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duke-my.sharepoint.com/personal/abadea_duke_edu/Documents/QCLab/QCLAB_ANIMALS/"/>
    </mc:Choice>
  </mc:AlternateContent>
  <xr:revisionPtr revIDLastSave="0" documentId="8_{709A26F2-B462-43E5-A52F-624E254C1655}" xr6:coauthVersionLast="47" xr6:coauthVersionMax="47" xr10:uidLastSave="{00000000-0000-0000-0000-000000000000}"/>
  <bookViews>
    <workbookView xWindow="9000" yWindow="500" windowWidth="30160" windowHeight="15480" firstSheet="42" activeTab="42" xr2:uid="{00000000-000D-0000-FFFF-FFFF00000000}"/>
  </bookViews>
  <sheets>
    <sheet name="CVN_20abb15" sheetId="43" r:id="rId1"/>
    <sheet name="Master" sheetId="9" r:id="rId2"/>
    <sheet name="All Totals" sheetId="48" r:id="rId3"/>
    <sheet name="CardiacImagingMice" sheetId="49" r:id="rId4"/>
    <sheet name="Concatenated_all_data- weight" sheetId="24" r:id="rId5"/>
    <sheet name="18ABB11_readable02.22.22_BJ_Cor" sheetId="44" r:id="rId6"/>
    <sheet name="APOE22" sheetId="37" r:id="rId7"/>
    <sheet name="APOE33" sheetId="38" r:id="rId8"/>
    <sheet name="APOE44" sheetId="36" r:id="rId9"/>
    <sheet name="APOE2HN" sheetId="39" r:id="rId10"/>
    <sheet name="APOE3HN" sheetId="40" r:id="rId11"/>
    <sheet name="APOE4HN" sheetId="41" r:id="rId12"/>
    <sheet name="All_Cohorts_V2" sheetId="13" r:id="rId13"/>
    <sheet name="QCLAB_AD_mice" sheetId="17" r:id="rId14"/>
    <sheet name="CTRL_18MnthCohort1_10_26_20" sheetId="7" r:id="rId15"/>
    <sheet name="HFD_Cohort1_10_5_20" sheetId="8" r:id="rId16"/>
    <sheet name="January_Mixed_Cohort HFD+HFCTRL" sheetId="10" r:id="rId17"/>
    <sheet name="CTRL_12MnthCohort2_2_1_21" sheetId="3" r:id="rId18"/>
    <sheet name="March_Mixed_Cohort HFD+CTRL" sheetId="11" r:id="rId19"/>
    <sheet name="CTRL_12MnthCohort3_2_22_21" sheetId="1" r:id="rId20"/>
    <sheet name="CTRL_12_18MnthCohort__5_3_21" sheetId="4" r:id="rId21"/>
    <sheet name="August_Mixed_Cohort HFD+CTRL" sheetId="18" r:id="rId22"/>
    <sheet name="September_Mixed_Cohort_HFD_CTRL" sheetId="21" r:id="rId23"/>
    <sheet name="October_Mixed_Cohort_HFD_CTRL" sheetId="20" r:id="rId24"/>
    <sheet name="November_Mixed_Cohort" sheetId="23" r:id="rId25"/>
    <sheet name="MRI_Schedule_Nov_2021" sheetId="28" r:id="rId26"/>
    <sheet name="RNA" sheetId="34" r:id="rId27"/>
    <sheet name="KO " sheetId="22" r:id="rId28"/>
    <sheet name="Jan2022_Mixed" sheetId="26" r:id="rId29"/>
    <sheet name="Feb_2022_18MnthCtrl+HFD" sheetId="27" r:id="rId30"/>
    <sheet name="cardiac_study" sheetId="51" r:id="rId31"/>
    <sheet name="March2022_18moCTRL" sheetId="31" r:id="rId32"/>
    <sheet name="April2022_Mixed" sheetId="30" r:id="rId33"/>
    <sheet name="May22_Mixed" sheetId="42" r:id="rId34"/>
    <sheet name="June2022_Mixed" sheetId="32" r:id="rId35"/>
    <sheet name="July2022_18moHFD" sheetId="33" r:id="rId36"/>
    <sheet name="August2022_Mixed" sheetId="45" r:id="rId37"/>
    <sheet name="Sept22_6moCtrl_18moHFD" sheetId="46" r:id="rId38"/>
    <sheet name="Oct2022-SpookySzn" sheetId="47" r:id="rId39"/>
    <sheet name="Nov2022" sheetId="52" r:id="rId40"/>
    <sheet name="Dec2022-SantaSzn" sheetId="50" r:id="rId41"/>
    <sheet name="Jan23" sheetId="53" r:id="rId42"/>
    <sheet name="Exercise_Runningwheel_6mo_mice" sheetId="58" r:id="rId43"/>
    <sheet name="the6motnhsCohort" sheetId="60" r:id="rId44"/>
    <sheet name="Feb23" sheetId="54" r:id="rId45"/>
    <sheet name="March23" sheetId="55" r:id="rId46"/>
    <sheet name="April23" sheetId="56" r:id="rId47"/>
    <sheet name="May23" sheetId="57" r:id="rId48"/>
    <sheet name="June23" sheetId="59" r:id="rId49"/>
    <sheet name="RNA&amp;Proteomic23" sheetId="64" r:id="rId50"/>
    <sheet name="ExerciseVsControl_Batch1" sheetId="61" r:id="rId51"/>
    <sheet name="ExerciseVsControl_Batch2" sheetId="63" r:id="rId52"/>
    <sheet name="Sheet1" sheetId="65" r:id="rId53"/>
    <sheet name="ExerciseVsControl_Batch3" sheetId="62" r:id="rId54"/>
    <sheet name="MASTER_AB" sheetId="15" r:id="rId55"/>
  </sheets>
  <definedNames>
    <definedName name="_xlnm._FilterDatabase" localSheetId="30" hidden="1">cardiac_study!$A$1:$N$1</definedName>
    <definedName name="_xlnm._FilterDatabase" localSheetId="0" hidden="1">CVN_20abb15!$A$1:$L$32</definedName>
    <definedName name="_xlnm._FilterDatabase" localSheetId="42" hidden="1">Exercise_Runningwheel_6mo_mice!$A$12:$N$118</definedName>
    <definedName name="_xlnm._FilterDatabase" localSheetId="16" hidden="1">'January_Mixed_Cohort HFD+HFCTRL'!$A$1:$AV$39</definedName>
    <definedName name="_xlnm._FilterDatabase" localSheetId="37" hidden="1">Sept22_6moCtrl_18moHFD!$G$1:$G$51</definedName>
    <definedName name="_xlnm._FilterDatabase" localSheetId="5" hidden="1">'18ABB11_readable02.22.22_BJ_Cor'!$A$1:$AH$1</definedName>
    <definedName name="_xlnm.Print_Area" localSheetId="32">April2022_Mixed!$B$1:$M$14</definedName>
    <definedName name="_xlnm.Print_Area" localSheetId="36">August2022_Mixed!$A$1:$P$18</definedName>
    <definedName name="_xlnm.Print_Area" localSheetId="0">CVN_20abb15!$A$1:$Q$33</definedName>
    <definedName name="_xlnm.Print_Area" localSheetId="29">'Feb_2022_18MnthCtrl+HFD'!$A$1:$N$27</definedName>
    <definedName name="_xlnm.Print_Area" localSheetId="28">Jan2022_Mixed!$A$1:$M$16</definedName>
    <definedName name="_xlnm.Print_Area" localSheetId="35">July2022_18moHFD!$A$1:$Q$18</definedName>
    <definedName name="_xlnm.Print_Area" localSheetId="34">June2022_Mixed!$A$1:$O$15</definedName>
    <definedName name="_xlnm.Print_Area" localSheetId="18">'March_Mixed_Cohort HFD+CTRL'!$A$1:$Q$32</definedName>
    <definedName name="_xlnm.Print_Area" localSheetId="31">March2022_18moCTRL!$A$1:$N$18</definedName>
    <definedName name="_xlnm.Print_Area" localSheetId="1">Master!$N$2:$X$57</definedName>
    <definedName name="_xlnm.Print_Area" localSheetId="33">May22_Mixed!$A$1:$M$20</definedName>
    <definedName name="_xlnm.Print_Area" localSheetId="25">MRI_Schedule_Nov_2021!$A$1:$Q$49</definedName>
    <definedName name="_xlnm.Print_Area" localSheetId="24">November_Mixed_Cohort!$A$1:$Q$29</definedName>
    <definedName name="_xlnm.Print_Area" localSheetId="38">'Oct2022-SpookySzn'!$A$1:$Q$8</definedName>
    <definedName name="_xlnm.Print_Area" localSheetId="26">RNA!$D$127:$O$169</definedName>
    <definedName name="_xlnm.Print_Area" localSheetId="37">Sept22_6moCtrl_18moHFD!$C$1:$Q$4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58" l="1"/>
  <c r="R15" i="58"/>
  <c r="R19" i="58"/>
  <c r="R20" i="58"/>
  <c r="R21" i="58"/>
  <c r="R22" i="58"/>
  <c r="R23" i="58"/>
  <c r="R27" i="58"/>
  <c r="R28" i="58"/>
  <c r="R29" i="58"/>
  <c r="R30" i="58"/>
  <c r="R31" i="58"/>
  <c r="R32" i="58"/>
  <c r="R33" i="58"/>
  <c r="R34" i="58"/>
  <c r="R35" i="58"/>
  <c r="R36" i="58"/>
  <c r="R37" i="58"/>
  <c r="R38" i="58"/>
  <c r="R43" i="58"/>
  <c r="R44" i="58"/>
  <c r="R45" i="58"/>
  <c r="R46" i="58"/>
  <c r="R47" i="58"/>
  <c r="R48" i="58"/>
  <c r="R49" i="58"/>
  <c r="R51" i="58"/>
  <c r="R52" i="58"/>
  <c r="R53" i="58"/>
  <c r="R61" i="58"/>
  <c r="R62" i="58"/>
  <c r="R63" i="58"/>
  <c r="R64" i="58"/>
  <c r="R65" i="58"/>
  <c r="R66" i="58"/>
  <c r="R74" i="58"/>
  <c r="R75" i="58"/>
  <c r="R76" i="58"/>
  <c r="R77" i="58"/>
  <c r="R78" i="58"/>
  <c r="R83" i="58"/>
  <c r="R84" i="58"/>
  <c r="R88" i="58"/>
  <c r="R89" i="58"/>
  <c r="R90" i="58"/>
  <c r="R91" i="58"/>
  <c r="R110" i="58"/>
  <c r="R111" i="58"/>
  <c r="R112" i="58"/>
  <c r="R113" i="58"/>
  <c r="R114" i="58"/>
  <c r="R115" i="58"/>
  <c r="R116" i="58"/>
  <c r="R117" i="58"/>
  <c r="R118" i="58"/>
  <c r="J17" i="62"/>
  <c r="K17" i="62" s="1"/>
  <c r="I17" i="62" s="1"/>
  <c r="J16" i="62"/>
  <c r="K16" i="62" s="1"/>
  <c r="I16" i="62" s="1"/>
  <c r="J15" i="62"/>
  <c r="K15" i="62" s="1"/>
  <c r="I15" i="62" s="1"/>
  <c r="J14" i="62"/>
  <c r="K14" i="62" s="1"/>
  <c r="I14" i="62" s="1"/>
  <c r="J13" i="62"/>
  <c r="K13" i="62" s="1"/>
  <c r="I13" i="62" s="1"/>
  <c r="J17" i="63"/>
  <c r="K17" i="63" s="1"/>
  <c r="I17" i="63" s="1"/>
  <c r="J16" i="63"/>
  <c r="K16" i="63" s="1"/>
  <c r="I16" i="63" s="1"/>
  <c r="J14" i="61"/>
  <c r="K14" i="61" s="1"/>
  <c r="I14" i="61" s="1"/>
  <c r="J15" i="61"/>
  <c r="K15" i="61" s="1"/>
  <c r="I15" i="61" s="1"/>
  <c r="J16" i="61"/>
  <c r="K16" i="61" s="1"/>
  <c r="I16" i="61" s="1"/>
  <c r="J17" i="61"/>
  <c r="K17" i="61" s="1"/>
  <c r="I17" i="61" s="1"/>
  <c r="J18" i="61"/>
  <c r="K18" i="61" s="1"/>
  <c r="I18" i="61" s="1"/>
  <c r="J15" i="63"/>
  <c r="K15" i="63" s="1"/>
  <c r="I15" i="63" s="1"/>
  <c r="J14" i="63"/>
  <c r="K14" i="63" s="1"/>
  <c r="I14" i="63" s="1"/>
  <c r="J12" i="62"/>
  <c r="K12" i="62" s="1"/>
  <c r="I12" i="62" s="1"/>
  <c r="J13" i="61"/>
  <c r="K13" i="61" s="1"/>
  <c r="I13" i="61" s="1"/>
  <c r="J12" i="61"/>
  <c r="K12" i="61" s="1"/>
  <c r="I12" i="61" s="1"/>
  <c r="J13" i="63"/>
  <c r="K13" i="63" s="1"/>
  <c r="I13" i="63" s="1"/>
  <c r="J12" i="63"/>
  <c r="K12" i="63" s="1"/>
  <c r="I12" i="63" s="1"/>
  <c r="J11" i="63"/>
  <c r="K11" i="63" s="1"/>
  <c r="I11" i="63" s="1"/>
  <c r="J11" i="61"/>
  <c r="K11" i="61" s="1"/>
  <c r="I11" i="61" s="1"/>
  <c r="J10" i="61"/>
  <c r="K10" i="61" s="1"/>
  <c r="I10" i="61" s="1"/>
  <c r="J9" i="61"/>
  <c r="K9" i="61" s="1"/>
  <c r="I9" i="61" s="1"/>
  <c r="J10" i="63"/>
  <c r="K10" i="63" s="1"/>
  <c r="I10" i="63" s="1"/>
  <c r="J9" i="63"/>
  <c r="K9" i="63" s="1"/>
  <c r="I9" i="63" s="1"/>
  <c r="J8" i="63"/>
  <c r="K8" i="63" s="1"/>
  <c r="I8" i="63" s="1"/>
  <c r="J7" i="63"/>
  <c r="K7" i="63" s="1"/>
  <c r="I7" i="63" s="1"/>
  <c r="J6" i="63"/>
  <c r="K6" i="63" s="1"/>
  <c r="I6" i="63" s="1"/>
  <c r="J5" i="63"/>
  <c r="K5" i="63" s="1"/>
  <c r="I5" i="63" s="1"/>
  <c r="J4" i="63"/>
  <c r="K4" i="63" s="1"/>
  <c r="I4" i="63" s="1"/>
  <c r="J3" i="63"/>
  <c r="K3" i="63" s="1"/>
  <c r="I3" i="63" s="1"/>
  <c r="J2" i="63"/>
  <c r="K2" i="63" s="1"/>
  <c r="I2" i="63" s="1"/>
  <c r="J11" i="62"/>
  <c r="K11" i="62" s="1"/>
  <c r="I11" i="62" s="1"/>
  <c r="J10" i="62"/>
  <c r="K10" i="62" s="1"/>
  <c r="I10" i="62" s="1"/>
  <c r="J9" i="62"/>
  <c r="K9" i="62" s="1"/>
  <c r="I9" i="62" s="1"/>
  <c r="J8" i="62"/>
  <c r="K8" i="62" s="1"/>
  <c r="I8" i="62" s="1"/>
  <c r="J7" i="62"/>
  <c r="K7" i="62" s="1"/>
  <c r="I7" i="62" s="1"/>
  <c r="J6" i="62"/>
  <c r="K6" i="62" s="1"/>
  <c r="I6" i="62" s="1"/>
  <c r="J5" i="62"/>
  <c r="K5" i="62" s="1"/>
  <c r="I5" i="62" s="1"/>
  <c r="J4" i="62"/>
  <c r="K4" i="62" s="1"/>
  <c r="I4" i="62" s="1"/>
  <c r="J3" i="62"/>
  <c r="K3" i="62" s="1"/>
  <c r="I3" i="62" s="1"/>
  <c r="J2" i="62"/>
  <c r="K2" i="62" s="1"/>
  <c r="I2" i="62" s="1"/>
  <c r="H119" i="58"/>
  <c r="I119" i="58"/>
  <c r="J119" i="58" s="1"/>
  <c r="H120" i="58"/>
  <c r="I120" i="58"/>
  <c r="J120" i="58" s="1"/>
  <c r="H121" i="58"/>
  <c r="I121" i="58"/>
  <c r="J121" i="58" s="1"/>
  <c r="H122" i="58"/>
  <c r="I122" i="58"/>
  <c r="J122" i="58" s="1"/>
  <c r="H123" i="58"/>
  <c r="I123" i="58"/>
  <c r="J123" i="58" s="1"/>
  <c r="H124" i="58"/>
  <c r="I124" i="58"/>
  <c r="J124" i="58" s="1"/>
  <c r="H125" i="58"/>
  <c r="I125" i="58"/>
  <c r="J125" i="58" s="1"/>
  <c r="H126" i="58"/>
  <c r="I126" i="58"/>
  <c r="J126" i="58" s="1"/>
  <c r="H127" i="58"/>
  <c r="I127" i="58"/>
  <c r="J127" i="58" s="1"/>
  <c r="H128" i="58"/>
  <c r="I128" i="58"/>
  <c r="J128" i="58" s="1"/>
  <c r="H129" i="58"/>
  <c r="I129" i="58"/>
  <c r="J129" i="58" s="1"/>
  <c r="J8" i="61"/>
  <c r="K8" i="61" s="1"/>
  <c r="I8" i="61" s="1"/>
  <c r="J7" i="61"/>
  <c r="K7" i="61" s="1"/>
  <c r="I7" i="61" s="1"/>
  <c r="J6" i="61"/>
  <c r="K6" i="61" s="1"/>
  <c r="I6" i="61" s="1"/>
  <c r="J5" i="61"/>
  <c r="K5" i="61" s="1"/>
  <c r="I5" i="61" s="1"/>
  <c r="J4" i="61"/>
  <c r="K4" i="61" s="1"/>
  <c r="I4" i="61" s="1"/>
  <c r="J3" i="61"/>
  <c r="K3" i="61" s="1"/>
  <c r="I3" i="61" s="1"/>
  <c r="J2" i="61"/>
  <c r="K2" i="61" s="1"/>
  <c r="I2" i="61" s="1"/>
  <c r="I12" i="57"/>
  <c r="H92" i="60"/>
  <c r="I92" i="60" s="1"/>
  <c r="G92" i="60"/>
  <c r="H91" i="60"/>
  <c r="I91" i="60" s="1"/>
  <c r="G91" i="60"/>
  <c r="H90" i="60"/>
  <c r="I90" i="60" s="1"/>
  <c r="G90" i="60"/>
  <c r="H89" i="60"/>
  <c r="I89" i="60" s="1"/>
  <c r="G89" i="60"/>
  <c r="H88" i="60"/>
  <c r="I88" i="60" s="1"/>
  <c r="G88" i="60"/>
  <c r="H87" i="60"/>
  <c r="I87" i="60" s="1"/>
  <c r="G87" i="60"/>
  <c r="H86" i="60"/>
  <c r="I86" i="60" s="1"/>
  <c r="G86" i="60"/>
  <c r="H85" i="60"/>
  <c r="I85" i="60" s="1"/>
  <c r="G85" i="60"/>
  <c r="H84" i="60"/>
  <c r="I84" i="60" s="1"/>
  <c r="G84" i="60"/>
  <c r="H83" i="60"/>
  <c r="I83" i="60" s="1"/>
  <c r="G83" i="60"/>
  <c r="H82" i="60"/>
  <c r="I82" i="60" s="1"/>
  <c r="G82" i="60"/>
  <c r="H81" i="60"/>
  <c r="I81" i="60" s="1"/>
  <c r="G81" i="60"/>
  <c r="H80" i="60"/>
  <c r="I80" i="60" s="1"/>
  <c r="G80" i="60"/>
  <c r="H79" i="60"/>
  <c r="I79" i="60" s="1"/>
  <c r="G79" i="60"/>
  <c r="H78" i="60"/>
  <c r="I78" i="60" s="1"/>
  <c r="G78" i="60"/>
  <c r="H77" i="60"/>
  <c r="I77" i="60" s="1"/>
  <c r="G77" i="60"/>
  <c r="H76" i="60"/>
  <c r="I76" i="60" s="1"/>
  <c r="G76" i="60"/>
  <c r="H75" i="60"/>
  <c r="I75" i="60" s="1"/>
  <c r="G75" i="60"/>
  <c r="H74" i="60"/>
  <c r="I74" i="60" s="1"/>
  <c r="G74" i="60"/>
  <c r="H73" i="60"/>
  <c r="I73" i="60" s="1"/>
  <c r="G73" i="60"/>
  <c r="H72" i="60"/>
  <c r="I72" i="60" s="1"/>
  <c r="G72" i="60"/>
  <c r="H71" i="60"/>
  <c r="I71" i="60" s="1"/>
  <c r="G71" i="60"/>
  <c r="H70" i="60"/>
  <c r="I70" i="60" s="1"/>
  <c r="G70" i="60"/>
  <c r="H69" i="60"/>
  <c r="I69" i="60" s="1"/>
  <c r="G69" i="60"/>
  <c r="H68" i="60"/>
  <c r="I68" i="60" s="1"/>
  <c r="G68" i="60"/>
  <c r="H67" i="60"/>
  <c r="I67" i="60" s="1"/>
  <c r="G67" i="60"/>
  <c r="H66" i="60"/>
  <c r="I66" i="60" s="1"/>
  <c r="G66" i="60"/>
  <c r="H65" i="60"/>
  <c r="I65" i="60" s="1"/>
  <c r="G65" i="60"/>
  <c r="H64" i="60"/>
  <c r="I64" i="60" s="1"/>
  <c r="G64" i="60"/>
  <c r="H63" i="60"/>
  <c r="I63" i="60" s="1"/>
  <c r="G63" i="60"/>
  <c r="H62" i="60"/>
  <c r="I62" i="60" s="1"/>
  <c r="G62" i="60"/>
  <c r="H61" i="60"/>
  <c r="I61" i="60" s="1"/>
  <c r="G61" i="60"/>
  <c r="H60" i="60"/>
  <c r="I60" i="60" s="1"/>
  <c r="G60" i="60"/>
  <c r="H59" i="60"/>
  <c r="I59" i="60" s="1"/>
  <c r="G59" i="60"/>
  <c r="H58" i="60"/>
  <c r="I58" i="60" s="1"/>
  <c r="G58" i="60"/>
  <c r="H57" i="60"/>
  <c r="I57" i="60" s="1"/>
  <c r="G57" i="60"/>
  <c r="H56" i="60"/>
  <c r="I56" i="60" s="1"/>
  <c r="G56" i="60"/>
  <c r="H55" i="60"/>
  <c r="I55" i="60" s="1"/>
  <c r="G55" i="60"/>
  <c r="H54" i="60"/>
  <c r="I54" i="60" s="1"/>
  <c r="G54" i="60"/>
  <c r="H53" i="60"/>
  <c r="I53" i="60" s="1"/>
  <c r="G53" i="60"/>
  <c r="H52" i="60"/>
  <c r="I52" i="60" s="1"/>
  <c r="G52" i="60"/>
  <c r="H51" i="60"/>
  <c r="I51" i="60" s="1"/>
  <c r="G51" i="60"/>
  <c r="H50" i="60"/>
  <c r="I50" i="60" s="1"/>
  <c r="G50" i="60"/>
  <c r="H49" i="60"/>
  <c r="I49" i="60" s="1"/>
  <c r="G49" i="60"/>
  <c r="H48" i="60"/>
  <c r="I48" i="60" s="1"/>
  <c r="G48" i="60"/>
  <c r="H47" i="60"/>
  <c r="I47" i="60" s="1"/>
  <c r="G47" i="60"/>
  <c r="H46" i="60"/>
  <c r="I46" i="60" s="1"/>
  <c r="G46" i="60"/>
  <c r="H45" i="60"/>
  <c r="I45" i="60" s="1"/>
  <c r="G45" i="60"/>
  <c r="H44" i="60"/>
  <c r="I44" i="60" s="1"/>
  <c r="G44" i="60"/>
  <c r="H43" i="60"/>
  <c r="I43" i="60" s="1"/>
  <c r="G43" i="60"/>
  <c r="H42" i="60"/>
  <c r="I42" i="60" s="1"/>
  <c r="G42" i="60"/>
  <c r="H41" i="60"/>
  <c r="I41" i="60" s="1"/>
  <c r="G41" i="60"/>
  <c r="H40" i="60"/>
  <c r="I40" i="60" s="1"/>
  <c r="G40" i="60"/>
  <c r="H39" i="60"/>
  <c r="I39" i="60" s="1"/>
  <c r="G39" i="60"/>
  <c r="H38" i="60"/>
  <c r="I38" i="60" s="1"/>
  <c r="G38" i="60"/>
  <c r="H37" i="60"/>
  <c r="I37" i="60" s="1"/>
  <c r="G37" i="60"/>
  <c r="H36" i="60"/>
  <c r="I36" i="60" s="1"/>
  <c r="G36" i="60"/>
  <c r="H35" i="60"/>
  <c r="I35" i="60" s="1"/>
  <c r="G35" i="60"/>
  <c r="H34" i="60"/>
  <c r="I34" i="60" s="1"/>
  <c r="G34" i="60"/>
  <c r="H33" i="60"/>
  <c r="I33" i="60" s="1"/>
  <c r="G33" i="60"/>
  <c r="H32" i="60"/>
  <c r="I32" i="60" s="1"/>
  <c r="G32" i="60"/>
  <c r="H31" i="60"/>
  <c r="I31" i="60" s="1"/>
  <c r="G31" i="60"/>
  <c r="H30" i="60"/>
  <c r="I30" i="60" s="1"/>
  <c r="G30" i="60"/>
  <c r="H29" i="60"/>
  <c r="I29" i="60" s="1"/>
  <c r="G29" i="60"/>
  <c r="H28" i="60"/>
  <c r="I28" i="60" s="1"/>
  <c r="G28" i="60"/>
  <c r="H27" i="60"/>
  <c r="I27" i="60" s="1"/>
  <c r="G27" i="60"/>
  <c r="H26" i="60"/>
  <c r="I26" i="60" s="1"/>
  <c r="G26" i="60"/>
  <c r="H25" i="60"/>
  <c r="I25" i="60" s="1"/>
  <c r="G25" i="60"/>
  <c r="H24" i="60"/>
  <c r="I24" i="60" s="1"/>
  <c r="G24" i="60"/>
  <c r="H23" i="60"/>
  <c r="I23" i="60" s="1"/>
  <c r="G23" i="60"/>
  <c r="H22" i="60"/>
  <c r="I22" i="60" s="1"/>
  <c r="G22" i="60"/>
  <c r="H21" i="60"/>
  <c r="I21" i="60" s="1"/>
  <c r="G21" i="60"/>
  <c r="H20" i="60"/>
  <c r="I20" i="60" s="1"/>
  <c r="G20" i="60"/>
  <c r="H19" i="60"/>
  <c r="I19" i="60" s="1"/>
  <c r="G19" i="60"/>
  <c r="H18" i="60"/>
  <c r="I18" i="60" s="1"/>
  <c r="G18" i="60"/>
  <c r="H17" i="60"/>
  <c r="I17" i="60" s="1"/>
  <c r="G17" i="60"/>
  <c r="H16" i="60"/>
  <c r="I16" i="60" s="1"/>
  <c r="G16" i="60"/>
  <c r="H15" i="60"/>
  <c r="I15" i="60" s="1"/>
  <c r="G15" i="60"/>
  <c r="H14" i="60"/>
  <c r="I14" i="60" s="1"/>
  <c r="G14" i="60"/>
  <c r="H13" i="60"/>
  <c r="I13" i="60" s="1"/>
  <c r="G13" i="60"/>
  <c r="H12" i="60"/>
  <c r="I12" i="60" s="1"/>
  <c r="G12" i="60"/>
  <c r="H11" i="60"/>
  <c r="I11" i="60" s="1"/>
  <c r="G11" i="60"/>
  <c r="H10" i="60"/>
  <c r="I10" i="60" s="1"/>
  <c r="G10" i="60"/>
  <c r="H9" i="60"/>
  <c r="I9" i="60" s="1"/>
  <c r="G9" i="60"/>
  <c r="H8" i="60"/>
  <c r="I8" i="60" s="1"/>
  <c r="G8" i="60"/>
  <c r="H7" i="60"/>
  <c r="I7" i="60" s="1"/>
  <c r="G7" i="60"/>
  <c r="H6" i="60"/>
  <c r="I6" i="60" s="1"/>
  <c r="G6" i="60"/>
  <c r="H5" i="60"/>
  <c r="I5" i="60" s="1"/>
  <c r="G5" i="60"/>
  <c r="H4" i="60"/>
  <c r="I4" i="60" s="1"/>
  <c r="G4" i="60"/>
  <c r="H3" i="60"/>
  <c r="I3" i="60" s="1"/>
  <c r="G3" i="60"/>
  <c r="H2" i="60"/>
  <c r="I2" i="60" s="1"/>
  <c r="G2" i="60"/>
  <c r="H42" i="48"/>
  <c r="I42" i="48"/>
  <c r="G42" i="48"/>
  <c r="J11" i="55"/>
  <c r="N41" i="48"/>
  <c r="L41" i="48"/>
  <c r="M41" i="48"/>
  <c r="K41" i="48"/>
  <c r="D10" i="58"/>
  <c r="N23" i="59"/>
  <c r="N24" i="59"/>
  <c r="N25" i="59"/>
  <c r="N26" i="59"/>
  <c r="I23" i="59"/>
  <c r="J23" i="59"/>
  <c r="K23" i="59" s="1"/>
  <c r="I24" i="59"/>
  <c r="J24" i="59"/>
  <c r="K24" i="59" s="1"/>
  <c r="I25" i="59"/>
  <c r="J25" i="59"/>
  <c r="K25" i="59" s="1"/>
  <c r="I26" i="59"/>
  <c r="J26" i="59"/>
  <c r="K26" i="59" s="1"/>
  <c r="I18" i="59"/>
  <c r="J18" i="59"/>
  <c r="K18" i="59" s="1"/>
  <c r="I19" i="59"/>
  <c r="J19" i="59"/>
  <c r="K19" i="59" s="1"/>
  <c r="I20" i="59"/>
  <c r="J20" i="59"/>
  <c r="K20" i="59" s="1"/>
  <c r="I21" i="59"/>
  <c r="J21" i="59"/>
  <c r="K21" i="59" s="1"/>
  <c r="I22" i="59"/>
  <c r="J22" i="59"/>
  <c r="K22" i="59" s="1"/>
  <c r="I18" i="57"/>
  <c r="J18" i="57"/>
  <c r="K18" i="57" s="1"/>
  <c r="N18" i="57"/>
  <c r="I19" i="57"/>
  <c r="J19" i="57"/>
  <c r="K19" i="57" s="1"/>
  <c r="N19" i="57"/>
  <c r="I20" i="57"/>
  <c r="J20" i="57"/>
  <c r="K20" i="57" s="1"/>
  <c r="N20" i="57"/>
  <c r="N18" i="59"/>
  <c r="N19" i="59"/>
  <c r="N20" i="59"/>
  <c r="N21" i="59"/>
  <c r="N22" i="59"/>
  <c r="I118" i="58"/>
  <c r="J118" i="58" s="1"/>
  <c r="H118" i="58"/>
  <c r="I117" i="58"/>
  <c r="J117" i="58" s="1"/>
  <c r="H117" i="58"/>
  <c r="I116" i="58"/>
  <c r="J116" i="58" s="1"/>
  <c r="H116" i="58"/>
  <c r="I115" i="58"/>
  <c r="J115" i="58" s="1"/>
  <c r="H115" i="58"/>
  <c r="I114" i="58"/>
  <c r="J114" i="58" s="1"/>
  <c r="H114" i="58"/>
  <c r="I113" i="58"/>
  <c r="J113" i="58" s="1"/>
  <c r="H113" i="58"/>
  <c r="I112" i="58"/>
  <c r="J112" i="58" s="1"/>
  <c r="H112" i="58"/>
  <c r="I111" i="58"/>
  <c r="J111" i="58" s="1"/>
  <c r="H111" i="58"/>
  <c r="I110" i="58"/>
  <c r="J110" i="58" s="1"/>
  <c r="H110" i="58"/>
  <c r="H100" i="58"/>
  <c r="I100" i="58"/>
  <c r="J100" i="58" s="1"/>
  <c r="H101" i="58"/>
  <c r="I101" i="58"/>
  <c r="J101" i="58" s="1"/>
  <c r="H102" i="58"/>
  <c r="I102" i="58"/>
  <c r="J102" i="58" s="1"/>
  <c r="H103" i="58"/>
  <c r="I103" i="58"/>
  <c r="J103" i="58"/>
  <c r="H104" i="58"/>
  <c r="I104" i="58"/>
  <c r="J104" i="58" s="1"/>
  <c r="H105" i="58"/>
  <c r="I105" i="58"/>
  <c r="J105" i="58" s="1"/>
  <c r="H106" i="58"/>
  <c r="I106" i="58"/>
  <c r="J106" i="58" s="1"/>
  <c r="H107" i="58"/>
  <c r="I107" i="58"/>
  <c r="J107" i="58" s="1"/>
  <c r="R13" i="58"/>
  <c r="S211" i="44"/>
  <c r="U211" i="44" s="1"/>
  <c r="S212" i="44"/>
  <c r="U212" i="44" s="1"/>
  <c r="S213" i="44"/>
  <c r="U213" i="44" s="1"/>
  <c r="S214" i="44"/>
  <c r="U214" i="44" s="1"/>
  <c r="S210" i="44"/>
  <c r="U210" i="44" s="1"/>
  <c r="M22" i="55"/>
  <c r="O16" i="55"/>
  <c r="O17" i="55"/>
  <c r="O18" i="55"/>
  <c r="O19" i="55"/>
  <c r="K19" i="55"/>
  <c r="L19" i="55" s="1"/>
  <c r="J19" i="55"/>
  <c r="K18" i="55"/>
  <c r="L18" i="55" s="1"/>
  <c r="J18" i="55"/>
  <c r="K17" i="55"/>
  <c r="L17" i="55" s="1"/>
  <c r="J17" i="55"/>
  <c r="N16" i="59"/>
  <c r="N17" i="59"/>
  <c r="I16" i="59"/>
  <c r="J16" i="59"/>
  <c r="K16" i="59" s="1"/>
  <c r="I17" i="59"/>
  <c r="J17" i="59"/>
  <c r="K17" i="59" s="1"/>
  <c r="N9" i="59"/>
  <c r="N10" i="59"/>
  <c r="N30" i="59"/>
  <c r="N11" i="59"/>
  <c r="N12" i="59"/>
  <c r="N13" i="59"/>
  <c r="N14" i="59"/>
  <c r="N15" i="59"/>
  <c r="I9" i="59"/>
  <c r="J9" i="59"/>
  <c r="K9" i="59" s="1"/>
  <c r="I10" i="59"/>
  <c r="J10" i="59"/>
  <c r="K10" i="59" s="1"/>
  <c r="I30" i="59"/>
  <c r="J30" i="59"/>
  <c r="K30" i="59" s="1"/>
  <c r="I11" i="59"/>
  <c r="J11" i="59"/>
  <c r="K11" i="59" s="1"/>
  <c r="I12" i="59"/>
  <c r="J12" i="59"/>
  <c r="K12" i="59" s="1"/>
  <c r="I13" i="59"/>
  <c r="J13" i="59"/>
  <c r="K13" i="59" s="1"/>
  <c r="I14" i="59"/>
  <c r="J14" i="59"/>
  <c r="K14" i="59" s="1"/>
  <c r="I15" i="59"/>
  <c r="J15" i="59"/>
  <c r="K15" i="59" s="1"/>
  <c r="N2" i="59"/>
  <c r="N3" i="59"/>
  <c r="N4" i="59"/>
  <c r="N5" i="59"/>
  <c r="N6" i="59"/>
  <c r="N7" i="59"/>
  <c r="N8" i="59"/>
  <c r="I2" i="59"/>
  <c r="J2" i="59"/>
  <c r="K2" i="59" s="1"/>
  <c r="I3" i="59"/>
  <c r="J3" i="59"/>
  <c r="K3" i="59" s="1"/>
  <c r="I4" i="59"/>
  <c r="J4" i="59"/>
  <c r="K4" i="59" s="1"/>
  <c r="I5" i="59"/>
  <c r="J5" i="59"/>
  <c r="K5" i="59" s="1"/>
  <c r="I6" i="59"/>
  <c r="J6" i="59"/>
  <c r="K6" i="59" s="1"/>
  <c r="I7" i="59"/>
  <c r="J7" i="59"/>
  <c r="K7" i="59" s="1"/>
  <c r="I8" i="59"/>
  <c r="J8" i="59"/>
  <c r="K8" i="59" s="1"/>
  <c r="M99" i="58"/>
  <c r="I99" i="58"/>
  <c r="J99" i="58" s="1"/>
  <c r="H99" i="58"/>
  <c r="M98" i="58"/>
  <c r="I98" i="58"/>
  <c r="J98" i="58" s="1"/>
  <c r="H98" i="58"/>
  <c r="M97" i="58"/>
  <c r="I97" i="58"/>
  <c r="J97" i="58" s="1"/>
  <c r="H97" i="58"/>
  <c r="M96" i="58"/>
  <c r="I96" i="58"/>
  <c r="J96" i="58" s="1"/>
  <c r="H96" i="58"/>
  <c r="M95" i="58"/>
  <c r="I95" i="58"/>
  <c r="J95" i="58" s="1"/>
  <c r="H95" i="58"/>
  <c r="M94" i="58"/>
  <c r="I94" i="58"/>
  <c r="J94" i="58" s="1"/>
  <c r="H94" i="58"/>
  <c r="M93" i="58"/>
  <c r="I93" i="58"/>
  <c r="J93" i="58" s="1"/>
  <c r="H93" i="58"/>
  <c r="M92" i="58"/>
  <c r="I92" i="58"/>
  <c r="J92" i="58" s="1"/>
  <c r="H92" i="58"/>
  <c r="I91" i="58"/>
  <c r="J91" i="58" s="1"/>
  <c r="H91" i="58" s="1"/>
  <c r="I90" i="58"/>
  <c r="J90" i="58" s="1"/>
  <c r="H90" i="58" s="1"/>
  <c r="I89" i="58"/>
  <c r="J89" i="58" s="1"/>
  <c r="H89" i="58" s="1"/>
  <c r="I88" i="58"/>
  <c r="J88" i="58" s="1"/>
  <c r="H88" i="58" s="1"/>
  <c r="I87" i="58"/>
  <c r="J87" i="58" s="1"/>
  <c r="H87" i="58" s="1"/>
  <c r="I86" i="58"/>
  <c r="J86" i="58" s="1"/>
  <c r="H86" i="58" s="1"/>
  <c r="I85" i="58"/>
  <c r="J85" i="58" s="1"/>
  <c r="H85" i="58" s="1"/>
  <c r="I84" i="58"/>
  <c r="J84" i="58" s="1"/>
  <c r="H84" i="58" s="1"/>
  <c r="I83" i="58"/>
  <c r="J83" i="58" s="1"/>
  <c r="H83" i="58" s="1"/>
  <c r="I82" i="58"/>
  <c r="J82" i="58" s="1"/>
  <c r="H82" i="58" s="1"/>
  <c r="I81" i="58"/>
  <c r="J81" i="58" s="1"/>
  <c r="H81" i="58" s="1"/>
  <c r="I80" i="58"/>
  <c r="J80" i="58" s="1"/>
  <c r="H80" i="58" s="1"/>
  <c r="I79" i="58"/>
  <c r="J79" i="58" s="1"/>
  <c r="H79" i="58" s="1"/>
  <c r="I78" i="58"/>
  <c r="J78" i="58" s="1"/>
  <c r="H78" i="58" s="1"/>
  <c r="I77" i="58"/>
  <c r="J77" i="58" s="1"/>
  <c r="H77" i="58" s="1"/>
  <c r="I76" i="58"/>
  <c r="J76" i="58" s="1"/>
  <c r="H76" i="58" s="1"/>
  <c r="I75" i="58"/>
  <c r="J75" i="58" s="1"/>
  <c r="H75" i="58" s="1"/>
  <c r="I74" i="58"/>
  <c r="J74" i="58" s="1"/>
  <c r="H74" i="58" s="1"/>
  <c r="I73" i="58"/>
  <c r="J73" i="58" s="1"/>
  <c r="H73" i="58" s="1"/>
  <c r="I72" i="58"/>
  <c r="J72" i="58" s="1"/>
  <c r="H72" i="58" s="1"/>
  <c r="I71" i="58"/>
  <c r="J71" i="58" s="1"/>
  <c r="H71" i="58" s="1"/>
  <c r="I70" i="58"/>
  <c r="J70" i="58" s="1"/>
  <c r="H70" i="58" s="1"/>
  <c r="I69" i="58"/>
  <c r="J69" i="58" s="1"/>
  <c r="H69" i="58" s="1"/>
  <c r="I68" i="58"/>
  <c r="J68" i="58" s="1"/>
  <c r="H68" i="58" s="1"/>
  <c r="I67" i="58"/>
  <c r="J67" i="58" s="1"/>
  <c r="H67" i="58" s="1"/>
  <c r="I66" i="58"/>
  <c r="J66" i="58" s="1"/>
  <c r="H66" i="58" s="1"/>
  <c r="I65" i="58"/>
  <c r="J65" i="58" s="1"/>
  <c r="H65" i="58" s="1"/>
  <c r="I64" i="58"/>
  <c r="J64" i="58" s="1"/>
  <c r="H64" i="58" s="1"/>
  <c r="I63" i="58"/>
  <c r="J63" i="58" s="1"/>
  <c r="H63" i="58" s="1"/>
  <c r="I62" i="58"/>
  <c r="J62" i="58" s="1"/>
  <c r="H62" i="58" s="1"/>
  <c r="I61" i="58"/>
  <c r="J61" i="58" s="1"/>
  <c r="H61" i="58" s="1"/>
  <c r="I60" i="58"/>
  <c r="J60" i="58" s="1"/>
  <c r="H60" i="58" s="1"/>
  <c r="I59" i="58"/>
  <c r="J59" i="58" s="1"/>
  <c r="H59" i="58" s="1"/>
  <c r="I58" i="58"/>
  <c r="J58" i="58" s="1"/>
  <c r="H58" i="58" s="1"/>
  <c r="I57" i="58"/>
  <c r="J57" i="58" s="1"/>
  <c r="H57" i="58" s="1"/>
  <c r="I56" i="58"/>
  <c r="J56" i="58" s="1"/>
  <c r="H56" i="58" s="1"/>
  <c r="I55" i="58"/>
  <c r="J55" i="58" s="1"/>
  <c r="H55" i="58" s="1"/>
  <c r="I54" i="58"/>
  <c r="J54" i="58" s="1"/>
  <c r="H54" i="58" s="1"/>
  <c r="I53" i="58"/>
  <c r="J53" i="58" s="1"/>
  <c r="H53" i="58" s="1"/>
  <c r="I52" i="58"/>
  <c r="J52" i="58" s="1"/>
  <c r="H52" i="58" s="1"/>
  <c r="I51" i="58"/>
  <c r="J51" i="58" s="1"/>
  <c r="H51" i="58" s="1"/>
  <c r="I50" i="58"/>
  <c r="J50" i="58" s="1"/>
  <c r="H50" i="58" s="1"/>
  <c r="I49" i="58"/>
  <c r="J49" i="58" s="1"/>
  <c r="H49" i="58" s="1"/>
  <c r="I48" i="58"/>
  <c r="J48" i="58" s="1"/>
  <c r="H48" i="58" s="1"/>
  <c r="I47" i="58"/>
  <c r="J47" i="58" s="1"/>
  <c r="H47" i="58" s="1"/>
  <c r="I46" i="58"/>
  <c r="J46" i="58" s="1"/>
  <c r="H46" i="58" s="1"/>
  <c r="I45" i="58"/>
  <c r="J45" i="58" s="1"/>
  <c r="H45" i="58" s="1"/>
  <c r="I44" i="58"/>
  <c r="J44" i="58" s="1"/>
  <c r="H44" i="58" s="1"/>
  <c r="I43" i="58"/>
  <c r="J43" i="58" s="1"/>
  <c r="H43" i="58" s="1"/>
  <c r="I42" i="58"/>
  <c r="J42" i="58" s="1"/>
  <c r="H42" i="58" s="1"/>
  <c r="I41" i="58"/>
  <c r="J41" i="58" s="1"/>
  <c r="H41" i="58" s="1"/>
  <c r="I40" i="58"/>
  <c r="J40" i="58" s="1"/>
  <c r="H40" i="58" s="1"/>
  <c r="I39" i="58"/>
  <c r="J39" i="58" s="1"/>
  <c r="H39" i="58" s="1"/>
  <c r="I38" i="58"/>
  <c r="J38" i="58" s="1"/>
  <c r="H38" i="58" s="1"/>
  <c r="I37" i="58"/>
  <c r="J37" i="58" s="1"/>
  <c r="H37" i="58" s="1"/>
  <c r="I36" i="58"/>
  <c r="J36" i="58" s="1"/>
  <c r="H36" i="58" s="1"/>
  <c r="I35" i="58"/>
  <c r="J35" i="58" s="1"/>
  <c r="H35" i="58" s="1"/>
  <c r="I34" i="58"/>
  <c r="J34" i="58" s="1"/>
  <c r="H34" i="58" s="1"/>
  <c r="I33" i="58"/>
  <c r="J33" i="58" s="1"/>
  <c r="H33" i="58" s="1"/>
  <c r="I32" i="58"/>
  <c r="J32" i="58" s="1"/>
  <c r="H32" i="58" s="1"/>
  <c r="I31" i="58"/>
  <c r="J31" i="58" s="1"/>
  <c r="H31" i="58" s="1"/>
  <c r="I30" i="58"/>
  <c r="J30" i="58" s="1"/>
  <c r="H30" i="58" s="1"/>
  <c r="I29" i="58"/>
  <c r="J29" i="58" s="1"/>
  <c r="H29" i="58" s="1"/>
  <c r="I28" i="58"/>
  <c r="J28" i="58" s="1"/>
  <c r="H28" i="58" s="1"/>
  <c r="I27" i="58"/>
  <c r="J27" i="58" s="1"/>
  <c r="H27" i="58" s="1"/>
  <c r="I26" i="58"/>
  <c r="J26" i="58" s="1"/>
  <c r="H26" i="58" s="1"/>
  <c r="I25" i="58"/>
  <c r="J25" i="58" s="1"/>
  <c r="H25" i="58" s="1"/>
  <c r="I24" i="58"/>
  <c r="J24" i="58" s="1"/>
  <c r="H24" i="58" s="1"/>
  <c r="I23" i="58"/>
  <c r="J23" i="58" s="1"/>
  <c r="H23" i="58" s="1"/>
  <c r="I22" i="58"/>
  <c r="J22" i="58" s="1"/>
  <c r="H22" i="58" s="1"/>
  <c r="I21" i="58"/>
  <c r="J21" i="58" s="1"/>
  <c r="H21" i="58" s="1"/>
  <c r="I20" i="58"/>
  <c r="J20" i="58" s="1"/>
  <c r="H20" i="58" s="1"/>
  <c r="I19" i="58"/>
  <c r="J19" i="58" s="1"/>
  <c r="H19" i="58" s="1"/>
  <c r="I18" i="58"/>
  <c r="J18" i="58" s="1"/>
  <c r="H18" i="58" s="1"/>
  <c r="I17" i="58"/>
  <c r="J17" i="58" s="1"/>
  <c r="H17" i="58" s="1"/>
  <c r="I16" i="58"/>
  <c r="J16" i="58" s="1"/>
  <c r="H16" i="58" s="1"/>
  <c r="I15" i="58"/>
  <c r="J15" i="58" s="1"/>
  <c r="H15" i="58" s="1"/>
  <c r="I14" i="58"/>
  <c r="J14" i="58" s="1"/>
  <c r="H14" i="58" s="1"/>
  <c r="I13" i="58"/>
  <c r="J13" i="58" s="1"/>
  <c r="H13" i="58" s="1"/>
  <c r="C10" i="58"/>
  <c r="E10" i="58" s="1"/>
  <c r="K10" i="58"/>
  <c r="J10" i="58"/>
  <c r="I10" i="58"/>
  <c r="H10" i="58"/>
  <c r="L10" i="58" s="1"/>
  <c r="O20" i="54"/>
  <c r="O21" i="54"/>
  <c r="K21" i="54"/>
  <c r="L21" i="54" s="1"/>
  <c r="J21" i="54"/>
  <c r="K20" i="54"/>
  <c r="L20" i="54" s="1"/>
  <c r="J20" i="54"/>
  <c r="N13" i="57"/>
  <c r="J13" i="57"/>
  <c r="K13" i="57" s="1"/>
  <c r="I13" i="57"/>
  <c r="O17" i="54"/>
  <c r="O18" i="54"/>
  <c r="O19" i="54"/>
  <c r="J17" i="54"/>
  <c r="K17" i="54"/>
  <c r="L17" i="54" s="1"/>
  <c r="J18" i="54"/>
  <c r="K18" i="54"/>
  <c r="L18" i="54" s="1"/>
  <c r="J19" i="54"/>
  <c r="K19" i="54"/>
  <c r="L19" i="54" s="1"/>
  <c r="N17" i="57"/>
  <c r="N25" i="57"/>
  <c r="N26" i="57"/>
  <c r="N27" i="57"/>
  <c r="J27" i="57"/>
  <c r="K27" i="57" s="1"/>
  <c r="I27" i="57"/>
  <c r="J26" i="57"/>
  <c r="K26" i="57" s="1"/>
  <c r="I26" i="57"/>
  <c r="J25" i="57"/>
  <c r="K25" i="57" s="1"/>
  <c r="I25" i="57"/>
  <c r="J17" i="57"/>
  <c r="K17" i="57" s="1"/>
  <c r="I17" i="57"/>
  <c r="J16" i="57"/>
  <c r="K16" i="57" s="1"/>
  <c r="I16" i="57"/>
  <c r="J15" i="57"/>
  <c r="K15" i="57" s="1"/>
  <c r="I15" i="57"/>
  <c r="J14" i="57"/>
  <c r="K14" i="57" s="1"/>
  <c r="I14" i="57"/>
  <c r="J12" i="57"/>
  <c r="K12" i="57" s="1"/>
  <c r="J11" i="57"/>
  <c r="K11" i="57" s="1"/>
  <c r="I11" i="57"/>
  <c r="J31" i="57"/>
  <c r="K31" i="57" s="1"/>
  <c r="I31" i="57"/>
  <c r="J10" i="57"/>
  <c r="K10" i="57" s="1"/>
  <c r="I10" i="57"/>
  <c r="J9" i="57"/>
  <c r="K9" i="57" s="1"/>
  <c r="I9" i="57"/>
  <c r="J24" i="57"/>
  <c r="K24" i="57" s="1"/>
  <c r="I24" i="57"/>
  <c r="N7" i="57"/>
  <c r="N30" i="57"/>
  <c r="N32" i="57"/>
  <c r="N8" i="57"/>
  <c r="N24" i="57"/>
  <c r="N9" i="57"/>
  <c r="N10" i="57"/>
  <c r="N31" i="57"/>
  <c r="N11" i="57"/>
  <c r="N12" i="57"/>
  <c r="N14" i="57"/>
  <c r="N15" i="57"/>
  <c r="N16" i="57"/>
  <c r="J8" i="57"/>
  <c r="K8" i="57" s="1"/>
  <c r="I8" i="57"/>
  <c r="J32" i="57"/>
  <c r="K32" i="57" s="1"/>
  <c r="I32" i="57"/>
  <c r="J30" i="57"/>
  <c r="K30" i="57" s="1"/>
  <c r="I30" i="57"/>
  <c r="J7" i="57"/>
  <c r="K7" i="57" s="1"/>
  <c r="I7" i="57"/>
  <c r="N16" i="56"/>
  <c r="N17" i="56"/>
  <c r="N18" i="56"/>
  <c r="N19" i="56"/>
  <c r="N20" i="56"/>
  <c r="N21" i="56"/>
  <c r="J21" i="56"/>
  <c r="K21" i="56" s="1"/>
  <c r="I21" i="56"/>
  <c r="J20" i="56"/>
  <c r="K20" i="56" s="1"/>
  <c r="I20" i="56"/>
  <c r="J19" i="56"/>
  <c r="K19" i="56" s="1"/>
  <c r="I19" i="56"/>
  <c r="J18" i="56"/>
  <c r="K18" i="56" s="1"/>
  <c r="I18" i="56"/>
  <c r="J17" i="56"/>
  <c r="K17" i="56" s="1"/>
  <c r="I17" i="56"/>
  <c r="J16" i="56"/>
  <c r="K16" i="56" s="1"/>
  <c r="I16" i="56"/>
  <c r="O15" i="55"/>
  <c r="O14" i="55"/>
  <c r="O13" i="55"/>
  <c r="O12" i="55"/>
  <c r="O11" i="55"/>
  <c r="K16" i="55"/>
  <c r="L16" i="55" s="1"/>
  <c r="J16" i="55"/>
  <c r="K15" i="55"/>
  <c r="L15" i="55" s="1"/>
  <c r="J15" i="55"/>
  <c r="K14" i="55"/>
  <c r="L14" i="55" s="1"/>
  <c r="J14" i="55"/>
  <c r="K13" i="55"/>
  <c r="L13" i="55" s="1"/>
  <c r="J13" i="55"/>
  <c r="K12" i="55"/>
  <c r="L12" i="55" s="1"/>
  <c r="J12" i="55"/>
  <c r="K11" i="55"/>
  <c r="L11" i="55" s="1"/>
  <c r="N29" i="57"/>
  <c r="N2" i="57"/>
  <c r="N3" i="57"/>
  <c r="N4" i="57"/>
  <c r="N5" i="57"/>
  <c r="N6" i="57"/>
  <c r="N28" i="57"/>
  <c r="J6" i="57"/>
  <c r="K6" i="57" s="1"/>
  <c r="I6" i="57"/>
  <c r="J5" i="57"/>
  <c r="K5" i="57" s="1"/>
  <c r="I5" i="57"/>
  <c r="J4" i="57"/>
  <c r="K4" i="57" s="1"/>
  <c r="I4" i="57"/>
  <c r="J3" i="57"/>
  <c r="K3" i="57" s="1"/>
  <c r="I3" i="57"/>
  <c r="J2" i="57"/>
  <c r="K2" i="57" s="1"/>
  <c r="I2" i="57"/>
  <c r="J29" i="57"/>
  <c r="K29" i="57" s="1"/>
  <c r="I29" i="57"/>
  <c r="J28" i="57"/>
  <c r="K28" i="57" s="1"/>
  <c r="I28" i="57"/>
  <c r="O12" i="54"/>
  <c r="O13" i="54"/>
  <c r="O14" i="54"/>
  <c r="O15" i="54"/>
  <c r="O16" i="54"/>
  <c r="O29" i="54"/>
  <c r="O30" i="54"/>
  <c r="O31" i="54"/>
  <c r="J12" i="54"/>
  <c r="K12" i="54"/>
  <c r="L12" i="54" s="1"/>
  <c r="J13" i="54"/>
  <c r="K13" i="54"/>
  <c r="L13" i="54" s="1"/>
  <c r="J14" i="54"/>
  <c r="K14" i="54"/>
  <c r="L14" i="54" s="1"/>
  <c r="J15" i="54"/>
  <c r="K15" i="54"/>
  <c r="L15" i="54" s="1"/>
  <c r="J16" i="54"/>
  <c r="K16" i="54"/>
  <c r="L16" i="54" s="1"/>
  <c r="J29" i="54"/>
  <c r="K29" i="54"/>
  <c r="L29" i="54" s="1"/>
  <c r="J30" i="54"/>
  <c r="K30" i="54"/>
  <c r="L30" i="54" s="1"/>
  <c r="J31" i="54"/>
  <c r="K31" i="54"/>
  <c r="L31" i="54" s="1"/>
  <c r="J11" i="50"/>
  <c r="N15" i="56"/>
  <c r="I15" i="56"/>
  <c r="J15" i="56"/>
  <c r="K15" i="56" s="1"/>
  <c r="N11" i="56"/>
  <c r="N12" i="56"/>
  <c r="N13" i="56"/>
  <c r="N14" i="56"/>
  <c r="I11" i="56"/>
  <c r="J11" i="56"/>
  <c r="K11" i="56" s="1"/>
  <c r="I12" i="56"/>
  <c r="J12" i="56"/>
  <c r="K12" i="56" s="1"/>
  <c r="I13" i="56"/>
  <c r="J13" i="56"/>
  <c r="K13" i="56" s="1"/>
  <c r="I14" i="56"/>
  <c r="J14" i="56"/>
  <c r="K14" i="56" s="1"/>
  <c r="O27" i="54"/>
  <c r="O28" i="54"/>
  <c r="J27" i="54"/>
  <c r="K27" i="54"/>
  <c r="L27" i="54" s="1"/>
  <c r="J28" i="54"/>
  <c r="K28" i="54"/>
  <c r="L28" i="54" s="1"/>
  <c r="O10" i="54"/>
  <c r="O11" i="54"/>
  <c r="J10" i="54"/>
  <c r="K10" i="54"/>
  <c r="L10" i="54" s="1"/>
  <c r="J11" i="54"/>
  <c r="K11" i="54"/>
  <c r="L11" i="54" s="1"/>
  <c r="N9" i="56"/>
  <c r="N10" i="56"/>
  <c r="I9" i="56"/>
  <c r="J9" i="56"/>
  <c r="K9" i="56" s="1"/>
  <c r="I10" i="56"/>
  <c r="J10" i="56"/>
  <c r="K10" i="56" s="1"/>
  <c r="O7" i="54"/>
  <c r="O8" i="54"/>
  <c r="O9" i="54"/>
  <c r="J7" i="54"/>
  <c r="K7" i="54"/>
  <c r="L7" i="54" s="1"/>
  <c r="J8" i="54"/>
  <c r="K8" i="54"/>
  <c r="L8" i="54" s="1"/>
  <c r="J9" i="54"/>
  <c r="K9" i="54"/>
  <c r="L9" i="54" s="1"/>
  <c r="N4" i="56"/>
  <c r="N5" i="56"/>
  <c r="N6" i="56"/>
  <c r="N7" i="56"/>
  <c r="N8" i="56"/>
  <c r="I4" i="56"/>
  <c r="J4" i="56"/>
  <c r="K4" i="56" s="1"/>
  <c r="I5" i="56"/>
  <c r="J5" i="56"/>
  <c r="K5" i="56" s="1"/>
  <c r="I6" i="56"/>
  <c r="J6" i="56"/>
  <c r="K6" i="56" s="1"/>
  <c r="I7" i="56"/>
  <c r="J7" i="56"/>
  <c r="K7" i="56" s="1"/>
  <c r="I8" i="56"/>
  <c r="J8" i="56"/>
  <c r="K8" i="56" s="1"/>
  <c r="N3" i="56"/>
  <c r="I3" i="56"/>
  <c r="J3" i="56"/>
  <c r="K3" i="56" s="1"/>
  <c r="N26" i="56"/>
  <c r="N2" i="56"/>
  <c r="J26" i="56"/>
  <c r="K26" i="56" s="1"/>
  <c r="I26" i="56"/>
  <c r="J2" i="56"/>
  <c r="K2" i="56" s="1"/>
  <c r="I2" i="56"/>
  <c r="O10" i="55"/>
  <c r="J10" i="55"/>
  <c r="K10" i="55"/>
  <c r="L10" i="55" s="1"/>
  <c r="O5" i="55"/>
  <c r="O6" i="55"/>
  <c r="O7" i="55"/>
  <c r="O8" i="55"/>
  <c r="O9" i="55"/>
  <c r="J5" i="55"/>
  <c r="K5" i="55"/>
  <c r="L5" i="55" s="1"/>
  <c r="J6" i="55"/>
  <c r="K6" i="55"/>
  <c r="L6" i="55" s="1"/>
  <c r="J7" i="55"/>
  <c r="K7" i="55"/>
  <c r="L7" i="55" s="1"/>
  <c r="J8" i="55"/>
  <c r="K8" i="55"/>
  <c r="L8" i="55" s="1"/>
  <c r="J9" i="55"/>
  <c r="K9" i="55"/>
  <c r="L9" i="55" s="1"/>
  <c r="O3" i="55"/>
  <c r="O4" i="55"/>
  <c r="O2" i="55"/>
  <c r="J3" i="55"/>
  <c r="K3" i="55"/>
  <c r="L3" i="55" s="1"/>
  <c r="J4" i="55"/>
  <c r="K4" i="55"/>
  <c r="L4" i="55" s="1"/>
  <c r="K2" i="55"/>
  <c r="L2" i="55" s="1"/>
  <c r="J2" i="55"/>
  <c r="O3" i="54"/>
  <c r="O4" i="54"/>
  <c r="O5" i="54"/>
  <c r="O6" i="54"/>
  <c r="O2" i="54"/>
  <c r="K3" i="54"/>
  <c r="L3" i="54" s="1"/>
  <c r="K4" i="54"/>
  <c r="L4" i="54" s="1"/>
  <c r="K5" i="54"/>
  <c r="L5" i="54" s="1"/>
  <c r="K6" i="54"/>
  <c r="L6" i="54" s="1"/>
  <c r="J3" i="54"/>
  <c r="J4" i="54"/>
  <c r="J5" i="54"/>
  <c r="J6" i="54"/>
  <c r="K2" i="54"/>
  <c r="L2" i="54" s="1"/>
  <c r="K2" i="53"/>
  <c r="L2" i="53" s="1"/>
  <c r="J2" i="54"/>
  <c r="O20" i="53"/>
  <c r="O21" i="53"/>
  <c r="J20" i="53"/>
  <c r="K20" i="53"/>
  <c r="L20" i="53" s="1"/>
  <c r="J21" i="53"/>
  <c r="K21" i="53"/>
  <c r="L21" i="53" s="1"/>
  <c r="M45" i="48"/>
  <c r="K45" i="48"/>
  <c r="M44" i="48"/>
  <c r="K44" i="48"/>
  <c r="J110" i="34"/>
  <c r="J111" i="34"/>
  <c r="J112" i="34"/>
  <c r="J113" i="34"/>
  <c r="J114" i="34"/>
  <c r="J115" i="34"/>
  <c r="J116" i="34"/>
  <c r="J117" i="34"/>
  <c r="J118" i="34"/>
  <c r="J119" i="34"/>
  <c r="J120" i="34"/>
  <c r="J121" i="34"/>
  <c r="J122" i="34"/>
  <c r="J123" i="34"/>
  <c r="J124" i="34"/>
  <c r="J125" i="34"/>
  <c r="J90" i="34"/>
  <c r="J91" i="34"/>
  <c r="J92" i="34"/>
  <c r="J93" i="34"/>
  <c r="J94" i="34"/>
  <c r="J95" i="34"/>
  <c r="J96" i="34"/>
  <c r="J97" i="34"/>
  <c r="J98" i="34"/>
  <c r="J99" i="34"/>
  <c r="J100" i="34"/>
  <c r="J101" i="34"/>
  <c r="J102" i="34"/>
  <c r="J103" i="34"/>
  <c r="J104" i="34"/>
  <c r="J105" i="34"/>
  <c r="J106" i="34"/>
  <c r="J71" i="34"/>
  <c r="J72" i="34"/>
  <c r="J73" i="34"/>
  <c r="J74" i="34"/>
  <c r="J75" i="34"/>
  <c r="J76" i="34"/>
  <c r="J77" i="34"/>
  <c r="J78" i="34"/>
  <c r="J79" i="34"/>
  <c r="J80" i="34"/>
  <c r="J81" i="34"/>
  <c r="J82" i="34"/>
  <c r="J83" i="34"/>
  <c r="J84" i="34"/>
  <c r="J85" i="34"/>
  <c r="J86" i="34"/>
  <c r="J87" i="34"/>
  <c r="J50" i="34"/>
  <c r="J51" i="34"/>
  <c r="J52" i="34"/>
  <c r="J53" i="34"/>
  <c r="J54" i="34"/>
  <c r="J55" i="34"/>
  <c r="J56" i="34"/>
  <c r="J57" i="34"/>
  <c r="J58" i="34"/>
  <c r="J59" i="34"/>
  <c r="J60" i="34"/>
  <c r="J61" i="34"/>
  <c r="J62" i="34"/>
  <c r="J63" i="34"/>
  <c r="J64" i="34"/>
  <c r="J65" i="34"/>
  <c r="J66" i="34"/>
  <c r="J67" i="34"/>
  <c r="J68" i="34"/>
  <c r="J44" i="34"/>
  <c r="J45" i="34"/>
  <c r="J46" i="34"/>
  <c r="J47" i="34"/>
  <c r="J27" i="34"/>
  <c r="J28" i="34"/>
  <c r="J29" i="34"/>
  <c r="J30" i="34"/>
  <c r="J31" i="34"/>
  <c r="J32" i="34"/>
  <c r="J33" i="34"/>
  <c r="J34" i="34"/>
  <c r="J35" i="34"/>
  <c r="J36" i="34"/>
  <c r="J37" i="34"/>
  <c r="J38" i="34"/>
  <c r="J39" i="34"/>
  <c r="J40" i="34"/>
  <c r="J41" i="34"/>
  <c r="J42" i="34"/>
  <c r="J43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K103" i="34"/>
  <c r="K104" i="34"/>
  <c r="K105" i="34"/>
  <c r="K106" i="34"/>
  <c r="O6" i="50"/>
  <c r="O7" i="50"/>
  <c r="O8" i="50"/>
  <c r="J6" i="50"/>
  <c r="K6" i="50"/>
  <c r="L6" i="50" s="1"/>
  <c r="J7" i="50"/>
  <c r="K7" i="50"/>
  <c r="L7" i="50" s="1"/>
  <c r="J8" i="50"/>
  <c r="K8" i="50"/>
  <c r="L8" i="50" s="1"/>
  <c r="O12" i="53"/>
  <c r="O13" i="53"/>
  <c r="O14" i="53"/>
  <c r="O15" i="53"/>
  <c r="O16" i="53"/>
  <c r="O17" i="53"/>
  <c r="O18" i="53"/>
  <c r="O19" i="53"/>
  <c r="J12" i="53"/>
  <c r="K12" i="53"/>
  <c r="L12" i="53" s="1"/>
  <c r="J13" i="53"/>
  <c r="K13" i="53"/>
  <c r="L13" i="53" s="1"/>
  <c r="J14" i="53"/>
  <c r="K14" i="53"/>
  <c r="L14" i="53" s="1"/>
  <c r="J15" i="53"/>
  <c r="K15" i="53"/>
  <c r="L15" i="53" s="1"/>
  <c r="J16" i="53"/>
  <c r="K16" i="53"/>
  <c r="L16" i="53" s="1"/>
  <c r="J17" i="53"/>
  <c r="K17" i="53"/>
  <c r="L17" i="53" s="1"/>
  <c r="J18" i="53"/>
  <c r="K18" i="53"/>
  <c r="L18" i="53" s="1"/>
  <c r="J19" i="53"/>
  <c r="K19" i="53"/>
  <c r="L19" i="53" s="1"/>
  <c r="C44" i="48"/>
  <c r="A44" i="48"/>
  <c r="C36" i="48"/>
  <c r="A36" i="48"/>
  <c r="C28" i="48"/>
  <c r="A28" i="48"/>
  <c r="C20" i="48"/>
  <c r="A20" i="48"/>
  <c r="C12" i="48"/>
  <c r="A12" i="48"/>
  <c r="C4" i="48"/>
  <c r="C65" i="48" s="1"/>
  <c r="A4" i="48"/>
  <c r="A65" i="48" s="1"/>
  <c r="AF44" i="9"/>
  <c r="AD44" i="9"/>
  <c r="AF36" i="9"/>
  <c r="AD36" i="9"/>
  <c r="AF28" i="9"/>
  <c r="AD28" i="9"/>
  <c r="AF20" i="9"/>
  <c r="AD20" i="9"/>
  <c r="AF12" i="9"/>
  <c r="AD12" i="9"/>
  <c r="AF4" i="9"/>
  <c r="AD4" i="9"/>
  <c r="AA98" i="34"/>
  <c r="AB98" i="34" s="1"/>
  <c r="AA99" i="34"/>
  <c r="AB99" i="34" s="1"/>
  <c r="AA100" i="34"/>
  <c r="AB100" i="34" s="1"/>
  <c r="AA101" i="34"/>
  <c r="AB101" i="34" s="1"/>
  <c r="AA102" i="34"/>
  <c r="AB102" i="34" s="1"/>
  <c r="AA112" i="34"/>
  <c r="AB112" i="34" s="1"/>
  <c r="AA113" i="34"/>
  <c r="AB113" i="34" s="1"/>
  <c r="AA114" i="34"/>
  <c r="AB114" i="34" s="1"/>
  <c r="AA115" i="34"/>
  <c r="AB115" i="34" s="1"/>
  <c r="AA116" i="34"/>
  <c r="AB116" i="34" s="1"/>
  <c r="AA117" i="34"/>
  <c r="AB117" i="34" s="1"/>
  <c r="AA78" i="34"/>
  <c r="AB78" i="34" s="1"/>
  <c r="AA79" i="34"/>
  <c r="AB79" i="34" s="1"/>
  <c r="AA84" i="34"/>
  <c r="AB84" i="34" s="1"/>
  <c r="AA85" i="34"/>
  <c r="AB85" i="34" s="1"/>
  <c r="AA86" i="34"/>
  <c r="AB86" i="34" s="1"/>
  <c r="AA87" i="34"/>
  <c r="AB87" i="34" s="1"/>
  <c r="AA65" i="34"/>
  <c r="AB65" i="34" s="1"/>
  <c r="AA66" i="34"/>
  <c r="AB66" i="34" s="1"/>
  <c r="AA67" i="34"/>
  <c r="AB67" i="34" s="1"/>
  <c r="AA68" i="34"/>
  <c r="AB68" i="34" s="1"/>
  <c r="AA64" i="34"/>
  <c r="AB64" i="34" s="1"/>
  <c r="W12" i="34"/>
  <c r="X12" i="34" s="1"/>
  <c r="AA13" i="34"/>
  <c r="AB13" i="34" s="1"/>
  <c r="AA14" i="34"/>
  <c r="AB14" i="34" s="1"/>
  <c r="AA15" i="34"/>
  <c r="AB15" i="34" s="1"/>
  <c r="AA12" i="34"/>
  <c r="AB12" i="34" s="1"/>
  <c r="K98" i="34"/>
  <c r="K99" i="34"/>
  <c r="K100" i="34"/>
  <c r="K101" i="34"/>
  <c r="K102" i="34"/>
  <c r="O21" i="50"/>
  <c r="K21" i="50"/>
  <c r="L21" i="50" s="1"/>
  <c r="J21" i="50"/>
  <c r="O20" i="50"/>
  <c r="K20" i="50"/>
  <c r="L20" i="50" s="1"/>
  <c r="J20" i="50"/>
  <c r="O12" i="46"/>
  <c r="J12" i="46"/>
  <c r="K12" i="46"/>
  <c r="L12" i="46" s="1"/>
  <c r="J13" i="46"/>
  <c r="K13" i="46"/>
  <c r="L13" i="46" s="1"/>
  <c r="J13" i="33"/>
  <c r="K19" i="34"/>
  <c r="K20" i="34"/>
  <c r="K21" i="34"/>
  <c r="K22" i="34"/>
  <c r="K23" i="34"/>
  <c r="K24" i="34"/>
  <c r="K16" i="34"/>
  <c r="K17" i="34"/>
  <c r="K18" i="34"/>
  <c r="O4" i="50"/>
  <c r="K4" i="50"/>
  <c r="L4" i="50" s="1"/>
  <c r="J4" i="50"/>
  <c r="O3" i="50"/>
  <c r="K3" i="50"/>
  <c r="L3" i="50" s="1"/>
  <c r="J3" i="50"/>
  <c r="J27" i="50"/>
  <c r="K27" i="50"/>
  <c r="L27" i="50" s="1"/>
  <c r="O27" i="50"/>
  <c r="J2" i="50"/>
  <c r="K2" i="50"/>
  <c r="L2" i="50" s="1"/>
  <c r="O2" i="50"/>
  <c r="O11" i="53"/>
  <c r="K11" i="53"/>
  <c r="L11" i="53" s="1"/>
  <c r="J11" i="53"/>
  <c r="O10" i="53"/>
  <c r="K10" i="53"/>
  <c r="L10" i="53" s="1"/>
  <c r="J10" i="53"/>
  <c r="O9" i="53"/>
  <c r="K9" i="53"/>
  <c r="L9" i="53" s="1"/>
  <c r="J9" i="53"/>
  <c r="O8" i="53"/>
  <c r="K8" i="53"/>
  <c r="L8" i="53" s="1"/>
  <c r="J8" i="53"/>
  <c r="O7" i="53"/>
  <c r="K7" i="53"/>
  <c r="L7" i="53" s="1"/>
  <c r="J7" i="53"/>
  <c r="O6" i="53"/>
  <c r="K6" i="53"/>
  <c r="L6" i="53" s="1"/>
  <c r="J6" i="53"/>
  <c r="O24" i="53"/>
  <c r="K24" i="53"/>
  <c r="L24" i="53" s="1"/>
  <c r="J24" i="53"/>
  <c r="O5" i="53"/>
  <c r="K5" i="53"/>
  <c r="L5" i="53" s="1"/>
  <c r="J5" i="53"/>
  <c r="O4" i="53"/>
  <c r="K4" i="53"/>
  <c r="L4" i="53" s="1"/>
  <c r="J4" i="53"/>
  <c r="O3" i="53"/>
  <c r="K3" i="53"/>
  <c r="L3" i="53" s="1"/>
  <c r="J3" i="53"/>
  <c r="O2" i="53"/>
  <c r="J2" i="53"/>
  <c r="O11" i="46"/>
  <c r="O13" i="46"/>
  <c r="J11" i="46"/>
  <c r="K11" i="46"/>
  <c r="L11" i="46" s="1"/>
  <c r="O10" i="46"/>
  <c r="K10" i="46"/>
  <c r="L10" i="46" s="1"/>
  <c r="J10" i="46"/>
  <c r="O9" i="46"/>
  <c r="K9" i="46"/>
  <c r="L9" i="46" s="1"/>
  <c r="J9" i="46"/>
  <c r="O8" i="46"/>
  <c r="K8" i="46"/>
  <c r="L8" i="46" s="1"/>
  <c r="J8" i="46"/>
  <c r="O7" i="46"/>
  <c r="K7" i="46"/>
  <c r="L7" i="46" s="1"/>
  <c r="J7" i="46"/>
  <c r="O6" i="46"/>
  <c r="K6" i="46"/>
  <c r="L6" i="46" s="1"/>
  <c r="J6" i="46"/>
  <c r="O5" i="46"/>
  <c r="K5" i="46"/>
  <c r="L5" i="46" s="1"/>
  <c r="J5" i="46"/>
  <c r="I16" i="47"/>
  <c r="J16" i="47"/>
  <c r="K16" i="47" s="1"/>
  <c r="N16" i="47"/>
  <c r="I17" i="47"/>
  <c r="J17" i="47"/>
  <c r="K17" i="47" s="1"/>
  <c r="N17" i="47"/>
  <c r="I18" i="47"/>
  <c r="J18" i="47"/>
  <c r="K18" i="47" s="1"/>
  <c r="N18" i="47"/>
  <c r="I19" i="47"/>
  <c r="J19" i="47"/>
  <c r="K19" i="47" s="1"/>
  <c r="N19" i="47"/>
  <c r="I20" i="47"/>
  <c r="J20" i="47"/>
  <c r="K20" i="47" s="1"/>
  <c r="N20" i="47"/>
  <c r="I21" i="47"/>
  <c r="J21" i="47"/>
  <c r="K21" i="47" s="1"/>
  <c r="N21" i="47"/>
  <c r="I22" i="47"/>
  <c r="J22" i="47"/>
  <c r="K22" i="47" s="1"/>
  <c r="N22" i="47"/>
  <c r="I23" i="47"/>
  <c r="J23" i="47"/>
  <c r="K23" i="47" s="1"/>
  <c r="N23" i="47"/>
  <c r="O14" i="46"/>
  <c r="O15" i="46"/>
  <c r="O16" i="46"/>
  <c r="O17" i="46"/>
  <c r="O18" i="46"/>
  <c r="J14" i="46"/>
  <c r="K14" i="46"/>
  <c r="L14" i="46" s="1"/>
  <c r="J15" i="46"/>
  <c r="K15" i="46"/>
  <c r="L15" i="46" s="1"/>
  <c r="J16" i="46"/>
  <c r="K16" i="46"/>
  <c r="L16" i="46" s="1"/>
  <c r="J17" i="46"/>
  <c r="K17" i="46"/>
  <c r="L17" i="46" s="1"/>
  <c r="J18" i="46"/>
  <c r="K18" i="46"/>
  <c r="L18" i="46" s="1"/>
  <c r="N25" i="52"/>
  <c r="J25" i="52"/>
  <c r="K25" i="52" s="1"/>
  <c r="I25" i="52"/>
  <c r="N24" i="52"/>
  <c r="J24" i="52"/>
  <c r="K24" i="52" s="1"/>
  <c r="I24" i="52"/>
  <c r="N23" i="52"/>
  <c r="J23" i="52"/>
  <c r="K23" i="52" s="1"/>
  <c r="I23" i="52"/>
  <c r="N22" i="52"/>
  <c r="J22" i="52"/>
  <c r="K22" i="52" s="1"/>
  <c r="I22" i="52"/>
  <c r="N21" i="52"/>
  <c r="J21" i="52"/>
  <c r="K21" i="52" s="1"/>
  <c r="I21" i="52"/>
  <c r="O15" i="50"/>
  <c r="O16" i="50"/>
  <c r="O17" i="50"/>
  <c r="O28" i="50"/>
  <c r="O26" i="50"/>
  <c r="O18" i="50"/>
  <c r="O19" i="50"/>
  <c r="J15" i="50"/>
  <c r="K15" i="50"/>
  <c r="L15" i="50" s="1"/>
  <c r="J16" i="50"/>
  <c r="K16" i="50"/>
  <c r="L16" i="50" s="1"/>
  <c r="J17" i="50"/>
  <c r="K17" i="50"/>
  <c r="L17" i="50" s="1"/>
  <c r="J28" i="50"/>
  <c r="K28" i="50"/>
  <c r="L28" i="50" s="1"/>
  <c r="J26" i="50"/>
  <c r="K26" i="50"/>
  <c r="L26" i="50" s="1"/>
  <c r="J18" i="50"/>
  <c r="K18" i="50"/>
  <c r="L18" i="50" s="1"/>
  <c r="J19" i="50"/>
  <c r="K19" i="50"/>
  <c r="L19" i="50" s="1"/>
  <c r="O14" i="50"/>
  <c r="K11" i="50"/>
  <c r="L11" i="50" s="1"/>
  <c r="J12" i="50"/>
  <c r="K12" i="50"/>
  <c r="L12" i="50" s="1"/>
  <c r="J13" i="50"/>
  <c r="K13" i="50"/>
  <c r="L13" i="50" s="1"/>
  <c r="J14" i="50"/>
  <c r="K14" i="50"/>
  <c r="L14" i="50" s="1"/>
  <c r="O11" i="50"/>
  <c r="O12" i="50"/>
  <c r="O13" i="50"/>
  <c r="N14" i="52"/>
  <c r="N15" i="52"/>
  <c r="N16" i="52"/>
  <c r="N17" i="52"/>
  <c r="N18" i="52"/>
  <c r="N19" i="52"/>
  <c r="N20" i="52"/>
  <c r="I14" i="52"/>
  <c r="J14" i="52"/>
  <c r="K14" i="52" s="1"/>
  <c r="I15" i="52"/>
  <c r="J15" i="52"/>
  <c r="K15" i="52" s="1"/>
  <c r="I16" i="52"/>
  <c r="J16" i="52"/>
  <c r="K16" i="52" s="1"/>
  <c r="I17" i="52"/>
  <c r="J17" i="52"/>
  <c r="K17" i="52" s="1"/>
  <c r="I18" i="52"/>
  <c r="J18" i="52"/>
  <c r="K18" i="52" s="1"/>
  <c r="I19" i="52"/>
  <c r="J19" i="52"/>
  <c r="K19" i="52" s="1"/>
  <c r="I20" i="52"/>
  <c r="J20" i="52"/>
  <c r="K20" i="52" s="1"/>
  <c r="I24" i="47"/>
  <c r="J24" i="47"/>
  <c r="K24" i="47" s="1"/>
  <c r="I25" i="47"/>
  <c r="J25" i="47"/>
  <c r="K25" i="47" s="1"/>
  <c r="I26" i="47"/>
  <c r="J26" i="47"/>
  <c r="K26" i="47" s="1"/>
  <c r="I27" i="47"/>
  <c r="J27" i="47"/>
  <c r="K27" i="47" s="1"/>
  <c r="I28" i="47"/>
  <c r="J28" i="47"/>
  <c r="K28" i="47" s="1"/>
  <c r="I29" i="47"/>
  <c r="J29" i="47"/>
  <c r="K29" i="47" s="1"/>
  <c r="I30" i="47"/>
  <c r="J30" i="47"/>
  <c r="K30" i="47" s="1"/>
  <c r="I31" i="47"/>
  <c r="J31" i="47"/>
  <c r="K31" i="47" s="1"/>
  <c r="N24" i="47"/>
  <c r="N25" i="47"/>
  <c r="N26" i="47"/>
  <c r="N27" i="47"/>
  <c r="N28" i="47"/>
  <c r="N29" i="47"/>
  <c r="N30" i="47"/>
  <c r="N31" i="47"/>
  <c r="J27" i="46"/>
  <c r="K27" i="46"/>
  <c r="L27" i="46" s="1"/>
  <c r="O27" i="46"/>
  <c r="J28" i="46"/>
  <c r="K28" i="46"/>
  <c r="L28" i="46" s="1"/>
  <c r="O28" i="46"/>
  <c r="J29" i="46"/>
  <c r="K29" i="46"/>
  <c r="L29" i="46" s="1"/>
  <c r="O29" i="46"/>
  <c r="J30" i="46"/>
  <c r="K30" i="46"/>
  <c r="L30" i="46" s="1"/>
  <c r="O30" i="46"/>
  <c r="I8" i="52"/>
  <c r="J8" i="52"/>
  <c r="K8" i="52" s="1"/>
  <c r="N8" i="52"/>
  <c r="I9" i="52"/>
  <c r="J9" i="52"/>
  <c r="K9" i="52" s="1"/>
  <c r="N9" i="52"/>
  <c r="I10" i="52"/>
  <c r="J10" i="52"/>
  <c r="K10" i="52" s="1"/>
  <c r="N10" i="52"/>
  <c r="I11" i="52"/>
  <c r="J11" i="52"/>
  <c r="K11" i="52" s="1"/>
  <c r="N11" i="52"/>
  <c r="I12" i="52"/>
  <c r="J12" i="52"/>
  <c r="K12" i="52" s="1"/>
  <c r="N12" i="52"/>
  <c r="I13" i="52"/>
  <c r="J13" i="52"/>
  <c r="K13" i="52" s="1"/>
  <c r="N13" i="52"/>
  <c r="I6" i="52"/>
  <c r="J6" i="52"/>
  <c r="K6" i="52" s="1"/>
  <c r="N6" i="52"/>
  <c r="I7" i="52"/>
  <c r="J7" i="52"/>
  <c r="K7" i="52" s="1"/>
  <c r="N7" i="52"/>
  <c r="I34" i="52"/>
  <c r="J34" i="52"/>
  <c r="K34" i="52" s="1"/>
  <c r="N34" i="52"/>
  <c r="I35" i="52"/>
  <c r="J35" i="52"/>
  <c r="K35" i="52" s="1"/>
  <c r="N35" i="52"/>
  <c r="I36" i="52"/>
  <c r="J36" i="52"/>
  <c r="K36" i="52" s="1"/>
  <c r="N36" i="52"/>
  <c r="J5" i="50"/>
  <c r="K5" i="50"/>
  <c r="L5" i="50" s="1"/>
  <c r="J25" i="50"/>
  <c r="K25" i="50"/>
  <c r="L25" i="50" s="1"/>
  <c r="J9" i="50"/>
  <c r="K9" i="50"/>
  <c r="L9" i="50" s="1"/>
  <c r="J10" i="50"/>
  <c r="K10" i="50"/>
  <c r="L10" i="50" s="1"/>
  <c r="O5" i="50"/>
  <c r="O25" i="50"/>
  <c r="O9" i="50"/>
  <c r="O10" i="50"/>
  <c r="O19" i="46"/>
  <c r="O20" i="46"/>
  <c r="O21" i="46"/>
  <c r="J19" i="46"/>
  <c r="K19" i="46"/>
  <c r="L19" i="46" s="1"/>
  <c r="J20" i="46"/>
  <c r="K20" i="46"/>
  <c r="L20" i="46" s="1"/>
  <c r="J21" i="46"/>
  <c r="K21" i="46"/>
  <c r="L21" i="46" s="1"/>
  <c r="N9" i="47"/>
  <c r="I9" i="47"/>
  <c r="J9" i="47"/>
  <c r="K9" i="47" s="1"/>
  <c r="I10" i="47"/>
  <c r="J10" i="47"/>
  <c r="K10" i="47" s="1"/>
  <c r="I11" i="47"/>
  <c r="J11" i="47"/>
  <c r="K11" i="47" s="1"/>
  <c r="I12" i="47"/>
  <c r="J12" i="47"/>
  <c r="K12" i="47" s="1"/>
  <c r="I13" i="47"/>
  <c r="J13" i="47"/>
  <c r="K13" i="47" s="1"/>
  <c r="I14" i="47"/>
  <c r="J14" i="47"/>
  <c r="K14" i="47" s="1"/>
  <c r="I15" i="47"/>
  <c r="J15" i="47"/>
  <c r="K15" i="47" s="1"/>
  <c r="N10" i="47"/>
  <c r="N11" i="47"/>
  <c r="N12" i="47"/>
  <c r="N13" i="47"/>
  <c r="N14" i="47"/>
  <c r="N15" i="47"/>
  <c r="O22" i="46"/>
  <c r="O23" i="46"/>
  <c r="O24" i="46"/>
  <c r="O25" i="46"/>
  <c r="O26" i="46"/>
  <c r="J22" i="46"/>
  <c r="K22" i="46"/>
  <c r="L22" i="46" s="1"/>
  <c r="J23" i="46"/>
  <c r="K23" i="46"/>
  <c r="L23" i="46" s="1"/>
  <c r="J24" i="46"/>
  <c r="K24" i="46"/>
  <c r="L24" i="46" s="1"/>
  <c r="J25" i="46"/>
  <c r="K25" i="46"/>
  <c r="L25" i="46" s="1"/>
  <c r="J26" i="46"/>
  <c r="K26" i="46"/>
  <c r="L26" i="46" s="1"/>
  <c r="I4" i="52"/>
  <c r="J4" i="52"/>
  <c r="K4" i="52" s="1"/>
  <c r="I5" i="52"/>
  <c r="J5" i="52"/>
  <c r="K5" i="52" s="1"/>
  <c r="N2" i="52"/>
  <c r="N3" i="52"/>
  <c r="N4" i="52"/>
  <c r="N5" i="52"/>
  <c r="I2" i="52"/>
  <c r="J2" i="52"/>
  <c r="K2" i="52" s="1"/>
  <c r="I3" i="52"/>
  <c r="J3" i="52"/>
  <c r="K3" i="52" s="1"/>
  <c r="U38" i="34"/>
  <c r="U39" i="34"/>
  <c r="S38" i="34"/>
  <c r="S39" i="34"/>
  <c r="K38" i="34"/>
  <c r="K39" i="34"/>
  <c r="U118" i="34"/>
  <c r="U119" i="34"/>
  <c r="U120" i="34"/>
  <c r="U121" i="34"/>
  <c r="U122" i="34"/>
  <c r="S118" i="34"/>
  <c r="S119" i="34"/>
  <c r="S120" i="34"/>
  <c r="S121" i="34"/>
  <c r="S122" i="34"/>
  <c r="K118" i="34"/>
  <c r="K119" i="34"/>
  <c r="K120" i="34"/>
  <c r="K121" i="34"/>
  <c r="K122" i="34"/>
  <c r="P4" i="34"/>
  <c r="U34" i="34"/>
  <c r="U35" i="34"/>
  <c r="U36" i="34"/>
  <c r="U37" i="34"/>
  <c r="S34" i="34"/>
  <c r="S35" i="34"/>
  <c r="S36" i="34"/>
  <c r="S37" i="34"/>
  <c r="K35" i="34"/>
  <c r="K36" i="34"/>
  <c r="K37" i="34"/>
  <c r="K34" i="34"/>
  <c r="K15" i="34"/>
  <c r="K14" i="34"/>
  <c r="K13" i="34"/>
  <c r="K12" i="34"/>
  <c r="O408" i="24"/>
  <c r="O407" i="24"/>
  <c r="O406" i="24"/>
  <c r="O405" i="24"/>
  <c r="O404" i="24"/>
  <c r="O403" i="24"/>
  <c r="O402" i="24"/>
  <c r="O401" i="24"/>
  <c r="O400" i="24"/>
  <c r="O399" i="24"/>
  <c r="O398" i="24"/>
  <c r="O397" i="24"/>
  <c r="L408" i="24"/>
  <c r="M408" i="24" s="1"/>
  <c r="K408" i="24"/>
  <c r="L407" i="24"/>
  <c r="M407" i="24" s="1"/>
  <c r="K407" i="24"/>
  <c r="L406" i="24"/>
  <c r="M406" i="24" s="1"/>
  <c r="K406" i="24"/>
  <c r="L405" i="24"/>
  <c r="M405" i="24" s="1"/>
  <c r="K405" i="24"/>
  <c r="L404" i="24"/>
  <c r="M404" i="24" s="1"/>
  <c r="K404" i="24"/>
  <c r="L403" i="24"/>
  <c r="M403" i="24" s="1"/>
  <c r="K403" i="24"/>
  <c r="L402" i="24"/>
  <c r="M402" i="24" s="1"/>
  <c r="K402" i="24"/>
  <c r="L401" i="24"/>
  <c r="M401" i="24" s="1"/>
  <c r="K401" i="24"/>
  <c r="L400" i="24"/>
  <c r="M400" i="24" s="1"/>
  <c r="K400" i="24"/>
  <c r="L399" i="24"/>
  <c r="M399" i="24" s="1"/>
  <c r="K399" i="24"/>
  <c r="L398" i="24"/>
  <c r="M398" i="24" s="1"/>
  <c r="K398" i="24"/>
  <c r="L397" i="24"/>
  <c r="M397" i="24" s="1"/>
  <c r="K397" i="24"/>
  <c r="K93" i="34"/>
  <c r="K92" i="34"/>
  <c r="K91" i="34"/>
  <c r="K90" i="34"/>
  <c r="J89" i="34"/>
  <c r="K89" i="34" s="1"/>
  <c r="L42" i="48"/>
  <c r="M42" i="48"/>
  <c r="K42" i="48"/>
  <c r="O395" i="24"/>
  <c r="L395" i="24"/>
  <c r="M395" i="24" s="1"/>
  <c r="K395" i="24"/>
  <c r="O394" i="24"/>
  <c r="L394" i="24"/>
  <c r="K394" i="24"/>
  <c r="O393" i="24"/>
  <c r="L393" i="24"/>
  <c r="K393" i="24"/>
  <c r="O392" i="24"/>
  <c r="L392" i="24"/>
  <c r="K392" i="24"/>
  <c r="O391" i="24"/>
  <c r="L391" i="24"/>
  <c r="K391" i="24"/>
  <c r="O390" i="24"/>
  <c r="L390" i="24"/>
  <c r="K390" i="24"/>
  <c r="O389" i="24"/>
  <c r="L389" i="24"/>
  <c r="K389" i="24"/>
  <c r="O388" i="24"/>
  <c r="L388" i="24"/>
  <c r="K388" i="24"/>
  <c r="O387" i="24"/>
  <c r="L387" i="24"/>
  <c r="K387" i="24"/>
  <c r="O386" i="24"/>
  <c r="L386" i="24"/>
  <c r="K386" i="24"/>
  <c r="O385" i="24"/>
  <c r="L385" i="24"/>
  <c r="K385" i="24"/>
  <c r="O384" i="24"/>
  <c r="L384" i="24"/>
  <c r="K384" i="24"/>
  <c r="O383" i="24"/>
  <c r="L383" i="24"/>
  <c r="K383" i="24"/>
  <c r="O382" i="24"/>
  <c r="L382" i="24"/>
  <c r="M382" i="24" s="1"/>
  <c r="K382" i="24"/>
  <c r="O381" i="24"/>
  <c r="L381" i="24"/>
  <c r="M381" i="24" s="1"/>
  <c r="K381" i="24"/>
  <c r="O380" i="24"/>
  <c r="L380" i="24"/>
  <c r="M380" i="24" s="1"/>
  <c r="K380" i="24"/>
  <c r="O379" i="24"/>
  <c r="L379" i="24"/>
  <c r="M379" i="24" s="1"/>
  <c r="K379" i="24"/>
  <c r="O377" i="24"/>
  <c r="L377" i="24"/>
  <c r="M377" i="24" s="1"/>
  <c r="K377" i="24"/>
  <c r="O376" i="24"/>
  <c r="L376" i="24"/>
  <c r="M376" i="24" s="1"/>
  <c r="K376" i="24"/>
  <c r="O375" i="24"/>
  <c r="L375" i="24"/>
  <c r="M375" i="24" s="1"/>
  <c r="K375" i="24"/>
  <c r="O374" i="24"/>
  <c r="L374" i="24"/>
  <c r="M374" i="24" s="1"/>
  <c r="K374" i="24"/>
  <c r="O373" i="24"/>
  <c r="L373" i="24"/>
  <c r="M373" i="24" s="1"/>
  <c r="K373" i="24"/>
  <c r="O372" i="24"/>
  <c r="L372" i="24"/>
  <c r="M372" i="24" s="1"/>
  <c r="K372" i="24"/>
  <c r="O371" i="24"/>
  <c r="L371" i="24"/>
  <c r="M371" i="24" s="1"/>
  <c r="K371" i="24"/>
  <c r="O370" i="24"/>
  <c r="L370" i="24"/>
  <c r="M370" i="24" s="1"/>
  <c r="K370" i="24"/>
  <c r="O369" i="24"/>
  <c r="L369" i="24"/>
  <c r="M369" i="24" s="1"/>
  <c r="K369" i="24"/>
  <c r="O368" i="24"/>
  <c r="L368" i="24"/>
  <c r="M368" i="24" s="1"/>
  <c r="K368" i="24"/>
  <c r="O367" i="24"/>
  <c r="L367" i="24"/>
  <c r="M367" i="24" s="1"/>
  <c r="K367" i="24"/>
  <c r="O366" i="24"/>
  <c r="L366" i="24"/>
  <c r="M366" i="24" s="1"/>
  <c r="K366" i="24"/>
  <c r="O365" i="24"/>
  <c r="L365" i="24"/>
  <c r="M365" i="24" s="1"/>
  <c r="K365" i="24"/>
  <c r="O364" i="24"/>
  <c r="L364" i="24"/>
  <c r="M364" i="24" s="1"/>
  <c r="K364" i="24"/>
  <c r="O363" i="24"/>
  <c r="L363" i="24"/>
  <c r="M363" i="24" s="1"/>
  <c r="K363" i="24"/>
  <c r="O362" i="24"/>
  <c r="L362" i="24"/>
  <c r="M362" i="24" s="1"/>
  <c r="K362" i="24"/>
  <c r="O361" i="24"/>
  <c r="L361" i="24"/>
  <c r="M361" i="24" s="1"/>
  <c r="K361" i="24"/>
  <c r="N8" i="47"/>
  <c r="J8" i="47"/>
  <c r="K8" i="47" s="1"/>
  <c r="I8" i="47"/>
  <c r="K113" i="34"/>
  <c r="K112" i="34"/>
  <c r="K111" i="34"/>
  <c r="K110" i="34"/>
  <c r="J109" i="34"/>
  <c r="K109" i="34" s="1"/>
  <c r="K168" i="34"/>
  <c r="I168" i="34"/>
  <c r="L168" i="34" s="1"/>
  <c r="M168" i="34" s="1"/>
  <c r="N168" i="34" s="1"/>
  <c r="N7" i="47"/>
  <c r="K114" i="34"/>
  <c r="K115" i="34"/>
  <c r="K116" i="34"/>
  <c r="K117" i="34"/>
  <c r="U87" i="34"/>
  <c r="S87" i="34"/>
  <c r="K79" i="34"/>
  <c r="K78" i="34"/>
  <c r="K84" i="34"/>
  <c r="K85" i="34"/>
  <c r="K86" i="34"/>
  <c r="K87" i="34"/>
  <c r="W87" i="34"/>
  <c r="X87" i="34" s="1"/>
  <c r="W86" i="34"/>
  <c r="X86" i="34" s="1"/>
  <c r="W85" i="34"/>
  <c r="X85" i="34" s="1"/>
  <c r="U85" i="34"/>
  <c r="S85" i="34"/>
  <c r="W84" i="34"/>
  <c r="X84" i="34" s="1"/>
  <c r="U84" i="34"/>
  <c r="S84" i="34"/>
  <c r="J22" i="31"/>
  <c r="K22" i="31" s="1"/>
  <c r="I22" i="31"/>
  <c r="W115" i="34"/>
  <c r="X115" i="34" s="1"/>
  <c r="W114" i="34"/>
  <c r="X114" i="34" s="1"/>
  <c r="K53" i="34"/>
  <c r="K64" i="34"/>
  <c r="K65" i="34"/>
  <c r="K66" i="34"/>
  <c r="K67" i="34"/>
  <c r="K68" i="34"/>
  <c r="K40" i="34"/>
  <c r="O2" i="46"/>
  <c r="O3" i="46"/>
  <c r="K3" i="46"/>
  <c r="L3" i="46" s="1"/>
  <c r="J3" i="46"/>
  <c r="K2" i="46"/>
  <c r="L2" i="46" s="1"/>
  <c r="J2" i="46"/>
  <c r="J7" i="47"/>
  <c r="K7" i="47" s="1"/>
  <c r="I7" i="47"/>
  <c r="N6" i="47"/>
  <c r="J6" i="47"/>
  <c r="K6" i="47" s="1"/>
  <c r="I6" i="47"/>
  <c r="N5" i="47"/>
  <c r="J5" i="47"/>
  <c r="K5" i="47" s="1"/>
  <c r="I5" i="47"/>
  <c r="N4" i="47"/>
  <c r="J4" i="47"/>
  <c r="K4" i="47" s="1"/>
  <c r="I4" i="47"/>
  <c r="N3" i="47"/>
  <c r="J3" i="47"/>
  <c r="K3" i="47" s="1"/>
  <c r="I3" i="47"/>
  <c r="N2" i="47"/>
  <c r="J2" i="47"/>
  <c r="K2" i="47" s="1"/>
  <c r="I2" i="47"/>
  <c r="O14" i="45"/>
  <c r="O15" i="45"/>
  <c r="O16" i="45"/>
  <c r="O17" i="45"/>
  <c r="O18" i="45"/>
  <c r="K18" i="45"/>
  <c r="L18" i="45" s="1"/>
  <c r="J18" i="45"/>
  <c r="K17" i="45"/>
  <c r="L17" i="45" s="1"/>
  <c r="J17" i="45"/>
  <c r="K16" i="45"/>
  <c r="L16" i="45" s="1"/>
  <c r="J16" i="45"/>
  <c r="K15" i="45"/>
  <c r="L15" i="45" s="1"/>
  <c r="J15" i="45"/>
  <c r="K14" i="45"/>
  <c r="L14" i="45" s="1"/>
  <c r="J14" i="45"/>
  <c r="O10" i="45"/>
  <c r="O11" i="45"/>
  <c r="O12" i="45"/>
  <c r="O13" i="45"/>
  <c r="K13" i="45"/>
  <c r="L13" i="45" s="1"/>
  <c r="J13" i="45"/>
  <c r="K12" i="45"/>
  <c r="L12" i="45" s="1"/>
  <c r="J12" i="45"/>
  <c r="K11" i="45"/>
  <c r="L11" i="45" s="1"/>
  <c r="J11" i="45"/>
  <c r="K10" i="45"/>
  <c r="L10" i="45" s="1"/>
  <c r="J10" i="45"/>
  <c r="O7" i="45"/>
  <c r="O8" i="45"/>
  <c r="O9" i="45"/>
  <c r="K9" i="45"/>
  <c r="L9" i="45" s="1"/>
  <c r="J9" i="45"/>
  <c r="K8" i="45"/>
  <c r="L8" i="45" s="1"/>
  <c r="J8" i="45"/>
  <c r="K7" i="45"/>
  <c r="L7" i="45" s="1"/>
  <c r="J7" i="45"/>
  <c r="O3" i="45"/>
  <c r="O4" i="45"/>
  <c r="O5" i="45"/>
  <c r="O6" i="45"/>
  <c r="O2" i="45"/>
  <c r="K6" i="45"/>
  <c r="L6" i="45" s="1"/>
  <c r="J6" i="45"/>
  <c r="K5" i="45"/>
  <c r="L5" i="45" s="1"/>
  <c r="J5" i="45"/>
  <c r="K4" i="45"/>
  <c r="L4" i="45" s="1"/>
  <c r="J4" i="45"/>
  <c r="K3" i="45"/>
  <c r="L3" i="45" s="1"/>
  <c r="J3" i="45"/>
  <c r="K2" i="45"/>
  <c r="L2" i="45" s="1"/>
  <c r="J2" i="45"/>
  <c r="O4" i="46"/>
  <c r="N19" i="27"/>
  <c r="K4" i="46"/>
  <c r="L4" i="46" s="1"/>
  <c r="J4" i="46"/>
  <c r="K54" i="34"/>
  <c r="K55" i="34"/>
  <c r="K56" i="34"/>
  <c r="K57" i="34"/>
  <c r="K58" i="3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47" i="24"/>
  <c r="O346" i="24"/>
  <c r="O345" i="24"/>
  <c r="O344" i="24"/>
  <c r="O343" i="24"/>
  <c r="L359" i="24"/>
  <c r="M359" i="24" s="1"/>
  <c r="K359" i="24"/>
  <c r="L358" i="24"/>
  <c r="M358" i="24" s="1"/>
  <c r="K358" i="24"/>
  <c r="L357" i="24"/>
  <c r="M357" i="24" s="1"/>
  <c r="K357" i="24"/>
  <c r="L356" i="24"/>
  <c r="M356" i="24" s="1"/>
  <c r="K356" i="24"/>
  <c r="L355" i="24"/>
  <c r="M355" i="24" s="1"/>
  <c r="K355" i="24"/>
  <c r="L354" i="24"/>
  <c r="M354" i="24" s="1"/>
  <c r="K354" i="24"/>
  <c r="L353" i="24"/>
  <c r="M353" i="24" s="1"/>
  <c r="K353" i="24"/>
  <c r="L352" i="24"/>
  <c r="M352" i="24" s="1"/>
  <c r="K352" i="24"/>
  <c r="L351" i="24"/>
  <c r="M351" i="24" s="1"/>
  <c r="K351" i="24"/>
  <c r="L350" i="24"/>
  <c r="M350" i="24" s="1"/>
  <c r="K350" i="24"/>
  <c r="L349" i="24"/>
  <c r="M349" i="24" s="1"/>
  <c r="K349" i="24"/>
  <c r="L348" i="24"/>
  <c r="M348" i="24" s="1"/>
  <c r="K348" i="24"/>
  <c r="L347" i="24"/>
  <c r="M347" i="24" s="1"/>
  <c r="K347" i="24"/>
  <c r="L346" i="24"/>
  <c r="M346" i="24" s="1"/>
  <c r="K346" i="24"/>
  <c r="L345" i="24"/>
  <c r="M345" i="24" s="1"/>
  <c r="K345" i="24"/>
  <c r="L344" i="24"/>
  <c r="M344" i="24" s="1"/>
  <c r="K344" i="24"/>
  <c r="L343" i="24"/>
  <c r="M343" i="24" s="1"/>
  <c r="K343" i="24"/>
  <c r="U93" i="34"/>
  <c r="S93" i="34"/>
  <c r="U92" i="34"/>
  <c r="S92" i="34"/>
  <c r="U91" i="34"/>
  <c r="S91" i="34"/>
  <c r="U90" i="34"/>
  <c r="S90" i="34"/>
  <c r="U89" i="34"/>
  <c r="S89" i="34"/>
  <c r="K328" i="24"/>
  <c r="L328" i="24"/>
  <c r="M328" i="24" s="1"/>
  <c r="O328" i="24"/>
  <c r="K329" i="24"/>
  <c r="L329" i="24"/>
  <c r="M329" i="24" s="1"/>
  <c r="O329" i="24"/>
  <c r="K330" i="24"/>
  <c r="L330" i="24"/>
  <c r="M330" i="24" s="1"/>
  <c r="O330" i="24"/>
  <c r="K331" i="24"/>
  <c r="L331" i="24"/>
  <c r="M331" i="24" s="1"/>
  <c r="O331" i="24"/>
  <c r="K332" i="24"/>
  <c r="L332" i="24"/>
  <c r="M332" i="24" s="1"/>
  <c r="O332" i="24"/>
  <c r="K333" i="24"/>
  <c r="L333" i="24"/>
  <c r="M333" i="24" s="1"/>
  <c r="O333" i="24"/>
  <c r="K334" i="24"/>
  <c r="L334" i="24"/>
  <c r="M334" i="24" s="1"/>
  <c r="O334" i="24"/>
  <c r="K335" i="24"/>
  <c r="L335" i="24"/>
  <c r="M335" i="24" s="1"/>
  <c r="O335" i="24"/>
  <c r="K336" i="24"/>
  <c r="L336" i="24"/>
  <c r="M336" i="24" s="1"/>
  <c r="O336" i="24"/>
  <c r="K337" i="24"/>
  <c r="L337" i="24"/>
  <c r="M337" i="24" s="1"/>
  <c r="O337" i="24"/>
  <c r="K338" i="24"/>
  <c r="L338" i="24"/>
  <c r="M338" i="24" s="1"/>
  <c r="O338" i="24"/>
  <c r="K339" i="24"/>
  <c r="L339" i="24"/>
  <c r="M339" i="24" s="1"/>
  <c r="O339" i="24"/>
  <c r="K340" i="24"/>
  <c r="L340" i="24"/>
  <c r="M340" i="24" s="1"/>
  <c r="O340" i="24"/>
  <c r="K341" i="24"/>
  <c r="L341" i="24"/>
  <c r="M341" i="24" s="1"/>
  <c r="O341" i="24"/>
  <c r="K322" i="24"/>
  <c r="L322" i="24"/>
  <c r="M322" i="24" s="1"/>
  <c r="O322" i="24"/>
  <c r="K323" i="24"/>
  <c r="L323" i="24"/>
  <c r="M323" i="24" s="1"/>
  <c r="O323" i="24"/>
  <c r="K324" i="24"/>
  <c r="L324" i="24"/>
  <c r="M324" i="24" s="1"/>
  <c r="O324" i="24"/>
  <c r="K325" i="24"/>
  <c r="L325" i="24"/>
  <c r="M325" i="24" s="1"/>
  <c r="O325" i="24"/>
  <c r="K326" i="24"/>
  <c r="L326" i="24"/>
  <c r="M326" i="24" s="1"/>
  <c r="O326" i="24"/>
  <c r="K308" i="24"/>
  <c r="L308" i="24"/>
  <c r="M308" i="24" s="1"/>
  <c r="O308" i="24"/>
  <c r="K309" i="24"/>
  <c r="L309" i="24"/>
  <c r="M309" i="24" s="1"/>
  <c r="O309" i="24"/>
  <c r="K310" i="24"/>
  <c r="L310" i="24"/>
  <c r="M310" i="24" s="1"/>
  <c r="O310" i="24"/>
  <c r="K293" i="24"/>
  <c r="L293" i="24"/>
  <c r="M293" i="24" s="1"/>
  <c r="O293" i="24"/>
  <c r="K294" i="24"/>
  <c r="L294" i="24"/>
  <c r="M294" i="24" s="1"/>
  <c r="O294" i="24"/>
  <c r="K295" i="24"/>
  <c r="L295" i="24"/>
  <c r="M295" i="24" s="1"/>
  <c r="O295" i="24"/>
  <c r="K296" i="24"/>
  <c r="L296" i="24"/>
  <c r="M296" i="24" s="1"/>
  <c r="O296" i="24"/>
  <c r="K298" i="24"/>
  <c r="L298" i="24"/>
  <c r="M298" i="24" s="1"/>
  <c r="K299" i="24"/>
  <c r="L299" i="24"/>
  <c r="M299" i="24" s="1"/>
  <c r="K300" i="24"/>
  <c r="L300" i="24"/>
  <c r="M300" i="24" s="1"/>
  <c r="K301" i="24"/>
  <c r="L301" i="24"/>
  <c r="M301" i="24" s="1"/>
  <c r="K302" i="24"/>
  <c r="L302" i="24"/>
  <c r="M302" i="24" s="1"/>
  <c r="K303" i="24"/>
  <c r="L303" i="24"/>
  <c r="M303" i="24" s="1"/>
  <c r="K304" i="24"/>
  <c r="L304" i="24"/>
  <c r="M304" i="24" s="1"/>
  <c r="K305" i="24"/>
  <c r="L305" i="24"/>
  <c r="M305" i="24" s="1"/>
  <c r="K306" i="24"/>
  <c r="L306" i="24"/>
  <c r="M306" i="24" s="1"/>
  <c r="K307" i="24"/>
  <c r="L307" i="24"/>
  <c r="M307" i="24" s="1"/>
  <c r="K312" i="24"/>
  <c r="L312" i="24"/>
  <c r="M312" i="24" s="1"/>
  <c r="O15" i="32"/>
  <c r="O14" i="32"/>
  <c r="O13" i="32"/>
  <c r="O12" i="32"/>
  <c r="K15" i="32"/>
  <c r="L15" i="32" s="1"/>
  <c r="J15" i="32"/>
  <c r="K14" i="32"/>
  <c r="L14" i="32" s="1"/>
  <c r="J14" i="32"/>
  <c r="K13" i="32"/>
  <c r="L13" i="32" s="1"/>
  <c r="J13" i="32"/>
  <c r="K12" i="32"/>
  <c r="L12" i="32" s="1"/>
  <c r="J12" i="32"/>
  <c r="N16" i="42"/>
  <c r="N15" i="42"/>
  <c r="N14" i="42"/>
  <c r="N13" i="42"/>
  <c r="J16" i="42"/>
  <c r="K16" i="42" s="1"/>
  <c r="I16" i="42"/>
  <c r="J15" i="42"/>
  <c r="K15" i="42" s="1"/>
  <c r="I15" i="42"/>
  <c r="J14" i="42"/>
  <c r="K14" i="42" s="1"/>
  <c r="I14" i="42"/>
  <c r="J13" i="42"/>
  <c r="K13" i="42" s="1"/>
  <c r="I13" i="42"/>
  <c r="K63" i="34"/>
  <c r="N18" i="31"/>
  <c r="N17" i="31"/>
  <c r="N16" i="31"/>
  <c r="N15" i="31"/>
  <c r="J18" i="31"/>
  <c r="K18" i="31" s="1"/>
  <c r="I18" i="31"/>
  <c r="J17" i="31"/>
  <c r="K17" i="31" s="1"/>
  <c r="I17" i="31"/>
  <c r="J16" i="31"/>
  <c r="K16" i="31" s="1"/>
  <c r="I16" i="31"/>
  <c r="J15" i="31"/>
  <c r="K15" i="31" s="1"/>
  <c r="I15" i="31"/>
  <c r="N12" i="42"/>
  <c r="J12" i="42"/>
  <c r="K12" i="42" s="1"/>
  <c r="I12" i="42"/>
  <c r="N14" i="30"/>
  <c r="N13" i="30"/>
  <c r="N12" i="30"/>
  <c r="J14" i="30"/>
  <c r="K14" i="30" s="1"/>
  <c r="I14" i="30"/>
  <c r="J13" i="30"/>
  <c r="K13" i="30" s="1"/>
  <c r="I13" i="30"/>
  <c r="J12" i="30"/>
  <c r="K12" i="30" s="1"/>
  <c r="I12" i="30"/>
  <c r="K72" i="34"/>
  <c r="K73" i="34"/>
  <c r="K82" i="34"/>
  <c r="K83" i="34"/>
  <c r="K27" i="34"/>
  <c r="J26" i="34"/>
  <c r="K26" i="34"/>
  <c r="K71" i="34"/>
  <c r="K10" i="34"/>
  <c r="K11" i="34"/>
  <c r="P3" i="43"/>
  <c r="P4" i="43"/>
  <c r="P5" i="43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23" i="43"/>
  <c r="P24" i="43"/>
  <c r="P25" i="43"/>
  <c r="P26" i="43"/>
  <c r="P27" i="43"/>
  <c r="P28" i="43"/>
  <c r="P29" i="43"/>
  <c r="P30" i="43"/>
  <c r="P31" i="43"/>
  <c r="P32" i="43"/>
  <c r="P2" i="43"/>
  <c r="M2" i="8"/>
  <c r="W15" i="34"/>
  <c r="X15" i="34" s="1"/>
  <c r="W14" i="34"/>
  <c r="X14" i="34" s="1"/>
  <c r="W13" i="34"/>
  <c r="X13" i="34" s="1"/>
  <c r="K77" i="34"/>
  <c r="J9" i="34"/>
  <c r="K9" i="34"/>
  <c r="S11" i="34"/>
  <c r="K32" i="34"/>
  <c r="K31" i="34"/>
  <c r="K30" i="34"/>
  <c r="K29" i="34"/>
  <c r="K28" i="34"/>
  <c r="F19" i="9"/>
  <c r="U71" i="34"/>
  <c r="S71" i="34"/>
  <c r="U83" i="34"/>
  <c r="S83" i="34"/>
  <c r="U82" i="34"/>
  <c r="S82" i="34"/>
  <c r="K97" i="34"/>
  <c r="K96" i="34"/>
  <c r="K95" i="34"/>
  <c r="K94" i="34"/>
  <c r="O321" i="24"/>
  <c r="L321" i="24"/>
  <c r="M321" i="24" s="1"/>
  <c r="K321" i="24"/>
  <c r="O320" i="24"/>
  <c r="L320" i="24"/>
  <c r="M320" i="24" s="1"/>
  <c r="K320" i="24"/>
  <c r="O319" i="24"/>
  <c r="L319" i="24"/>
  <c r="M319" i="24" s="1"/>
  <c r="K319" i="24"/>
  <c r="O318" i="24"/>
  <c r="L318" i="24"/>
  <c r="M318" i="24" s="1"/>
  <c r="K318" i="24"/>
  <c r="O317" i="24"/>
  <c r="L317" i="24"/>
  <c r="M317" i="24" s="1"/>
  <c r="K317" i="24"/>
  <c r="O316" i="24"/>
  <c r="L316" i="24"/>
  <c r="M316" i="24" s="1"/>
  <c r="K316" i="24"/>
  <c r="O315" i="24"/>
  <c r="L315" i="24"/>
  <c r="M315" i="24" s="1"/>
  <c r="K315" i="24"/>
  <c r="O314" i="24"/>
  <c r="L314" i="24"/>
  <c r="M314" i="24" s="1"/>
  <c r="K314" i="24"/>
  <c r="O313" i="24"/>
  <c r="L313" i="24"/>
  <c r="M313" i="24" s="1"/>
  <c r="K313" i="24"/>
  <c r="O312" i="24"/>
  <c r="U97" i="34"/>
  <c r="S97" i="34"/>
  <c r="U96" i="34"/>
  <c r="S96" i="34"/>
  <c r="U95" i="34"/>
  <c r="S95" i="34"/>
  <c r="U94" i="34"/>
  <c r="S94" i="34"/>
  <c r="S29" i="34"/>
  <c r="S30" i="34"/>
  <c r="S31" i="34"/>
  <c r="S32" i="34"/>
  <c r="S28" i="34"/>
  <c r="U29" i="34"/>
  <c r="U30" i="34"/>
  <c r="U31" i="34"/>
  <c r="U32" i="34"/>
  <c r="U28" i="34"/>
  <c r="U15" i="34"/>
  <c r="S15" i="34"/>
  <c r="U14" i="34"/>
  <c r="S14" i="34"/>
  <c r="U13" i="34"/>
  <c r="S13" i="34"/>
  <c r="U12" i="34"/>
  <c r="S12" i="34"/>
  <c r="N3" i="42"/>
  <c r="N4" i="42"/>
  <c r="N5" i="42"/>
  <c r="N6" i="42"/>
  <c r="N7" i="42"/>
  <c r="N8" i="42"/>
  <c r="N9" i="42"/>
  <c r="N10" i="42"/>
  <c r="N11" i="42"/>
  <c r="N2" i="42"/>
  <c r="U111" i="34"/>
  <c r="S111" i="34"/>
  <c r="U110" i="34"/>
  <c r="S110" i="34"/>
  <c r="U109" i="34"/>
  <c r="S109" i="34"/>
  <c r="W78" i="34"/>
  <c r="X78" i="34" s="1"/>
  <c r="W113" i="34"/>
  <c r="X113" i="34" s="1"/>
  <c r="W116" i="34"/>
  <c r="X116" i="34" s="1"/>
  <c r="W117" i="34"/>
  <c r="X117" i="34" s="1"/>
  <c r="W112" i="34"/>
  <c r="X112" i="34" s="1"/>
  <c r="W64" i="34"/>
  <c r="X64" i="34" s="1"/>
  <c r="W65" i="34"/>
  <c r="X65" i="34" s="1"/>
  <c r="W66" i="34"/>
  <c r="X66" i="34" s="1"/>
  <c r="W67" i="34"/>
  <c r="X67" i="34" s="1"/>
  <c r="W68" i="34"/>
  <c r="X68" i="34" s="1"/>
  <c r="W79" i="34"/>
  <c r="X79" i="34" s="1"/>
  <c r="K3" i="23"/>
  <c r="L3" i="23" s="1"/>
  <c r="U117" i="34"/>
  <c r="S117" i="34"/>
  <c r="U116" i="34"/>
  <c r="S116" i="34"/>
  <c r="U115" i="34"/>
  <c r="S115" i="34"/>
  <c r="U114" i="34"/>
  <c r="S114" i="34"/>
  <c r="U113" i="34"/>
  <c r="S113" i="34"/>
  <c r="U112" i="34"/>
  <c r="S112" i="34"/>
  <c r="J11" i="42"/>
  <c r="K11" i="42" s="1"/>
  <c r="I11" i="42"/>
  <c r="J10" i="42"/>
  <c r="K10" i="42" s="1"/>
  <c r="I10" i="42"/>
  <c r="J9" i="42"/>
  <c r="K9" i="42" s="1"/>
  <c r="I9" i="42"/>
  <c r="J8" i="42"/>
  <c r="K8" i="42" s="1"/>
  <c r="I8" i="42"/>
  <c r="J7" i="42"/>
  <c r="K7" i="42" s="1"/>
  <c r="I7" i="42"/>
  <c r="J6" i="42"/>
  <c r="K6" i="42" s="1"/>
  <c r="I6" i="42"/>
  <c r="J5" i="42"/>
  <c r="K5" i="42" s="1"/>
  <c r="I5" i="42"/>
  <c r="J4" i="42"/>
  <c r="K4" i="42" s="1"/>
  <c r="I4" i="42"/>
  <c r="J3" i="42"/>
  <c r="K3" i="42" s="1"/>
  <c r="I3" i="42"/>
  <c r="J2" i="42"/>
  <c r="K2" i="42" s="1"/>
  <c r="I2" i="42"/>
  <c r="U53" i="34"/>
  <c r="S53" i="34"/>
  <c r="K62" i="34"/>
  <c r="K61" i="34"/>
  <c r="K60" i="34"/>
  <c r="K59" i="34"/>
  <c r="K52" i="34"/>
  <c r="K51" i="34"/>
  <c r="K50" i="34"/>
  <c r="J49" i="34"/>
  <c r="K49" i="34"/>
  <c r="J70" i="34"/>
  <c r="K70" i="34"/>
  <c r="K81" i="34"/>
  <c r="K80" i="34"/>
  <c r="K75" i="34"/>
  <c r="K76" i="34"/>
  <c r="K74" i="34"/>
  <c r="S26" i="34"/>
  <c r="U26" i="34"/>
  <c r="S27" i="34"/>
  <c r="U27" i="34"/>
  <c r="AB152" i="34"/>
  <c r="AA152" i="34" s="1"/>
  <c r="AB153" i="34"/>
  <c r="AA153" i="34" s="1"/>
  <c r="AB154" i="34"/>
  <c r="AA154" i="34" s="1"/>
  <c r="S75" i="34"/>
  <c r="U75" i="34"/>
  <c r="S76" i="34"/>
  <c r="U76" i="34"/>
  <c r="S77" i="34"/>
  <c r="U77" i="34"/>
  <c r="S78" i="34"/>
  <c r="U78" i="34"/>
  <c r="S79" i="34"/>
  <c r="U79" i="34"/>
  <c r="S80" i="34"/>
  <c r="U80" i="34"/>
  <c r="S81" i="34"/>
  <c r="U81" i="34"/>
  <c r="S70" i="34"/>
  <c r="U70" i="34"/>
  <c r="S72" i="34"/>
  <c r="U72" i="34"/>
  <c r="S73" i="34"/>
  <c r="U73" i="34"/>
  <c r="U74" i="34"/>
  <c r="S74" i="34"/>
  <c r="S10" i="34"/>
  <c r="U10" i="34"/>
  <c r="U11" i="34"/>
  <c r="U9" i="34"/>
  <c r="S9" i="34"/>
  <c r="S55" i="34"/>
  <c r="U55" i="34"/>
  <c r="S56" i="34"/>
  <c r="U56" i="34"/>
  <c r="S57" i="34"/>
  <c r="U57" i="34"/>
  <c r="S58" i="34"/>
  <c r="U58" i="34"/>
  <c r="S64" i="34"/>
  <c r="U64" i="34"/>
  <c r="S65" i="34"/>
  <c r="U65" i="34"/>
  <c r="S66" i="34"/>
  <c r="U66" i="34"/>
  <c r="S67" i="34"/>
  <c r="U67" i="34"/>
  <c r="S68" i="34"/>
  <c r="U68" i="34"/>
  <c r="U54" i="34"/>
  <c r="S54" i="34"/>
  <c r="S50" i="34"/>
  <c r="U50" i="34"/>
  <c r="S51" i="34"/>
  <c r="U51" i="34"/>
  <c r="S52" i="34"/>
  <c r="U52" i="34"/>
  <c r="S59" i="34"/>
  <c r="U59" i="34"/>
  <c r="S60" i="34"/>
  <c r="U60" i="34"/>
  <c r="S61" i="34"/>
  <c r="U61" i="34"/>
  <c r="S62" i="34"/>
  <c r="U62" i="34"/>
  <c r="S63" i="34"/>
  <c r="U63" i="34"/>
  <c r="U49" i="34"/>
  <c r="S49" i="34"/>
  <c r="L12" i="37"/>
  <c r="M12" i="37"/>
  <c r="L7" i="37"/>
  <c r="M7" i="37"/>
  <c r="X47" i="37"/>
  <c r="X31" i="37"/>
  <c r="O16" i="33"/>
  <c r="O17" i="33"/>
  <c r="O18" i="33"/>
  <c r="K18" i="33"/>
  <c r="L18" i="33" s="1"/>
  <c r="J18" i="33"/>
  <c r="K17" i="33"/>
  <c r="L17" i="33" s="1"/>
  <c r="J17" i="33"/>
  <c r="K16" i="33"/>
  <c r="L16" i="33" s="1"/>
  <c r="J16" i="33"/>
  <c r="O2" i="33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K15" i="33"/>
  <c r="L15" i="33" s="1"/>
  <c r="J15" i="33"/>
  <c r="K14" i="33"/>
  <c r="L14" i="33" s="1"/>
  <c r="J14" i="33"/>
  <c r="K13" i="33"/>
  <c r="L13" i="33" s="1"/>
  <c r="K12" i="33"/>
  <c r="L12" i="33" s="1"/>
  <c r="J12" i="33"/>
  <c r="K11" i="33"/>
  <c r="L11" i="33" s="1"/>
  <c r="J11" i="33"/>
  <c r="K10" i="33"/>
  <c r="L10" i="33" s="1"/>
  <c r="J10" i="33"/>
  <c r="K9" i="33"/>
  <c r="L9" i="33" s="1"/>
  <c r="J9" i="33"/>
  <c r="K8" i="33"/>
  <c r="L8" i="33" s="1"/>
  <c r="J8" i="33"/>
  <c r="K7" i="33"/>
  <c r="L7" i="33" s="1"/>
  <c r="J7" i="33"/>
  <c r="K6" i="33"/>
  <c r="L6" i="33" s="1"/>
  <c r="J6" i="33"/>
  <c r="O307" i="24"/>
  <c r="O306" i="24"/>
  <c r="O305" i="24"/>
  <c r="O304" i="24"/>
  <c r="O303" i="24"/>
  <c r="O302" i="24"/>
  <c r="O301" i="24"/>
  <c r="O300" i="24"/>
  <c r="O299" i="24"/>
  <c r="O298" i="24"/>
  <c r="N6" i="30"/>
  <c r="J6" i="30"/>
  <c r="K6" i="30" s="1"/>
  <c r="I6" i="30"/>
  <c r="K5" i="33"/>
  <c r="L5" i="33" s="1"/>
  <c r="J5" i="33"/>
  <c r="K4" i="33"/>
  <c r="L4" i="33" s="1"/>
  <c r="J4" i="33"/>
  <c r="K3" i="33"/>
  <c r="L3" i="33" s="1"/>
  <c r="J3" i="33"/>
  <c r="K2" i="33"/>
  <c r="L2" i="33" s="1"/>
  <c r="J2" i="33"/>
  <c r="O292" i="24"/>
  <c r="L292" i="24"/>
  <c r="M292" i="24" s="1"/>
  <c r="K292" i="24"/>
  <c r="O291" i="24"/>
  <c r="L291" i="24"/>
  <c r="M291" i="24" s="1"/>
  <c r="K291" i="24"/>
  <c r="O290" i="24"/>
  <c r="L290" i="24"/>
  <c r="M290" i="24" s="1"/>
  <c r="K290" i="24"/>
  <c r="O289" i="24"/>
  <c r="L289" i="24"/>
  <c r="M289" i="24" s="1"/>
  <c r="K289" i="24"/>
  <c r="O288" i="24"/>
  <c r="L288" i="24"/>
  <c r="M288" i="24" s="1"/>
  <c r="K288" i="24"/>
  <c r="O287" i="24"/>
  <c r="L287" i="24"/>
  <c r="M287" i="24" s="1"/>
  <c r="K287" i="24"/>
  <c r="O286" i="24"/>
  <c r="L286" i="24"/>
  <c r="M286" i="24" s="1"/>
  <c r="K286" i="24"/>
  <c r="O285" i="24"/>
  <c r="L285" i="24"/>
  <c r="M285" i="24" s="1"/>
  <c r="K285" i="24"/>
  <c r="O284" i="24"/>
  <c r="L284" i="24"/>
  <c r="M284" i="24" s="1"/>
  <c r="K284" i="24"/>
  <c r="O283" i="24"/>
  <c r="L283" i="24"/>
  <c r="M283" i="24" s="1"/>
  <c r="K283" i="24"/>
  <c r="O282" i="24"/>
  <c r="L282" i="24"/>
  <c r="M282" i="24" s="1"/>
  <c r="K282" i="24"/>
  <c r="O281" i="24"/>
  <c r="L281" i="24"/>
  <c r="M281" i="24" s="1"/>
  <c r="K281" i="24"/>
  <c r="O280" i="24"/>
  <c r="L280" i="24"/>
  <c r="M280" i="24" s="1"/>
  <c r="K280" i="24"/>
  <c r="O8" i="32"/>
  <c r="O9" i="32"/>
  <c r="O10" i="32"/>
  <c r="O11" i="32"/>
  <c r="K11" i="32"/>
  <c r="L11" i="32" s="1"/>
  <c r="J11" i="32"/>
  <c r="K10" i="32"/>
  <c r="L10" i="32" s="1"/>
  <c r="J10" i="32"/>
  <c r="K9" i="32"/>
  <c r="L9" i="32" s="1"/>
  <c r="J9" i="32"/>
  <c r="K8" i="32"/>
  <c r="L8" i="32" s="1"/>
  <c r="J8" i="32"/>
  <c r="L3" i="20"/>
  <c r="L4" i="20"/>
  <c r="L6" i="20"/>
  <c r="L10" i="20"/>
  <c r="L11" i="20"/>
  <c r="L12" i="20"/>
  <c r="L13" i="20"/>
  <c r="L14" i="20"/>
  <c r="L15" i="20"/>
  <c r="L16" i="20"/>
  <c r="L17" i="20"/>
  <c r="L18" i="20"/>
  <c r="L20" i="20"/>
  <c r="L21" i="20"/>
  <c r="L22" i="20"/>
  <c r="L2" i="20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2" i="11"/>
  <c r="R3" i="2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" i="21"/>
  <c r="K2" i="18"/>
  <c r="R2" i="18"/>
  <c r="R9" i="18"/>
  <c r="R8" i="18"/>
  <c r="R7" i="18"/>
  <c r="R6" i="18"/>
  <c r="R5" i="18"/>
  <c r="R4" i="18"/>
  <c r="R3" i="18"/>
  <c r="O5" i="7"/>
  <c r="O4" i="7"/>
  <c r="O3" i="7"/>
  <c r="O2" i="7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2" i="10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" i="8"/>
  <c r="O3" i="32"/>
  <c r="O4" i="32"/>
  <c r="O5" i="32"/>
  <c r="O6" i="32"/>
  <c r="O7" i="32"/>
  <c r="K7" i="32"/>
  <c r="L7" i="32" s="1"/>
  <c r="J7" i="32"/>
  <c r="K6" i="32"/>
  <c r="L6" i="32" s="1"/>
  <c r="J6" i="32"/>
  <c r="K5" i="32"/>
  <c r="L5" i="32" s="1"/>
  <c r="J5" i="32"/>
  <c r="K4" i="32"/>
  <c r="L4" i="32" s="1"/>
  <c r="J4" i="32"/>
  <c r="K3" i="32"/>
  <c r="L3" i="32" s="1"/>
  <c r="J3" i="32"/>
  <c r="O2" i="32"/>
  <c r="K2" i="32"/>
  <c r="L2" i="32" s="1"/>
  <c r="J2" i="32"/>
  <c r="N14" i="31"/>
  <c r="J14" i="31"/>
  <c r="K14" i="31" s="1"/>
  <c r="I14" i="31"/>
  <c r="N13" i="31"/>
  <c r="J13" i="31"/>
  <c r="K13" i="31" s="1"/>
  <c r="I13" i="31"/>
  <c r="N12" i="31"/>
  <c r="J12" i="31"/>
  <c r="K12" i="31" s="1"/>
  <c r="I12" i="31"/>
  <c r="N11" i="31"/>
  <c r="J11" i="31"/>
  <c r="K11" i="31" s="1"/>
  <c r="I11" i="31"/>
  <c r="N10" i="31"/>
  <c r="J10" i="31"/>
  <c r="K10" i="31" s="1"/>
  <c r="I10" i="31"/>
  <c r="N9" i="31"/>
  <c r="J9" i="31"/>
  <c r="K9" i="31" s="1"/>
  <c r="I9" i="31"/>
  <c r="N8" i="31"/>
  <c r="J8" i="31"/>
  <c r="K8" i="31" s="1"/>
  <c r="I8" i="31"/>
  <c r="N7" i="31"/>
  <c r="J7" i="31"/>
  <c r="K7" i="31" s="1"/>
  <c r="I7" i="31"/>
  <c r="N6" i="31"/>
  <c r="N5" i="31"/>
  <c r="N4" i="31"/>
  <c r="N3" i="31"/>
  <c r="N2" i="31"/>
  <c r="J6" i="31"/>
  <c r="K6" i="31" s="1"/>
  <c r="I6" i="31"/>
  <c r="J5" i="31"/>
  <c r="K5" i="31" s="1"/>
  <c r="I5" i="31"/>
  <c r="J4" i="31"/>
  <c r="K4" i="31" s="1"/>
  <c r="I4" i="31"/>
  <c r="J3" i="31"/>
  <c r="K3" i="31" s="1"/>
  <c r="I3" i="31"/>
  <c r="J2" i="31"/>
  <c r="K2" i="31" s="1"/>
  <c r="I2" i="31"/>
  <c r="N7" i="30"/>
  <c r="N8" i="30"/>
  <c r="N9" i="30"/>
  <c r="N10" i="30"/>
  <c r="N11" i="30"/>
  <c r="J11" i="30"/>
  <c r="K11" i="30" s="1"/>
  <c r="I11" i="30"/>
  <c r="J10" i="30"/>
  <c r="K10" i="30" s="1"/>
  <c r="I10" i="30"/>
  <c r="J9" i="30"/>
  <c r="K9" i="30" s="1"/>
  <c r="I9" i="30"/>
  <c r="J8" i="30"/>
  <c r="K8" i="30" s="1"/>
  <c r="I8" i="30"/>
  <c r="J7" i="30"/>
  <c r="K7" i="30" s="1"/>
  <c r="I7" i="30"/>
  <c r="N3" i="30"/>
  <c r="N4" i="30"/>
  <c r="N5" i="30"/>
  <c r="N2" i="30"/>
  <c r="N3" i="27"/>
  <c r="J5" i="30"/>
  <c r="K5" i="30" s="1"/>
  <c r="I5" i="30"/>
  <c r="J4" i="30"/>
  <c r="K4" i="30" s="1"/>
  <c r="I4" i="30"/>
  <c r="J3" i="30"/>
  <c r="K3" i="30" s="1"/>
  <c r="I3" i="30"/>
  <c r="J2" i="30"/>
  <c r="K2" i="30" s="1"/>
  <c r="I2" i="30"/>
  <c r="O249" i="24"/>
  <c r="O248" i="24"/>
  <c r="O247" i="24"/>
  <c r="O246" i="24"/>
  <c r="O245" i="24"/>
  <c r="O244" i="24"/>
  <c r="O243" i="24"/>
  <c r="O242" i="24"/>
  <c r="O241" i="24"/>
  <c r="O240" i="24"/>
  <c r="O239" i="24"/>
  <c r="O238" i="24"/>
  <c r="O252" i="24"/>
  <c r="L252" i="24"/>
  <c r="M252" i="24" s="1"/>
  <c r="K252" i="24"/>
  <c r="O251" i="24"/>
  <c r="L251" i="24"/>
  <c r="M251" i="24" s="1"/>
  <c r="K251" i="24"/>
  <c r="O250" i="24"/>
  <c r="L250" i="24"/>
  <c r="M250" i="24" s="1"/>
  <c r="K250" i="24"/>
  <c r="O278" i="24"/>
  <c r="L278" i="24"/>
  <c r="M278" i="24" s="1"/>
  <c r="K278" i="24"/>
  <c r="O277" i="24"/>
  <c r="L277" i="24"/>
  <c r="M277" i="24" s="1"/>
  <c r="K277" i="24"/>
  <c r="O276" i="24"/>
  <c r="L276" i="24"/>
  <c r="M276" i="24" s="1"/>
  <c r="K276" i="24"/>
  <c r="O275" i="24"/>
  <c r="L275" i="24"/>
  <c r="M275" i="24" s="1"/>
  <c r="K275" i="24"/>
  <c r="O274" i="24"/>
  <c r="L274" i="24"/>
  <c r="M274" i="24" s="1"/>
  <c r="K274" i="24"/>
  <c r="O273" i="24"/>
  <c r="L273" i="24"/>
  <c r="M273" i="24" s="1"/>
  <c r="K273" i="24"/>
  <c r="O272" i="24"/>
  <c r="L272" i="24"/>
  <c r="M272" i="24" s="1"/>
  <c r="K272" i="24"/>
  <c r="O271" i="24"/>
  <c r="L271" i="24"/>
  <c r="M271" i="24" s="1"/>
  <c r="K271" i="24"/>
  <c r="O270" i="24"/>
  <c r="L270" i="24"/>
  <c r="M270" i="24" s="1"/>
  <c r="K270" i="24"/>
  <c r="O269" i="24"/>
  <c r="L269" i="24"/>
  <c r="M269" i="24" s="1"/>
  <c r="K269" i="24"/>
  <c r="O268" i="24"/>
  <c r="L268" i="24"/>
  <c r="M268" i="24" s="1"/>
  <c r="K268" i="24"/>
  <c r="O267" i="24"/>
  <c r="L267" i="24"/>
  <c r="M267" i="24" s="1"/>
  <c r="K267" i="24"/>
  <c r="O266" i="24"/>
  <c r="L266" i="24"/>
  <c r="M266" i="24" s="1"/>
  <c r="K266" i="24"/>
  <c r="O265" i="24"/>
  <c r="L265" i="24"/>
  <c r="M265" i="24" s="1"/>
  <c r="K265" i="24"/>
  <c r="O264" i="24"/>
  <c r="L264" i="24"/>
  <c r="M264" i="24" s="1"/>
  <c r="K264" i="24"/>
  <c r="O263" i="24"/>
  <c r="L263" i="24"/>
  <c r="M263" i="24" s="1"/>
  <c r="K263" i="24"/>
  <c r="O262" i="24"/>
  <c r="L262" i="24"/>
  <c r="M262" i="24" s="1"/>
  <c r="K262" i="24"/>
  <c r="O261" i="24"/>
  <c r="L261" i="24"/>
  <c r="M261" i="24" s="1"/>
  <c r="K261" i="24"/>
  <c r="O260" i="24"/>
  <c r="L260" i="24"/>
  <c r="M260" i="24" s="1"/>
  <c r="K260" i="24"/>
  <c r="O259" i="24"/>
  <c r="L259" i="24"/>
  <c r="M259" i="24" s="1"/>
  <c r="K259" i="24"/>
  <c r="O258" i="24"/>
  <c r="L258" i="24"/>
  <c r="M258" i="24" s="1"/>
  <c r="K258" i="24"/>
  <c r="O257" i="24"/>
  <c r="L257" i="24"/>
  <c r="M257" i="24" s="1"/>
  <c r="K257" i="24"/>
  <c r="O256" i="24"/>
  <c r="L256" i="24"/>
  <c r="M256" i="24" s="1"/>
  <c r="K256" i="24"/>
  <c r="O255" i="24"/>
  <c r="L255" i="24"/>
  <c r="M255" i="24" s="1"/>
  <c r="K255" i="24"/>
  <c r="O254" i="24"/>
  <c r="L254" i="24"/>
  <c r="M254" i="24" s="1"/>
  <c r="K254" i="24"/>
  <c r="O14" i="26"/>
  <c r="O15" i="26"/>
  <c r="O16" i="26"/>
  <c r="K16" i="26"/>
  <c r="L16" i="26" s="1"/>
  <c r="J16" i="26"/>
  <c r="K15" i="26"/>
  <c r="L15" i="26" s="1"/>
  <c r="J15" i="26"/>
  <c r="K14" i="26"/>
  <c r="L14" i="26" s="1"/>
  <c r="J14" i="26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" i="3"/>
  <c r="J35" i="28"/>
  <c r="K35" i="28"/>
  <c r="L35" i="28" s="1"/>
  <c r="J36" i="28"/>
  <c r="K36" i="28"/>
  <c r="L36" i="28" s="1"/>
  <c r="J37" i="28"/>
  <c r="K37" i="28"/>
  <c r="L37" i="28" s="1"/>
  <c r="K18" i="28"/>
  <c r="L18" i="28" s="1"/>
  <c r="J18" i="28"/>
  <c r="M3" i="8"/>
  <c r="P3" i="8"/>
  <c r="N3" i="8"/>
  <c r="M4" i="8"/>
  <c r="P4" i="8"/>
  <c r="N4" i="8"/>
  <c r="M5" i="8"/>
  <c r="P5" i="8"/>
  <c r="N5" i="8"/>
  <c r="M6" i="8"/>
  <c r="P6" i="8"/>
  <c r="N6" i="8"/>
  <c r="M7" i="8"/>
  <c r="P7" i="8"/>
  <c r="N7" i="8"/>
  <c r="M8" i="8"/>
  <c r="P8" i="8"/>
  <c r="N8" i="8"/>
  <c r="M9" i="8"/>
  <c r="P9" i="8"/>
  <c r="N9" i="8"/>
  <c r="M10" i="8"/>
  <c r="P10" i="8"/>
  <c r="N10" i="8"/>
  <c r="M11" i="8"/>
  <c r="P11" i="8"/>
  <c r="N11" i="8"/>
  <c r="M12" i="8"/>
  <c r="P12" i="8"/>
  <c r="N12" i="8"/>
  <c r="M13" i="8"/>
  <c r="P13" i="8"/>
  <c r="N13" i="8"/>
  <c r="M14" i="8"/>
  <c r="P14" i="8"/>
  <c r="N14" i="8"/>
  <c r="M15" i="8"/>
  <c r="P15" i="8"/>
  <c r="N15" i="8"/>
  <c r="M16" i="8"/>
  <c r="P16" i="8"/>
  <c r="N16" i="8"/>
  <c r="M17" i="8"/>
  <c r="P17" i="8"/>
  <c r="N17" i="8"/>
  <c r="M18" i="8"/>
  <c r="P18" i="8"/>
  <c r="N18" i="8"/>
  <c r="M19" i="8"/>
  <c r="P19" i="8"/>
  <c r="N19" i="8"/>
  <c r="M20" i="8"/>
  <c r="P20" i="8"/>
  <c r="N20" i="8"/>
  <c r="M21" i="8"/>
  <c r="P21" i="8"/>
  <c r="N21" i="8"/>
  <c r="M22" i="8"/>
  <c r="P22" i="8"/>
  <c r="N22" i="8"/>
  <c r="M23" i="8"/>
  <c r="P23" i="8"/>
  <c r="N23" i="8"/>
  <c r="M24" i="8"/>
  <c r="P24" i="8"/>
  <c r="N24" i="8"/>
  <c r="M25" i="8"/>
  <c r="P25" i="8"/>
  <c r="N25" i="8"/>
  <c r="M26" i="8"/>
  <c r="P26" i="8"/>
  <c r="N26" i="8"/>
  <c r="M27" i="8"/>
  <c r="P27" i="8"/>
  <c r="N27" i="8"/>
  <c r="M28" i="8"/>
  <c r="P28" i="8"/>
  <c r="N28" i="8"/>
  <c r="P2" i="8"/>
  <c r="N2" i="8"/>
  <c r="K6" i="28"/>
  <c r="L6" i="28" s="1"/>
  <c r="J6" i="28"/>
  <c r="K5" i="28"/>
  <c r="L5" i="28" s="1"/>
  <c r="J5" i="28"/>
  <c r="K4" i="28"/>
  <c r="L4" i="28" s="1"/>
  <c r="J4" i="28"/>
  <c r="K3" i="28"/>
  <c r="L3" i="28" s="1"/>
  <c r="J3" i="28"/>
  <c r="K49" i="28"/>
  <c r="L49" i="28" s="1"/>
  <c r="J49" i="28"/>
  <c r="K48" i="28"/>
  <c r="L48" i="28" s="1"/>
  <c r="J48" i="28"/>
  <c r="K47" i="28"/>
  <c r="L47" i="28" s="1"/>
  <c r="J47" i="28"/>
  <c r="K46" i="28"/>
  <c r="L46" i="28" s="1"/>
  <c r="J46" i="28"/>
  <c r="K45" i="28"/>
  <c r="L45" i="28" s="1"/>
  <c r="J45" i="28"/>
  <c r="K44" i="28"/>
  <c r="L44" i="28" s="1"/>
  <c r="J44" i="28"/>
  <c r="K43" i="28"/>
  <c r="L43" i="28" s="1"/>
  <c r="J43" i="28"/>
  <c r="K42" i="28"/>
  <c r="L42" i="28" s="1"/>
  <c r="J42" i="28"/>
  <c r="K41" i="28"/>
  <c r="L41" i="28" s="1"/>
  <c r="J41" i="28"/>
  <c r="K40" i="28"/>
  <c r="L40" i="28" s="1"/>
  <c r="J40" i="28"/>
  <c r="K34" i="28"/>
  <c r="L34" i="28" s="1"/>
  <c r="J34" i="28"/>
  <c r="K33" i="28"/>
  <c r="L33" i="28" s="1"/>
  <c r="J33" i="28"/>
  <c r="K32" i="28"/>
  <c r="L32" i="28" s="1"/>
  <c r="J32" i="28"/>
  <c r="K31" i="28"/>
  <c r="L31" i="28" s="1"/>
  <c r="J31" i="28"/>
  <c r="K30" i="28"/>
  <c r="L30" i="28" s="1"/>
  <c r="J30" i="28"/>
  <c r="K29" i="28"/>
  <c r="L29" i="28" s="1"/>
  <c r="J29" i="28"/>
  <c r="K28" i="28"/>
  <c r="L28" i="28" s="1"/>
  <c r="J28" i="28"/>
  <c r="K27" i="28"/>
  <c r="L27" i="28" s="1"/>
  <c r="J27" i="28"/>
  <c r="K26" i="28"/>
  <c r="L26" i="28" s="1"/>
  <c r="J26" i="28"/>
  <c r="K25" i="28"/>
  <c r="L25" i="28" s="1"/>
  <c r="J25" i="28"/>
  <c r="K24" i="28"/>
  <c r="L24" i="28" s="1"/>
  <c r="J24" i="28"/>
  <c r="K23" i="28"/>
  <c r="L23" i="28" s="1"/>
  <c r="J23" i="28"/>
  <c r="K22" i="28"/>
  <c r="L22" i="28" s="1"/>
  <c r="J22" i="28"/>
  <c r="K21" i="28"/>
  <c r="L21" i="28" s="1"/>
  <c r="J21" i="28"/>
  <c r="K17" i="28"/>
  <c r="L17" i="28" s="1"/>
  <c r="J17" i="28"/>
  <c r="K16" i="28"/>
  <c r="L16" i="28" s="1"/>
  <c r="J16" i="28"/>
  <c r="K15" i="28"/>
  <c r="L15" i="28" s="1"/>
  <c r="J15" i="28"/>
  <c r="K14" i="28"/>
  <c r="L14" i="28" s="1"/>
  <c r="J14" i="28"/>
  <c r="K13" i="28"/>
  <c r="L13" i="28" s="1"/>
  <c r="J13" i="28"/>
  <c r="K12" i="28"/>
  <c r="L12" i="28" s="1"/>
  <c r="J12" i="28"/>
  <c r="K11" i="28"/>
  <c r="L11" i="28" s="1"/>
  <c r="J11" i="28"/>
  <c r="K10" i="28"/>
  <c r="L10" i="28" s="1"/>
  <c r="J10" i="28"/>
  <c r="K9" i="28"/>
  <c r="L9" i="28" s="1"/>
  <c r="J9" i="28"/>
  <c r="K8" i="28"/>
  <c r="L8" i="28" s="1"/>
  <c r="J8" i="28"/>
  <c r="K7" i="28"/>
  <c r="L7" i="28" s="1"/>
  <c r="J7" i="28"/>
  <c r="L224" i="24"/>
  <c r="M224" i="24" s="1"/>
  <c r="K224" i="24"/>
  <c r="L223" i="24"/>
  <c r="M223" i="24" s="1"/>
  <c r="K223" i="24"/>
  <c r="L222" i="24"/>
  <c r="M222" i="24" s="1"/>
  <c r="K222" i="24"/>
  <c r="L221" i="24"/>
  <c r="M221" i="24" s="1"/>
  <c r="K221" i="24"/>
  <c r="Q14" i="23"/>
  <c r="Q15" i="23"/>
  <c r="Q16" i="23"/>
  <c r="Q17" i="23"/>
  <c r="K17" i="23"/>
  <c r="L17" i="23" s="1"/>
  <c r="J17" i="23"/>
  <c r="K16" i="23"/>
  <c r="L16" i="23" s="1"/>
  <c r="J16" i="23"/>
  <c r="K15" i="23"/>
  <c r="L15" i="23" s="1"/>
  <c r="J15" i="23"/>
  <c r="K14" i="23"/>
  <c r="L14" i="23" s="1"/>
  <c r="J14" i="23"/>
  <c r="L249" i="24"/>
  <c r="M249" i="24" s="1"/>
  <c r="K249" i="24"/>
  <c r="L248" i="24"/>
  <c r="M248" i="24" s="1"/>
  <c r="K248" i="24"/>
  <c r="L247" i="24"/>
  <c r="M247" i="24" s="1"/>
  <c r="K247" i="24"/>
  <c r="L246" i="24"/>
  <c r="M246" i="24" s="1"/>
  <c r="K246" i="24"/>
  <c r="L245" i="24"/>
  <c r="M245" i="24" s="1"/>
  <c r="K245" i="24"/>
  <c r="L244" i="24"/>
  <c r="M244" i="24" s="1"/>
  <c r="K244" i="24"/>
  <c r="L243" i="24"/>
  <c r="M243" i="24" s="1"/>
  <c r="K243" i="24"/>
  <c r="L242" i="24"/>
  <c r="M242" i="24" s="1"/>
  <c r="K242" i="24"/>
  <c r="L241" i="24"/>
  <c r="M241" i="24" s="1"/>
  <c r="K241" i="24"/>
  <c r="L240" i="24"/>
  <c r="M240" i="24" s="1"/>
  <c r="K240" i="24"/>
  <c r="L239" i="24"/>
  <c r="M239" i="24" s="1"/>
  <c r="K239" i="24"/>
  <c r="L238" i="24"/>
  <c r="M238" i="24" s="1"/>
  <c r="K238" i="2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M3" i="10"/>
  <c r="N3" i="10"/>
  <c r="M4" i="10"/>
  <c r="N4" i="10"/>
  <c r="M5" i="10"/>
  <c r="N5" i="10"/>
  <c r="M6" i="10"/>
  <c r="N6" i="10"/>
  <c r="M7" i="10"/>
  <c r="N7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21" i="10"/>
  <c r="N21" i="10"/>
  <c r="M22" i="10"/>
  <c r="N22" i="10"/>
  <c r="M23" i="10"/>
  <c r="N23" i="10"/>
  <c r="M24" i="10"/>
  <c r="N24" i="10"/>
  <c r="M25" i="10"/>
  <c r="N25" i="10"/>
  <c r="M26" i="10"/>
  <c r="N26" i="10"/>
  <c r="M27" i="10"/>
  <c r="N27" i="10"/>
  <c r="M28" i="10"/>
  <c r="N28" i="10"/>
  <c r="M29" i="10"/>
  <c r="N29" i="10"/>
  <c r="M30" i="10"/>
  <c r="N30" i="10"/>
  <c r="M2" i="10"/>
  <c r="N2" i="10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41" i="8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20" i="27"/>
  <c r="N21" i="27"/>
  <c r="N22" i="27"/>
  <c r="N23" i="27"/>
  <c r="N24" i="27"/>
  <c r="N25" i="27"/>
  <c r="N26" i="27"/>
  <c r="N27" i="27"/>
  <c r="N2" i="27"/>
  <c r="O2" i="26"/>
  <c r="O3" i="26"/>
  <c r="J27" i="27"/>
  <c r="K27" i="27" s="1"/>
  <c r="I27" i="27"/>
  <c r="J26" i="27"/>
  <c r="K26" i="27" s="1"/>
  <c r="I26" i="27"/>
  <c r="J25" i="27"/>
  <c r="K25" i="27" s="1"/>
  <c r="I25" i="27"/>
  <c r="J24" i="27"/>
  <c r="K24" i="27" s="1"/>
  <c r="I24" i="27"/>
  <c r="J23" i="27"/>
  <c r="K23" i="27" s="1"/>
  <c r="I23" i="27"/>
  <c r="J22" i="27"/>
  <c r="K22" i="27" s="1"/>
  <c r="I22" i="27"/>
  <c r="J21" i="27"/>
  <c r="K21" i="27" s="1"/>
  <c r="I21" i="27"/>
  <c r="J20" i="27"/>
  <c r="K20" i="27" s="1"/>
  <c r="I20" i="27"/>
  <c r="J19" i="27"/>
  <c r="K19" i="27" s="1"/>
  <c r="I19" i="27"/>
  <c r="J18" i="27"/>
  <c r="K18" i="27" s="1"/>
  <c r="I18" i="27"/>
  <c r="J17" i="27"/>
  <c r="K17" i="27" s="1"/>
  <c r="I17" i="27"/>
  <c r="J16" i="27"/>
  <c r="K16" i="27" s="1"/>
  <c r="I16" i="27"/>
  <c r="J15" i="27"/>
  <c r="K15" i="27" s="1"/>
  <c r="I15" i="27"/>
  <c r="I10" i="27"/>
  <c r="I11" i="27"/>
  <c r="I12" i="27"/>
  <c r="I13" i="27"/>
  <c r="I14" i="27"/>
  <c r="J10" i="27"/>
  <c r="K10" i="27" s="1"/>
  <c r="J11" i="27"/>
  <c r="K11" i="27" s="1"/>
  <c r="J12" i="27"/>
  <c r="K12" i="27" s="1"/>
  <c r="J13" i="27"/>
  <c r="K13" i="27" s="1"/>
  <c r="J14" i="27"/>
  <c r="K14" i="27" s="1"/>
  <c r="J9" i="27"/>
  <c r="K9" i="27" s="1"/>
  <c r="I9" i="27"/>
  <c r="J8" i="27"/>
  <c r="K8" i="27" s="1"/>
  <c r="I8" i="27"/>
  <c r="J7" i="27"/>
  <c r="K7" i="27" s="1"/>
  <c r="I7" i="27"/>
  <c r="J6" i="27"/>
  <c r="K6" i="27" s="1"/>
  <c r="I6" i="27"/>
  <c r="J5" i="27"/>
  <c r="K5" i="27" s="1"/>
  <c r="I5" i="27"/>
  <c r="J4" i="27"/>
  <c r="K4" i="27" s="1"/>
  <c r="I4" i="27"/>
  <c r="J3" i="27"/>
  <c r="K3" i="27" s="1"/>
  <c r="I3" i="27"/>
  <c r="J2" i="27"/>
  <c r="K2" i="27" s="1"/>
  <c r="I2" i="27"/>
  <c r="O8" i="26"/>
  <c r="J8" i="26"/>
  <c r="K8" i="26"/>
  <c r="L8" i="26" s="1"/>
  <c r="O9" i="26"/>
  <c r="O10" i="26"/>
  <c r="O11" i="26"/>
  <c r="O12" i="26"/>
  <c r="O13" i="26"/>
  <c r="O7" i="26"/>
  <c r="O6" i="26"/>
  <c r="O5" i="26"/>
  <c r="O4" i="26"/>
  <c r="Q19" i="23"/>
  <c r="P3" i="21"/>
  <c r="P2" i="18"/>
  <c r="P2" i="21"/>
  <c r="R13" i="20"/>
  <c r="R17" i="20"/>
  <c r="Q27" i="23"/>
  <c r="Q2" i="23"/>
  <c r="K13" i="26"/>
  <c r="L13" i="26" s="1"/>
  <c r="J13" i="26"/>
  <c r="K12" i="26"/>
  <c r="L12" i="26" s="1"/>
  <c r="J12" i="26"/>
  <c r="K11" i="26"/>
  <c r="L11" i="26" s="1"/>
  <c r="J11" i="26"/>
  <c r="K10" i="26"/>
  <c r="L10" i="26" s="1"/>
  <c r="J10" i="26"/>
  <c r="K9" i="26"/>
  <c r="L9" i="26" s="1"/>
  <c r="J9" i="26"/>
  <c r="K7" i="26"/>
  <c r="L7" i="26" s="1"/>
  <c r="J7" i="26"/>
  <c r="K6" i="26"/>
  <c r="L6" i="26" s="1"/>
  <c r="J6" i="26"/>
  <c r="K5" i="26"/>
  <c r="L5" i="26" s="1"/>
  <c r="J5" i="26"/>
  <c r="K4" i="26"/>
  <c r="L4" i="26" s="1"/>
  <c r="J4" i="26"/>
  <c r="K3" i="26"/>
  <c r="L3" i="26" s="1"/>
  <c r="J3" i="26"/>
  <c r="K2" i="26"/>
  <c r="L2" i="26" s="1"/>
  <c r="J2" i="26"/>
  <c r="K60" i="24"/>
  <c r="L60" i="24"/>
  <c r="M60" i="24" s="1"/>
  <c r="K196" i="24"/>
  <c r="K54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5" i="24"/>
  <c r="K56" i="24"/>
  <c r="K57" i="24"/>
  <c r="K58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1" i="24"/>
  <c r="K122" i="24"/>
  <c r="K123" i="24"/>
  <c r="K124" i="24"/>
  <c r="K125" i="24"/>
  <c r="K126" i="24"/>
  <c r="K127" i="24"/>
  <c r="K12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141" i="24"/>
  <c r="K142" i="24"/>
  <c r="K143" i="24"/>
  <c r="K144" i="24"/>
  <c r="K145" i="24"/>
  <c r="K146" i="24"/>
  <c r="K147" i="24"/>
  <c r="K148" i="24"/>
  <c r="K149" i="24"/>
  <c r="K150" i="24"/>
  <c r="K151" i="24"/>
  <c r="K153" i="24"/>
  <c r="K154" i="24"/>
  <c r="K155" i="24"/>
  <c r="K156" i="24"/>
  <c r="K157" i="24"/>
  <c r="K158" i="24"/>
  <c r="K159" i="24"/>
  <c r="K160" i="24"/>
  <c r="K162" i="24"/>
  <c r="K163" i="24"/>
  <c r="K164" i="24"/>
  <c r="K165" i="24"/>
  <c r="K166" i="24"/>
  <c r="K167" i="24"/>
  <c r="K168" i="24"/>
  <c r="K169" i="24"/>
  <c r="K170" i="24"/>
  <c r="K171" i="24"/>
  <c r="K172" i="24"/>
  <c r="K173" i="24"/>
  <c r="K174" i="24"/>
  <c r="K175" i="24"/>
  <c r="K176" i="24"/>
  <c r="K177" i="24"/>
  <c r="K178" i="24"/>
  <c r="K179" i="24"/>
  <c r="K180" i="24"/>
  <c r="K181" i="24"/>
  <c r="K182" i="24"/>
  <c r="K183" i="24"/>
  <c r="K184" i="24"/>
  <c r="K185" i="24"/>
  <c r="K187" i="24"/>
  <c r="K188" i="24"/>
  <c r="K189" i="24"/>
  <c r="K190" i="24"/>
  <c r="K191" i="24"/>
  <c r="K192" i="24"/>
  <c r="K193" i="24"/>
  <c r="K194" i="24"/>
  <c r="K195" i="24"/>
  <c r="K197" i="24"/>
  <c r="K198" i="24"/>
  <c r="K199" i="24"/>
  <c r="K200" i="24"/>
  <c r="K201" i="24"/>
  <c r="K202" i="24"/>
  <c r="K203" i="24"/>
  <c r="K204" i="24"/>
  <c r="K205" i="24"/>
  <c r="K206" i="24"/>
  <c r="K207" i="24"/>
  <c r="K209" i="24"/>
  <c r="K210" i="24"/>
  <c r="K211" i="24"/>
  <c r="K212" i="24"/>
  <c r="K213" i="24"/>
  <c r="K214" i="24"/>
  <c r="K215" i="24"/>
  <c r="K216" i="24"/>
  <c r="K217" i="24"/>
  <c r="K218" i="24"/>
  <c r="K219" i="24"/>
  <c r="K220" i="24"/>
  <c r="K225" i="24"/>
  <c r="K226" i="24"/>
  <c r="K227" i="24"/>
  <c r="K228" i="24"/>
  <c r="K229" i="24"/>
  <c r="K230" i="24"/>
  <c r="K231" i="24"/>
  <c r="K232" i="24"/>
  <c r="K233" i="24"/>
  <c r="K234" i="24"/>
  <c r="K235" i="24"/>
  <c r="K236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" i="24"/>
  <c r="M2" i="20"/>
  <c r="L61" i="24"/>
  <c r="M61" i="24" s="1"/>
  <c r="L62" i="24"/>
  <c r="M62" i="24" s="1"/>
  <c r="L63" i="24"/>
  <c r="M63" i="24" s="1"/>
  <c r="L64" i="24"/>
  <c r="M64" i="24" s="1"/>
  <c r="L65" i="24"/>
  <c r="M65" i="24" s="1"/>
  <c r="L66" i="24"/>
  <c r="M66" i="24" s="1"/>
  <c r="L67" i="24"/>
  <c r="M67" i="24" s="1"/>
  <c r="L68" i="24"/>
  <c r="M68" i="24" s="1"/>
  <c r="L69" i="24"/>
  <c r="M69" i="24" s="1"/>
  <c r="L70" i="24"/>
  <c r="M70" i="24" s="1"/>
  <c r="L71" i="24"/>
  <c r="M71" i="24" s="1"/>
  <c r="L72" i="24"/>
  <c r="M72" i="24" s="1"/>
  <c r="L73" i="24"/>
  <c r="M73" i="24" s="1"/>
  <c r="L74" i="24"/>
  <c r="M74" i="24" s="1"/>
  <c r="L75" i="24"/>
  <c r="M75" i="24" s="1"/>
  <c r="L76" i="24"/>
  <c r="M76" i="24" s="1"/>
  <c r="L77" i="24"/>
  <c r="M77" i="24" s="1"/>
  <c r="L78" i="24"/>
  <c r="M78" i="24" s="1"/>
  <c r="L80" i="24"/>
  <c r="M80" i="24" s="1"/>
  <c r="L81" i="24"/>
  <c r="M81" i="24" s="1"/>
  <c r="L82" i="24"/>
  <c r="M82" i="24" s="1"/>
  <c r="L83" i="24"/>
  <c r="M83" i="24" s="1"/>
  <c r="L84" i="24"/>
  <c r="M84" i="24" s="1"/>
  <c r="L85" i="24"/>
  <c r="M85" i="24" s="1"/>
  <c r="L86" i="24"/>
  <c r="M86" i="24" s="1"/>
  <c r="L87" i="24"/>
  <c r="M87" i="24" s="1"/>
  <c r="L88" i="24"/>
  <c r="M88" i="24" s="1"/>
  <c r="L89" i="24"/>
  <c r="M89" i="24" s="1"/>
  <c r="L90" i="24"/>
  <c r="M90" i="24" s="1"/>
  <c r="L91" i="24"/>
  <c r="M91" i="24" s="1"/>
  <c r="L92" i="24"/>
  <c r="M92" i="24" s="1"/>
  <c r="L93" i="24"/>
  <c r="M93" i="24" s="1"/>
  <c r="L94" i="24"/>
  <c r="M94" i="24" s="1"/>
  <c r="L95" i="24"/>
  <c r="M95" i="24" s="1"/>
  <c r="L96" i="24"/>
  <c r="M96" i="24" s="1"/>
  <c r="L98" i="24"/>
  <c r="M98" i="24" s="1"/>
  <c r="L99" i="24"/>
  <c r="M99" i="24" s="1"/>
  <c r="L100" i="24"/>
  <c r="M100" i="24" s="1"/>
  <c r="L101" i="24"/>
  <c r="M101" i="24" s="1"/>
  <c r="L102" i="24"/>
  <c r="M102" i="24" s="1"/>
  <c r="L103" i="24"/>
  <c r="M103" i="24" s="1"/>
  <c r="L104" i="24"/>
  <c r="M104" i="24" s="1"/>
  <c r="L105" i="24"/>
  <c r="M105" i="24" s="1"/>
  <c r="L106" i="24"/>
  <c r="M106" i="24" s="1"/>
  <c r="L107" i="24"/>
  <c r="M107" i="24" s="1"/>
  <c r="L108" i="24"/>
  <c r="M108" i="24" s="1"/>
  <c r="L109" i="24"/>
  <c r="M109" i="24" s="1"/>
  <c r="L110" i="24"/>
  <c r="M110" i="24" s="1"/>
  <c r="L111" i="24"/>
  <c r="M111" i="24" s="1"/>
  <c r="L112" i="24"/>
  <c r="M112" i="24" s="1"/>
  <c r="L113" i="24"/>
  <c r="M113" i="24" s="1"/>
  <c r="L114" i="24"/>
  <c r="M114" i="24" s="1"/>
  <c r="L115" i="24"/>
  <c r="M115" i="24" s="1"/>
  <c r="L116" i="24"/>
  <c r="M116" i="24" s="1"/>
  <c r="L117" i="24"/>
  <c r="M117" i="24" s="1"/>
  <c r="L118" i="24"/>
  <c r="M118" i="24" s="1"/>
  <c r="L119" i="24"/>
  <c r="M119" i="24" s="1"/>
  <c r="L121" i="24"/>
  <c r="M121" i="24" s="1"/>
  <c r="L122" i="24"/>
  <c r="M122" i="24" s="1"/>
  <c r="L123" i="24"/>
  <c r="M123" i="24" s="1"/>
  <c r="L124" i="24"/>
  <c r="M124" i="24" s="1"/>
  <c r="L125" i="24"/>
  <c r="M125" i="24" s="1"/>
  <c r="L126" i="24"/>
  <c r="M126" i="24" s="1"/>
  <c r="L127" i="24"/>
  <c r="M127" i="24" s="1"/>
  <c r="L128" i="24"/>
  <c r="M128" i="24" s="1"/>
  <c r="L129" i="24"/>
  <c r="M129" i="24" s="1"/>
  <c r="L130" i="24"/>
  <c r="M130" i="24" s="1"/>
  <c r="L131" i="24"/>
  <c r="M131" i="24" s="1"/>
  <c r="L132" i="24"/>
  <c r="M132" i="24" s="1"/>
  <c r="L133" i="24"/>
  <c r="M133" i="24" s="1"/>
  <c r="L134" i="24"/>
  <c r="M134" i="24" s="1"/>
  <c r="L135" i="24"/>
  <c r="M135" i="24" s="1"/>
  <c r="L136" i="24"/>
  <c r="M136" i="24" s="1"/>
  <c r="L137" i="24"/>
  <c r="M137" i="24" s="1"/>
  <c r="L138" i="24"/>
  <c r="M138" i="24" s="1"/>
  <c r="L139" i="24"/>
  <c r="M139" i="24" s="1"/>
  <c r="L140" i="24"/>
  <c r="M140" i="24" s="1"/>
  <c r="L141" i="24"/>
  <c r="M141" i="24" s="1"/>
  <c r="L142" i="24"/>
  <c r="M142" i="24" s="1"/>
  <c r="L143" i="24"/>
  <c r="M143" i="24" s="1"/>
  <c r="L144" i="24"/>
  <c r="M144" i="24" s="1"/>
  <c r="L145" i="24"/>
  <c r="M145" i="24" s="1"/>
  <c r="L146" i="24"/>
  <c r="M146" i="24" s="1"/>
  <c r="L147" i="24"/>
  <c r="M147" i="24" s="1"/>
  <c r="L148" i="24"/>
  <c r="M148" i="24" s="1"/>
  <c r="L149" i="24"/>
  <c r="M149" i="24" s="1"/>
  <c r="L150" i="24"/>
  <c r="M150" i="24" s="1"/>
  <c r="L151" i="24"/>
  <c r="M151" i="24" s="1"/>
  <c r="L153" i="24"/>
  <c r="M153" i="24" s="1"/>
  <c r="L154" i="24"/>
  <c r="M154" i="24" s="1"/>
  <c r="L155" i="24"/>
  <c r="M155" i="24" s="1"/>
  <c r="L156" i="24"/>
  <c r="M156" i="24" s="1"/>
  <c r="L157" i="24"/>
  <c r="M157" i="24" s="1"/>
  <c r="L158" i="24"/>
  <c r="M158" i="24" s="1"/>
  <c r="L159" i="24"/>
  <c r="M159" i="24" s="1"/>
  <c r="L160" i="24"/>
  <c r="M160" i="24" s="1"/>
  <c r="L162" i="24"/>
  <c r="M162" i="24" s="1"/>
  <c r="L163" i="24"/>
  <c r="M163" i="24" s="1"/>
  <c r="L164" i="24"/>
  <c r="M164" i="24" s="1"/>
  <c r="L165" i="24"/>
  <c r="M165" i="24" s="1"/>
  <c r="L166" i="24"/>
  <c r="M166" i="24" s="1"/>
  <c r="L167" i="24"/>
  <c r="M167" i="24" s="1"/>
  <c r="L168" i="24"/>
  <c r="M168" i="24" s="1"/>
  <c r="L169" i="24"/>
  <c r="M169" i="24" s="1"/>
  <c r="L170" i="24"/>
  <c r="M170" i="24" s="1"/>
  <c r="L171" i="24"/>
  <c r="M171" i="24" s="1"/>
  <c r="L172" i="24"/>
  <c r="M172" i="24" s="1"/>
  <c r="L173" i="24"/>
  <c r="M173" i="24" s="1"/>
  <c r="L174" i="24"/>
  <c r="M174" i="24" s="1"/>
  <c r="L175" i="24"/>
  <c r="M175" i="24" s="1"/>
  <c r="L176" i="24"/>
  <c r="M176" i="24" s="1"/>
  <c r="L177" i="24"/>
  <c r="M177" i="24" s="1"/>
  <c r="L178" i="24"/>
  <c r="M178" i="24" s="1"/>
  <c r="L179" i="24"/>
  <c r="M179" i="24" s="1"/>
  <c r="L180" i="24"/>
  <c r="M180" i="24" s="1"/>
  <c r="L181" i="24"/>
  <c r="M181" i="24" s="1"/>
  <c r="L182" i="24"/>
  <c r="M182" i="24" s="1"/>
  <c r="L183" i="24"/>
  <c r="M183" i="24" s="1"/>
  <c r="L184" i="24"/>
  <c r="M184" i="24" s="1"/>
  <c r="L185" i="24"/>
  <c r="M185" i="24" s="1"/>
  <c r="L187" i="24"/>
  <c r="M187" i="24" s="1"/>
  <c r="L188" i="24"/>
  <c r="M188" i="24" s="1"/>
  <c r="L189" i="24"/>
  <c r="M189" i="24" s="1"/>
  <c r="L190" i="24"/>
  <c r="M190" i="24" s="1"/>
  <c r="L191" i="24"/>
  <c r="M191" i="24" s="1"/>
  <c r="L192" i="24"/>
  <c r="M192" i="24" s="1"/>
  <c r="L193" i="24"/>
  <c r="M193" i="24" s="1"/>
  <c r="L194" i="24"/>
  <c r="M194" i="24" s="1"/>
  <c r="L195" i="24"/>
  <c r="M195" i="24" s="1"/>
  <c r="L196" i="24"/>
  <c r="M196" i="24" s="1"/>
  <c r="L197" i="24"/>
  <c r="M197" i="24" s="1"/>
  <c r="L198" i="24"/>
  <c r="M198" i="24" s="1"/>
  <c r="L199" i="24"/>
  <c r="M199" i="24" s="1"/>
  <c r="L200" i="24"/>
  <c r="M200" i="24" s="1"/>
  <c r="L201" i="24"/>
  <c r="M201" i="24" s="1"/>
  <c r="L202" i="24"/>
  <c r="M202" i="24" s="1"/>
  <c r="L203" i="24"/>
  <c r="M203" i="24" s="1"/>
  <c r="L204" i="24"/>
  <c r="M204" i="24" s="1"/>
  <c r="L205" i="24"/>
  <c r="M205" i="24" s="1"/>
  <c r="L206" i="24"/>
  <c r="M206" i="24" s="1"/>
  <c r="L207" i="24"/>
  <c r="M207" i="24" s="1"/>
  <c r="L209" i="24"/>
  <c r="M209" i="24" s="1"/>
  <c r="L210" i="24"/>
  <c r="M210" i="24" s="1"/>
  <c r="L211" i="24"/>
  <c r="M211" i="24" s="1"/>
  <c r="L212" i="24"/>
  <c r="M212" i="24" s="1"/>
  <c r="L213" i="24"/>
  <c r="M213" i="24" s="1"/>
  <c r="L214" i="24"/>
  <c r="M214" i="24" s="1"/>
  <c r="L215" i="24"/>
  <c r="M215" i="24" s="1"/>
  <c r="L216" i="24"/>
  <c r="M216" i="24" s="1"/>
  <c r="L217" i="24"/>
  <c r="M217" i="24" s="1"/>
  <c r="L218" i="24"/>
  <c r="M218" i="24" s="1"/>
  <c r="L219" i="24"/>
  <c r="M219" i="24" s="1"/>
  <c r="L220" i="24"/>
  <c r="M220" i="24" s="1"/>
  <c r="L225" i="24"/>
  <c r="M225" i="24" s="1"/>
  <c r="L226" i="24"/>
  <c r="M226" i="24" s="1"/>
  <c r="L227" i="24"/>
  <c r="M227" i="24" s="1"/>
  <c r="L228" i="24"/>
  <c r="M228" i="24" s="1"/>
  <c r="L229" i="24"/>
  <c r="M229" i="24" s="1"/>
  <c r="L230" i="24"/>
  <c r="M230" i="24" s="1"/>
  <c r="L231" i="24"/>
  <c r="M231" i="24" s="1"/>
  <c r="L232" i="24"/>
  <c r="M232" i="24" s="1"/>
  <c r="L233" i="24"/>
  <c r="M233" i="24" s="1"/>
  <c r="L234" i="24"/>
  <c r="M234" i="24" s="1"/>
  <c r="L235" i="24"/>
  <c r="M235" i="24" s="1"/>
  <c r="L236" i="24"/>
  <c r="M236" i="24" s="1"/>
  <c r="L30" i="24"/>
  <c r="M30" i="24" s="1"/>
  <c r="L31" i="24"/>
  <c r="M31" i="24" s="1"/>
  <c r="L32" i="24"/>
  <c r="M32" i="24" s="1"/>
  <c r="L33" i="24"/>
  <c r="M33" i="24" s="1"/>
  <c r="L34" i="24"/>
  <c r="M34" i="24" s="1"/>
  <c r="L35" i="24"/>
  <c r="M35" i="24" s="1"/>
  <c r="L36" i="24"/>
  <c r="M36" i="24" s="1"/>
  <c r="L37" i="24"/>
  <c r="M37" i="24" s="1"/>
  <c r="L38" i="24"/>
  <c r="M38" i="24" s="1"/>
  <c r="L39" i="24"/>
  <c r="M39" i="24" s="1"/>
  <c r="L40" i="24"/>
  <c r="M40" i="24" s="1"/>
  <c r="L41" i="24"/>
  <c r="M41" i="24" s="1"/>
  <c r="L42" i="24"/>
  <c r="M42" i="24" s="1"/>
  <c r="L43" i="24"/>
  <c r="M43" i="24" s="1"/>
  <c r="L44" i="24"/>
  <c r="M44" i="24" s="1"/>
  <c r="L45" i="24"/>
  <c r="M45" i="24" s="1"/>
  <c r="L46" i="24"/>
  <c r="M46" i="24" s="1"/>
  <c r="L47" i="24"/>
  <c r="M47" i="24" s="1"/>
  <c r="L48" i="24"/>
  <c r="M48" i="24" s="1"/>
  <c r="L49" i="24"/>
  <c r="M49" i="24" s="1"/>
  <c r="L50" i="24"/>
  <c r="M50" i="24" s="1"/>
  <c r="L51" i="24"/>
  <c r="M51" i="24" s="1"/>
  <c r="L52" i="24"/>
  <c r="M52" i="24" s="1"/>
  <c r="L53" i="24"/>
  <c r="M53" i="24" s="1"/>
  <c r="L54" i="24"/>
  <c r="M54" i="24" s="1"/>
  <c r="L55" i="24"/>
  <c r="M55" i="24" s="1"/>
  <c r="L56" i="24"/>
  <c r="M56" i="24" s="1"/>
  <c r="L57" i="24"/>
  <c r="M57" i="24" s="1"/>
  <c r="L58" i="24"/>
  <c r="M58" i="24" s="1"/>
  <c r="L3" i="24"/>
  <c r="M3" i="24" s="1"/>
  <c r="L4" i="24"/>
  <c r="M4" i="24" s="1"/>
  <c r="L5" i="24"/>
  <c r="M5" i="24" s="1"/>
  <c r="L6" i="24"/>
  <c r="M6" i="24" s="1"/>
  <c r="L7" i="24"/>
  <c r="M7" i="24" s="1"/>
  <c r="L8" i="24"/>
  <c r="M8" i="24" s="1"/>
  <c r="L9" i="24"/>
  <c r="M9" i="24" s="1"/>
  <c r="L10" i="24"/>
  <c r="M10" i="24" s="1"/>
  <c r="L11" i="24"/>
  <c r="M11" i="24" s="1"/>
  <c r="L12" i="24"/>
  <c r="M12" i="24" s="1"/>
  <c r="L13" i="24"/>
  <c r="M13" i="24" s="1"/>
  <c r="L14" i="24"/>
  <c r="M14" i="24" s="1"/>
  <c r="L15" i="24"/>
  <c r="M15" i="24" s="1"/>
  <c r="L16" i="24"/>
  <c r="M16" i="24" s="1"/>
  <c r="L17" i="24"/>
  <c r="M17" i="24" s="1"/>
  <c r="L18" i="24"/>
  <c r="M18" i="24" s="1"/>
  <c r="L19" i="24"/>
  <c r="M19" i="24" s="1"/>
  <c r="L20" i="24"/>
  <c r="M20" i="24" s="1"/>
  <c r="L21" i="24"/>
  <c r="M21" i="24" s="1"/>
  <c r="L22" i="24"/>
  <c r="M22" i="24" s="1"/>
  <c r="L23" i="24"/>
  <c r="M23" i="24" s="1"/>
  <c r="L24" i="24"/>
  <c r="M24" i="24" s="1"/>
  <c r="L25" i="24"/>
  <c r="M25" i="24" s="1"/>
  <c r="L26" i="24"/>
  <c r="M26" i="24" s="1"/>
  <c r="L27" i="24"/>
  <c r="M27" i="24" s="1"/>
  <c r="L28" i="24"/>
  <c r="M28" i="24" s="1"/>
  <c r="N2" i="20"/>
  <c r="O2" i="20" s="1"/>
  <c r="R22" i="20"/>
  <c r="N22" i="20"/>
  <c r="O22" i="20" s="1"/>
  <c r="M22" i="20"/>
  <c r="Q29" i="23"/>
  <c r="K28" i="23"/>
  <c r="J28" i="23" s="1"/>
  <c r="K29" i="23"/>
  <c r="J29" i="23" s="1"/>
  <c r="Q28" i="23"/>
  <c r="K27" i="23"/>
  <c r="J27" i="23" s="1"/>
  <c r="Q24" i="23"/>
  <c r="Q25" i="23"/>
  <c r="Q26" i="23"/>
  <c r="K24" i="23"/>
  <c r="J24" i="23" s="1"/>
  <c r="K25" i="23"/>
  <c r="J25" i="23" s="1"/>
  <c r="K26" i="23"/>
  <c r="J26" i="23" s="1"/>
  <c r="R20" i="20"/>
  <c r="R21" i="20"/>
  <c r="M20" i="20"/>
  <c r="M21" i="20"/>
  <c r="N20" i="20"/>
  <c r="O20" i="20" s="1"/>
  <c r="N21" i="20"/>
  <c r="O21" i="20" s="1"/>
  <c r="Q23" i="23"/>
  <c r="K23" i="23"/>
  <c r="L23" i="23" s="1"/>
  <c r="Q5" i="23"/>
  <c r="K5" i="23"/>
  <c r="L5" i="23" s="1"/>
  <c r="Q8" i="23"/>
  <c r="Q9" i="23"/>
  <c r="K8" i="23"/>
  <c r="L8" i="23" s="1"/>
  <c r="K9" i="23"/>
  <c r="L9" i="23" s="1"/>
  <c r="Q18" i="23"/>
  <c r="Q20" i="23"/>
  <c r="Q21" i="23"/>
  <c r="Q22" i="23"/>
  <c r="K18" i="23"/>
  <c r="L18" i="23" s="1"/>
  <c r="K19" i="23"/>
  <c r="L19" i="23" s="1"/>
  <c r="K20" i="23"/>
  <c r="L20" i="23" s="1"/>
  <c r="K21" i="23"/>
  <c r="L21" i="23" s="1"/>
  <c r="K22" i="23"/>
  <c r="L22" i="23" s="1"/>
  <c r="Q3" i="23"/>
  <c r="Q4" i="23"/>
  <c r="Q6" i="23"/>
  <c r="Q7" i="23"/>
  <c r="Q10" i="23"/>
  <c r="Q11" i="23"/>
  <c r="Q12" i="23"/>
  <c r="Q13" i="23"/>
  <c r="L61" i="21"/>
  <c r="M61" i="21" s="1"/>
  <c r="K61" i="21"/>
  <c r="L60" i="21"/>
  <c r="M60" i="21" s="1"/>
  <c r="K60" i="21"/>
  <c r="L59" i="21"/>
  <c r="M59" i="21" s="1"/>
  <c r="K59" i="21"/>
  <c r="L58" i="21"/>
  <c r="M58" i="21" s="1"/>
  <c r="K58" i="21"/>
  <c r="L57" i="21"/>
  <c r="M57" i="21" s="1"/>
  <c r="K57" i="21"/>
  <c r="L56" i="21"/>
  <c r="M56" i="21" s="1"/>
  <c r="K56" i="21"/>
  <c r="L55" i="21"/>
  <c r="M55" i="21" s="1"/>
  <c r="K55" i="21"/>
  <c r="L54" i="21"/>
  <c r="M54" i="21" s="1"/>
  <c r="K54" i="21"/>
  <c r="L53" i="21"/>
  <c r="M53" i="21" s="1"/>
  <c r="K53" i="21"/>
  <c r="L52" i="21"/>
  <c r="M52" i="21" s="1"/>
  <c r="K52" i="21"/>
  <c r="L51" i="21"/>
  <c r="M51" i="21" s="1"/>
  <c r="K51" i="21"/>
  <c r="P19" i="21"/>
  <c r="K19" i="21"/>
  <c r="L19" i="21"/>
  <c r="M19" i="21" s="1"/>
  <c r="K43" i="21"/>
  <c r="L43" i="21"/>
  <c r="M43" i="21" s="1"/>
  <c r="K44" i="21"/>
  <c r="L44" i="21"/>
  <c r="M44" i="21" s="1"/>
  <c r="K45" i="21"/>
  <c r="L45" i="21"/>
  <c r="M45" i="21" s="1"/>
  <c r="K46" i="21"/>
  <c r="L46" i="21"/>
  <c r="M46" i="21" s="1"/>
  <c r="K47" i="21"/>
  <c r="L47" i="21"/>
  <c r="M47" i="21" s="1"/>
  <c r="K48" i="21"/>
  <c r="L48" i="21"/>
  <c r="M48" i="21" s="1"/>
  <c r="K49" i="21"/>
  <c r="L49" i="21"/>
  <c r="M49" i="21" s="1"/>
  <c r="K50" i="21"/>
  <c r="L50" i="21"/>
  <c r="M50" i="21" s="1"/>
  <c r="P24" i="21"/>
  <c r="P25" i="21"/>
  <c r="K7" i="21"/>
  <c r="L7" i="21"/>
  <c r="M7" i="21" s="1"/>
  <c r="K8" i="21"/>
  <c r="L8" i="21"/>
  <c r="M8" i="21" s="1"/>
  <c r="K9" i="21"/>
  <c r="L9" i="21"/>
  <c r="M9" i="21" s="1"/>
  <c r="K10" i="21"/>
  <c r="L10" i="21"/>
  <c r="M10" i="21" s="1"/>
  <c r="K11" i="21"/>
  <c r="L11" i="21"/>
  <c r="M11" i="21" s="1"/>
  <c r="K12" i="21"/>
  <c r="L12" i="21"/>
  <c r="M12" i="21" s="1"/>
  <c r="K13" i="21"/>
  <c r="L13" i="21"/>
  <c r="M13" i="21" s="1"/>
  <c r="K14" i="21"/>
  <c r="L14" i="21"/>
  <c r="M14" i="21" s="1"/>
  <c r="K15" i="21"/>
  <c r="L15" i="21"/>
  <c r="M15" i="21" s="1"/>
  <c r="K16" i="21"/>
  <c r="L16" i="21"/>
  <c r="M16" i="21" s="1"/>
  <c r="K17" i="21"/>
  <c r="L17" i="21"/>
  <c r="M17" i="21" s="1"/>
  <c r="K18" i="21"/>
  <c r="L18" i="21"/>
  <c r="M18" i="21" s="1"/>
  <c r="K20" i="21"/>
  <c r="L20" i="21"/>
  <c r="M20" i="21" s="1"/>
  <c r="K21" i="21"/>
  <c r="L21" i="21"/>
  <c r="M21" i="21" s="1"/>
  <c r="K22" i="21"/>
  <c r="L22" i="21"/>
  <c r="M22" i="21" s="1"/>
  <c r="K23" i="21"/>
  <c r="L23" i="21"/>
  <c r="M23" i="21" s="1"/>
  <c r="K24" i="21"/>
  <c r="L24" i="21"/>
  <c r="M24" i="21" s="1"/>
  <c r="K25" i="21"/>
  <c r="L25" i="21"/>
  <c r="M25" i="21" s="1"/>
  <c r="K10" i="23"/>
  <c r="J10" i="23" s="1"/>
  <c r="K11" i="23"/>
  <c r="J11" i="23" s="1"/>
  <c r="K12" i="23"/>
  <c r="L12" i="23" s="1"/>
  <c r="K13" i="23"/>
  <c r="L13" i="23" s="1"/>
  <c r="R3" i="20"/>
  <c r="K4" i="23"/>
  <c r="L4" i="23" s="1"/>
  <c r="K6" i="23"/>
  <c r="L6" i="23" s="1"/>
  <c r="K7" i="23"/>
  <c r="L7" i="23" s="1"/>
  <c r="K2" i="23"/>
  <c r="J2" i="23" s="1"/>
  <c r="N44" i="20"/>
  <c r="O44" i="20" s="1"/>
  <c r="M44" i="20"/>
  <c r="N43" i="20"/>
  <c r="O43" i="20" s="1"/>
  <c r="M43" i="20"/>
  <c r="N42" i="20"/>
  <c r="O42" i="20" s="1"/>
  <c r="M42" i="20"/>
  <c r="N41" i="20"/>
  <c r="O41" i="20" s="1"/>
  <c r="M41" i="20"/>
  <c r="N40" i="20"/>
  <c r="O40" i="20" s="1"/>
  <c r="M40" i="20"/>
  <c r="N39" i="20"/>
  <c r="O39" i="20" s="1"/>
  <c r="M39" i="20"/>
  <c r="N38" i="20"/>
  <c r="O38" i="20" s="1"/>
  <c r="M38" i="20"/>
  <c r="N37" i="20"/>
  <c r="O37" i="20" s="1"/>
  <c r="M37" i="20"/>
  <c r="N36" i="20"/>
  <c r="O36" i="20" s="1"/>
  <c r="M36" i="20"/>
  <c r="R6" i="20"/>
  <c r="R7" i="20"/>
  <c r="N7" i="20"/>
  <c r="O7" i="20" s="1"/>
  <c r="M7" i="20"/>
  <c r="N6" i="20"/>
  <c r="O6" i="20" s="1"/>
  <c r="M6" i="20"/>
  <c r="BP72" i="10"/>
  <c r="BQ72" i="10"/>
  <c r="BL72" i="10"/>
  <c r="BM72" i="10"/>
  <c r="BN72" i="10"/>
  <c r="BO72" i="10"/>
  <c r="BF75" i="11"/>
  <c r="BG75" i="11"/>
  <c r="BH75" i="11"/>
  <c r="BI75" i="11"/>
  <c r="BJ75" i="11"/>
  <c r="BK75" i="11"/>
  <c r="L24" i="18"/>
  <c r="M24" i="18" s="1"/>
  <c r="L25" i="18"/>
  <c r="M25" i="18" s="1"/>
  <c r="K24" i="18"/>
  <c r="P4" i="18"/>
  <c r="L4" i="18"/>
  <c r="M4" i="18" s="1"/>
  <c r="K4" i="18"/>
  <c r="N53" i="20"/>
  <c r="O53" i="20" s="1"/>
  <c r="M53" i="20"/>
  <c r="N52" i="20"/>
  <c r="O52" i="20" s="1"/>
  <c r="M52" i="20"/>
  <c r="N51" i="20"/>
  <c r="O51" i="20" s="1"/>
  <c r="M51" i="20"/>
  <c r="N50" i="20"/>
  <c r="O50" i="20" s="1"/>
  <c r="M50" i="20"/>
  <c r="N49" i="20"/>
  <c r="O49" i="20" s="1"/>
  <c r="M49" i="20"/>
  <c r="N48" i="20"/>
  <c r="O48" i="20" s="1"/>
  <c r="M48" i="20"/>
  <c r="N47" i="20"/>
  <c r="O47" i="20" s="1"/>
  <c r="M47" i="20"/>
  <c r="N46" i="20"/>
  <c r="O46" i="20" s="1"/>
  <c r="M46" i="20"/>
  <c r="N45" i="20"/>
  <c r="O45" i="20" s="1"/>
  <c r="M45" i="20"/>
  <c r="L42" i="21"/>
  <c r="M42" i="21" s="1"/>
  <c r="K42" i="21"/>
  <c r="L41" i="21"/>
  <c r="M41" i="21" s="1"/>
  <c r="K41" i="21"/>
  <c r="L40" i="21"/>
  <c r="M40" i="21" s="1"/>
  <c r="K40" i="21"/>
  <c r="L39" i="21"/>
  <c r="M39" i="21" s="1"/>
  <c r="K39" i="21"/>
  <c r="L38" i="21"/>
  <c r="M38" i="21" s="1"/>
  <c r="K38" i="21"/>
  <c r="L29" i="18"/>
  <c r="M29" i="18" s="1"/>
  <c r="K29" i="18"/>
  <c r="L28" i="18"/>
  <c r="M28" i="18" s="1"/>
  <c r="K28" i="18"/>
  <c r="L27" i="18"/>
  <c r="M27" i="18" s="1"/>
  <c r="K27" i="18"/>
  <c r="L26" i="18"/>
  <c r="M26" i="18" s="1"/>
  <c r="K26" i="18"/>
  <c r="K25" i="18"/>
  <c r="L23" i="18"/>
  <c r="M23" i="18" s="1"/>
  <c r="K23" i="18"/>
  <c r="L22" i="18"/>
  <c r="M22" i="18" s="1"/>
  <c r="K22" i="18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X75" i="11"/>
  <c r="AY75" i="11"/>
  <c r="AZ75" i="11"/>
  <c r="BA75" i="11"/>
  <c r="BB75" i="11"/>
  <c r="BC75" i="11"/>
  <c r="BD75" i="11"/>
  <c r="BE75" i="11"/>
  <c r="T75" i="11"/>
  <c r="AZ72" i="10"/>
  <c r="BA72" i="10"/>
  <c r="BB72" i="10"/>
  <c r="BC72" i="10"/>
  <c r="BD72" i="10"/>
  <c r="BE72" i="10"/>
  <c r="BF72" i="10"/>
  <c r="BG72" i="10"/>
  <c r="BH72" i="10"/>
  <c r="BI72" i="10"/>
  <c r="S83" i="8"/>
  <c r="S82" i="8"/>
  <c r="S81" i="8"/>
  <c r="S80" i="8"/>
  <c r="S79" i="8"/>
  <c r="S78" i="8"/>
  <c r="S77" i="8"/>
  <c r="S76" i="8"/>
  <c r="S75" i="8"/>
  <c r="Q77" i="8"/>
  <c r="Q75" i="8"/>
  <c r="J10" i="22"/>
  <c r="K10" i="22" s="1"/>
  <c r="I10" i="22"/>
  <c r="J9" i="22"/>
  <c r="K9" i="22" s="1"/>
  <c r="I9" i="22"/>
  <c r="J8" i="22"/>
  <c r="K8" i="22" s="1"/>
  <c r="I8" i="22"/>
  <c r="J7" i="22"/>
  <c r="K7" i="22" s="1"/>
  <c r="I7" i="22"/>
  <c r="J6" i="22"/>
  <c r="K6" i="22" s="1"/>
  <c r="I6" i="22"/>
  <c r="J5" i="22"/>
  <c r="K5" i="22" s="1"/>
  <c r="I5" i="22"/>
  <c r="J4" i="22"/>
  <c r="K4" i="22" s="1"/>
  <c r="I4" i="22"/>
  <c r="J3" i="22"/>
  <c r="K3" i="22" s="1"/>
  <c r="I3" i="22"/>
  <c r="J2" i="22"/>
  <c r="K2" i="22" s="1"/>
  <c r="I2" i="22"/>
  <c r="N3" i="20"/>
  <c r="O3" i="20" s="1"/>
  <c r="N4" i="20"/>
  <c r="O4" i="20" s="1"/>
  <c r="N5" i="20"/>
  <c r="O5" i="20" s="1"/>
  <c r="N8" i="20"/>
  <c r="O8" i="20" s="1"/>
  <c r="N9" i="20"/>
  <c r="O9" i="20" s="1"/>
  <c r="N10" i="20"/>
  <c r="O10" i="20" s="1"/>
  <c r="N11" i="20"/>
  <c r="O11" i="20" s="1"/>
  <c r="N12" i="20"/>
  <c r="O12" i="20" s="1"/>
  <c r="N13" i="20"/>
  <c r="O13" i="20" s="1"/>
  <c r="N14" i="20"/>
  <c r="O14" i="20" s="1"/>
  <c r="N15" i="20"/>
  <c r="O15" i="20" s="1"/>
  <c r="N16" i="20"/>
  <c r="O16" i="20" s="1"/>
  <c r="N17" i="20"/>
  <c r="O17" i="20" s="1"/>
  <c r="N18" i="20"/>
  <c r="O18" i="20" s="1"/>
  <c r="N19" i="20"/>
  <c r="O19" i="20" s="1"/>
  <c r="M3" i="20"/>
  <c r="M4" i="20"/>
  <c r="M5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P23" i="21"/>
  <c r="P22" i="21"/>
  <c r="P21" i="21"/>
  <c r="P20" i="21"/>
  <c r="P18" i="21"/>
  <c r="P17" i="21"/>
  <c r="P16" i="21"/>
  <c r="P15" i="21"/>
  <c r="P9" i="21"/>
  <c r="P8" i="21"/>
  <c r="P7" i="21"/>
  <c r="R11" i="20"/>
  <c r="R12" i="20"/>
  <c r="R14" i="20"/>
  <c r="R15" i="20"/>
  <c r="R16" i="20"/>
  <c r="R18" i="20"/>
  <c r="R19" i="20"/>
  <c r="R2" i="20"/>
  <c r="R4" i="20"/>
  <c r="R5" i="20"/>
  <c r="R8" i="20"/>
  <c r="R9" i="20"/>
  <c r="R10" i="20"/>
  <c r="P14" i="21"/>
  <c r="P13" i="21"/>
  <c r="P12" i="21"/>
  <c r="P11" i="21"/>
  <c r="P10" i="21"/>
  <c r="P7" i="18"/>
  <c r="P6" i="21"/>
  <c r="L6" i="21"/>
  <c r="M6" i="21" s="1"/>
  <c r="K6" i="21"/>
  <c r="P5" i="21"/>
  <c r="L5" i="21"/>
  <c r="M5" i="21" s="1"/>
  <c r="K5" i="21"/>
  <c r="P4" i="21"/>
  <c r="L4" i="21"/>
  <c r="M4" i="21" s="1"/>
  <c r="K4" i="21"/>
  <c r="L3" i="21"/>
  <c r="M3" i="21" s="1"/>
  <c r="K3" i="21"/>
  <c r="L2" i="21"/>
  <c r="M2" i="21" s="1"/>
  <c r="K2" i="21"/>
  <c r="P3" i="18"/>
  <c r="P5" i="18"/>
  <c r="P6" i="18"/>
  <c r="P8" i="18"/>
  <c r="P9" i="18"/>
  <c r="L3" i="7"/>
  <c r="L4" i="7"/>
  <c r="L5" i="7"/>
  <c r="L6" i="7"/>
  <c r="L7" i="7"/>
  <c r="L2" i="7"/>
  <c r="Q74" i="11"/>
  <c r="P74" i="11"/>
  <c r="K74" i="11"/>
  <c r="L74" i="11" s="1"/>
  <c r="J74" i="11"/>
  <c r="Q73" i="11"/>
  <c r="P73" i="11"/>
  <c r="K73" i="11"/>
  <c r="L73" i="11" s="1"/>
  <c r="J73" i="11"/>
  <c r="Q72" i="11"/>
  <c r="P72" i="11"/>
  <c r="K72" i="11"/>
  <c r="L72" i="11" s="1"/>
  <c r="J72" i="11"/>
  <c r="Q71" i="11"/>
  <c r="P71" i="11"/>
  <c r="K71" i="11"/>
  <c r="L71" i="11" s="1"/>
  <c r="J71" i="11"/>
  <c r="Q70" i="11"/>
  <c r="P70" i="11"/>
  <c r="K70" i="11"/>
  <c r="L70" i="11" s="1"/>
  <c r="J70" i="11"/>
  <c r="Q69" i="11"/>
  <c r="P69" i="11"/>
  <c r="K69" i="11"/>
  <c r="L69" i="11" s="1"/>
  <c r="J69" i="11"/>
  <c r="Q68" i="11"/>
  <c r="P68" i="11"/>
  <c r="K68" i="11"/>
  <c r="L68" i="11" s="1"/>
  <c r="J68" i="11"/>
  <c r="Q67" i="11"/>
  <c r="P67" i="11"/>
  <c r="K67" i="11"/>
  <c r="L67" i="11" s="1"/>
  <c r="J67" i="11"/>
  <c r="Q66" i="11"/>
  <c r="P66" i="11"/>
  <c r="K66" i="11"/>
  <c r="L66" i="11" s="1"/>
  <c r="J66" i="11"/>
  <c r="Q65" i="11"/>
  <c r="P65" i="11"/>
  <c r="K65" i="11"/>
  <c r="L65" i="11" s="1"/>
  <c r="J65" i="11"/>
  <c r="Q64" i="11"/>
  <c r="P64" i="11"/>
  <c r="K64" i="11"/>
  <c r="L64" i="11" s="1"/>
  <c r="J64" i="11"/>
  <c r="Q63" i="11"/>
  <c r="P63" i="11"/>
  <c r="K63" i="11"/>
  <c r="L63" i="11" s="1"/>
  <c r="J63" i="11"/>
  <c r="Q62" i="11"/>
  <c r="P62" i="11"/>
  <c r="K62" i="11"/>
  <c r="L62" i="11" s="1"/>
  <c r="J62" i="11"/>
  <c r="Q61" i="11"/>
  <c r="P61" i="11"/>
  <c r="K61" i="11"/>
  <c r="L61" i="11" s="1"/>
  <c r="J61" i="11"/>
  <c r="Q60" i="11"/>
  <c r="P60" i="11"/>
  <c r="K60" i="11"/>
  <c r="L60" i="11" s="1"/>
  <c r="J60" i="11"/>
  <c r="Q59" i="11"/>
  <c r="P59" i="11"/>
  <c r="K59" i="11"/>
  <c r="L59" i="11" s="1"/>
  <c r="J59" i="11"/>
  <c r="Q58" i="11"/>
  <c r="P58" i="11"/>
  <c r="K58" i="11"/>
  <c r="L58" i="11" s="1"/>
  <c r="J58" i="11"/>
  <c r="Q57" i="11"/>
  <c r="P57" i="11"/>
  <c r="K57" i="11"/>
  <c r="L57" i="11" s="1"/>
  <c r="J57" i="11"/>
  <c r="Q56" i="11"/>
  <c r="P56" i="11"/>
  <c r="K56" i="11"/>
  <c r="L56" i="11" s="1"/>
  <c r="J56" i="11"/>
  <c r="Q55" i="11"/>
  <c r="P55" i="11"/>
  <c r="K55" i="11"/>
  <c r="L55" i="11" s="1"/>
  <c r="J55" i="11"/>
  <c r="Q54" i="11"/>
  <c r="P54" i="11"/>
  <c r="K54" i="11"/>
  <c r="L54" i="11" s="1"/>
  <c r="J54" i="11"/>
  <c r="Q53" i="11"/>
  <c r="P53" i="11"/>
  <c r="K53" i="11"/>
  <c r="L53" i="11" s="1"/>
  <c r="J53" i="11"/>
  <c r="Q52" i="11"/>
  <c r="P52" i="11"/>
  <c r="K52" i="11"/>
  <c r="L52" i="11" s="1"/>
  <c r="J52" i="11"/>
  <c r="Q51" i="11"/>
  <c r="P51" i="11"/>
  <c r="K51" i="11"/>
  <c r="L51" i="11" s="1"/>
  <c r="J51" i="11"/>
  <c r="Q50" i="11"/>
  <c r="P50" i="11"/>
  <c r="K50" i="11"/>
  <c r="L50" i="11" s="1"/>
  <c r="J50" i="11"/>
  <c r="Q49" i="11"/>
  <c r="P49" i="11"/>
  <c r="K49" i="11"/>
  <c r="L49" i="11" s="1"/>
  <c r="J49" i="11"/>
  <c r="Q48" i="11"/>
  <c r="P48" i="11"/>
  <c r="K48" i="11"/>
  <c r="L48" i="11" s="1"/>
  <c r="J48" i="11"/>
  <c r="Q47" i="11"/>
  <c r="P47" i="11"/>
  <c r="K47" i="11"/>
  <c r="L47" i="11" s="1"/>
  <c r="J47" i="11"/>
  <c r="Q46" i="11"/>
  <c r="P46" i="11"/>
  <c r="K46" i="11"/>
  <c r="L46" i="11" s="1"/>
  <c r="J46" i="11"/>
  <c r="Q45" i="11"/>
  <c r="P45" i="11"/>
  <c r="K45" i="11"/>
  <c r="L45" i="11" s="1"/>
  <c r="J45" i="11"/>
  <c r="Q44" i="11"/>
  <c r="P44" i="11"/>
  <c r="K44" i="11"/>
  <c r="L44" i="11" s="1"/>
  <c r="J44" i="11"/>
  <c r="AV68" i="8"/>
  <c r="AW68" i="8"/>
  <c r="R75" i="8"/>
  <c r="T75" i="8"/>
  <c r="Q76" i="8"/>
  <c r="R76" i="8"/>
  <c r="T76" i="8"/>
  <c r="R77" i="8"/>
  <c r="T77" i="8"/>
  <c r="Q78" i="8"/>
  <c r="R78" i="8"/>
  <c r="Q79" i="8"/>
  <c r="R79" i="8"/>
  <c r="Q80" i="8"/>
  <c r="R80" i="8"/>
  <c r="Q81" i="8"/>
  <c r="R81" i="8"/>
  <c r="Q82" i="8"/>
  <c r="R82" i="8"/>
  <c r="Q83" i="8"/>
  <c r="R83" i="8"/>
  <c r="AU68" i="8"/>
  <c r="AT68" i="8"/>
  <c r="AS68" i="8"/>
  <c r="AR68" i="8"/>
  <c r="AQ68" i="8"/>
  <c r="AP68" i="8"/>
  <c r="AO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AO64" i="8"/>
  <c r="AO55" i="8"/>
  <c r="AO53" i="8"/>
  <c r="AO51" i="8"/>
  <c r="AO47" i="8"/>
  <c r="AO44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O41" i="8"/>
  <c r="AN68" i="8"/>
  <c r="I79" i="10"/>
  <c r="M79" i="10"/>
  <c r="N79" i="10"/>
  <c r="O79" i="10"/>
  <c r="I80" i="10"/>
  <c r="M80" i="10"/>
  <c r="N80" i="10"/>
  <c r="O80" i="10"/>
  <c r="I81" i="10"/>
  <c r="M81" i="10"/>
  <c r="N81" i="10"/>
  <c r="O81" i="10"/>
  <c r="I82" i="10"/>
  <c r="M82" i="10"/>
  <c r="N82" i="10"/>
  <c r="O82" i="10"/>
  <c r="I83" i="10"/>
  <c r="M83" i="10"/>
  <c r="N83" i="10"/>
  <c r="O83" i="10"/>
  <c r="I84" i="10"/>
  <c r="M84" i="10"/>
  <c r="N84" i="10"/>
  <c r="O84" i="10"/>
  <c r="I88" i="10"/>
  <c r="M88" i="10"/>
  <c r="N88" i="10"/>
  <c r="O88" i="10"/>
  <c r="I89" i="10"/>
  <c r="M89" i="10"/>
  <c r="N89" i="10"/>
  <c r="O89" i="10"/>
  <c r="I90" i="10"/>
  <c r="M90" i="10"/>
  <c r="N90" i="10"/>
  <c r="O90" i="10"/>
  <c r="M43" i="10"/>
  <c r="N43" i="10"/>
  <c r="O43" i="10" s="1"/>
  <c r="A44" i="10"/>
  <c r="M44" i="10"/>
  <c r="N44" i="10"/>
  <c r="O44" i="10" s="1"/>
  <c r="A45" i="10"/>
  <c r="M45" i="10"/>
  <c r="N45" i="10"/>
  <c r="O45" i="10" s="1"/>
  <c r="A46" i="10"/>
  <c r="M46" i="10"/>
  <c r="N46" i="10"/>
  <c r="O46" i="10" s="1"/>
  <c r="A47" i="10"/>
  <c r="M47" i="10"/>
  <c r="N47" i="10"/>
  <c r="O47" i="10" s="1"/>
  <c r="A48" i="10"/>
  <c r="M48" i="10"/>
  <c r="N48" i="10"/>
  <c r="O48" i="10" s="1"/>
  <c r="A49" i="10"/>
  <c r="M49" i="10"/>
  <c r="N49" i="10"/>
  <c r="O49" i="10" s="1"/>
  <c r="A50" i="10"/>
  <c r="M50" i="10"/>
  <c r="N50" i="10"/>
  <c r="O50" i="10" s="1"/>
  <c r="A51" i="10"/>
  <c r="M51" i="10"/>
  <c r="N51" i="10"/>
  <c r="O51" i="10" s="1"/>
  <c r="A52" i="10"/>
  <c r="M52" i="10"/>
  <c r="N52" i="10"/>
  <c r="O52" i="10" s="1"/>
  <c r="A53" i="10"/>
  <c r="M53" i="10"/>
  <c r="N53" i="10"/>
  <c r="O53" i="10" s="1"/>
  <c r="A54" i="10"/>
  <c r="M54" i="10"/>
  <c r="N54" i="10"/>
  <c r="O54" i="10" s="1"/>
  <c r="A55" i="10"/>
  <c r="M55" i="10"/>
  <c r="N55" i="10"/>
  <c r="O55" i="10" s="1"/>
  <c r="A56" i="10"/>
  <c r="M56" i="10"/>
  <c r="N56" i="10"/>
  <c r="O56" i="10" s="1"/>
  <c r="A57" i="10"/>
  <c r="M57" i="10"/>
  <c r="N57" i="10"/>
  <c r="O57" i="10" s="1"/>
  <c r="A58" i="10"/>
  <c r="M58" i="10"/>
  <c r="N58" i="10"/>
  <c r="O58" i="10" s="1"/>
  <c r="A59" i="10"/>
  <c r="M59" i="10"/>
  <c r="N59" i="10"/>
  <c r="O59" i="10" s="1"/>
  <c r="A60" i="10"/>
  <c r="M60" i="10"/>
  <c r="N60" i="10"/>
  <c r="O60" i="10" s="1"/>
  <c r="A61" i="10"/>
  <c r="M61" i="10"/>
  <c r="N61" i="10"/>
  <c r="O61" i="10" s="1"/>
  <c r="A62" i="10"/>
  <c r="M62" i="10"/>
  <c r="N62" i="10"/>
  <c r="O62" i="10" s="1"/>
  <c r="A63" i="10"/>
  <c r="M63" i="10"/>
  <c r="N63" i="10"/>
  <c r="O63" i="10" s="1"/>
  <c r="A64" i="10"/>
  <c r="M64" i="10"/>
  <c r="N64" i="10"/>
  <c r="O64" i="10" s="1"/>
  <c r="A65" i="10"/>
  <c r="M65" i="10"/>
  <c r="N65" i="10"/>
  <c r="O65" i="10" s="1"/>
  <c r="A66" i="10"/>
  <c r="M66" i="10"/>
  <c r="N66" i="10"/>
  <c r="O66" i="10" s="1"/>
  <c r="A67" i="10"/>
  <c r="M67" i="10"/>
  <c r="N67" i="10"/>
  <c r="O67" i="10" s="1"/>
  <c r="A68" i="10"/>
  <c r="M68" i="10"/>
  <c r="N68" i="10"/>
  <c r="O68" i="10" s="1"/>
  <c r="A69" i="10"/>
  <c r="M69" i="10"/>
  <c r="N69" i="10"/>
  <c r="O69" i="10" s="1"/>
  <c r="A70" i="10"/>
  <c r="M70" i="10"/>
  <c r="N70" i="10"/>
  <c r="O70" i="10" s="1"/>
  <c r="A71" i="10"/>
  <c r="M71" i="10"/>
  <c r="N71" i="10"/>
  <c r="O71" i="10" s="1"/>
  <c r="Q72" i="10"/>
  <c r="R72" i="10"/>
  <c r="S72" i="10"/>
  <c r="T72" i="10"/>
  <c r="U72" i="10"/>
  <c r="V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AQ72" i="10"/>
  <c r="AR72" i="10"/>
  <c r="AS72" i="10"/>
  <c r="AV72" i="10"/>
  <c r="AW72" i="10"/>
  <c r="AX72" i="10"/>
  <c r="AY72" i="10"/>
  <c r="BJ72" i="10"/>
  <c r="BK72" i="10"/>
  <c r="N190" i="13"/>
  <c r="N189" i="13"/>
  <c r="N188" i="13"/>
  <c r="N187" i="13"/>
  <c r="N186" i="13"/>
  <c r="N185" i="13"/>
  <c r="N184" i="13"/>
  <c r="N183" i="13"/>
  <c r="N182" i="13"/>
  <c r="N181" i="13"/>
  <c r="N180" i="13"/>
  <c r="N179" i="13"/>
  <c r="N178" i="13"/>
  <c r="N177" i="13"/>
  <c r="N176" i="13"/>
  <c r="N175" i="13"/>
  <c r="N174" i="13"/>
  <c r="N173" i="13"/>
  <c r="N172" i="13"/>
  <c r="N171" i="13"/>
  <c r="N170" i="13"/>
  <c r="N169" i="13"/>
  <c r="N168" i="13"/>
  <c r="N222" i="13"/>
  <c r="M12" i="4"/>
  <c r="M13" i="4"/>
  <c r="M14" i="4"/>
  <c r="M15" i="4"/>
  <c r="M16" i="4"/>
  <c r="M17" i="4"/>
  <c r="M18" i="4"/>
  <c r="J18" i="4"/>
  <c r="J12" i="4"/>
  <c r="L6" i="18"/>
  <c r="M6" i="18" s="1"/>
  <c r="L7" i="18"/>
  <c r="M7" i="18" s="1"/>
  <c r="L8" i="18"/>
  <c r="M8" i="18" s="1"/>
  <c r="L9" i="18"/>
  <c r="M9" i="18" s="1"/>
  <c r="K6" i="18"/>
  <c r="K7" i="18"/>
  <c r="K8" i="18"/>
  <c r="K9" i="18"/>
  <c r="M2" i="4"/>
  <c r="L2" i="18"/>
  <c r="M2" i="18" s="1"/>
  <c r="L3" i="18"/>
  <c r="M3" i="18" s="1"/>
  <c r="L5" i="18"/>
  <c r="M5" i="18" s="1"/>
  <c r="K3" i="18"/>
  <c r="K5" i="18"/>
  <c r="J2" i="4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50" i="13"/>
  <c r="N51" i="13"/>
  <c r="N49" i="13"/>
  <c r="N46" i="13"/>
  <c r="N47" i="13"/>
  <c r="N48" i="13"/>
  <c r="N45" i="13"/>
  <c r="N41" i="13"/>
  <c r="N42" i="13"/>
  <c r="N43" i="13"/>
  <c r="N44" i="13"/>
  <c r="N40" i="13"/>
  <c r="N35" i="13"/>
  <c r="N36" i="13"/>
  <c r="N37" i="13"/>
  <c r="N38" i="13"/>
  <c r="N39" i="13"/>
  <c r="N33" i="13"/>
  <c r="N34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19" i="13"/>
  <c r="N20" i="13"/>
  <c r="N13" i="13"/>
  <c r="N14" i="13"/>
  <c r="N15" i="13"/>
  <c r="N16" i="13"/>
  <c r="N17" i="13"/>
  <c r="N18" i="13"/>
  <c r="N11" i="13"/>
  <c r="N12" i="13"/>
  <c r="N6" i="13"/>
  <c r="N7" i="13"/>
  <c r="N8" i="13"/>
  <c r="N9" i="13"/>
  <c r="N10" i="13"/>
  <c r="N5" i="13"/>
  <c r="N3" i="13"/>
  <c r="N4" i="13"/>
  <c r="N2" i="13"/>
  <c r="M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11" i="13"/>
  <c r="M12" i="13"/>
  <c r="M6" i="13"/>
  <c r="M7" i="13"/>
  <c r="M8" i="13"/>
  <c r="M9" i="13"/>
  <c r="M10" i="13"/>
  <c r="M5" i="13"/>
  <c r="M3" i="13"/>
  <c r="M4" i="13"/>
  <c r="J13" i="4"/>
  <c r="J14" i="4"/>
  <c r="J15" i="4"/>
  <c r="J16" i="4"/>
  <c r="J17" i="4"/>
  <c r="M19" i="4"/>
  <c r="M20" i="4"/>
  <c r="M21" i="4"/>
  <c r="M22" i="4"/>
  <c r="M23" i="4"/>
  <c r="J19" i="4"/>
  <c r="J20" i="4"/>
  <c r="J21" i="4"/>
  <c r="J22" i="4"/>
  <c r="J23" i="4"/>
  <c r="M3" i="4"/>
  <c r="M4" i="4"/>
  <c r="M5" i="4"/>
  <c r="M6" i="4"/>
  <c r="M7" i="4"/>
  <c r="M8" i="4"/>
  <c r="M9" i="4"/>
  <c r="M10" i="4"/>
  <c r="M11" i="4"/>
  <c r="K18" i="11"/>
  <c r="L18" i="11" s="1"/>
  <c r="J18" i="11"/>
  <c r="Q18" i="11"/>
  <c r="P18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2" i="11"/>
  <c r="AC15" i="15"/>
  <c r="AA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C15" i="15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K17" i="11"/>
  <c r="L17" i="11" s="1"/>
  <c r="J17" i="11"/>
  <c r="K16" i="11"/>
  <c r="L16" i="11" s="1"/>
  <c r="J16" i="11"/>
  <c r="K15" i="11"/>
  <c r="L15" i="11" s="1"/>
  <c r="J15" i="11"/>
  <c r="K14" i="11"/>
  <c r="L14" i="11" s="1"/>
  <c r="J14" i="11"/>
  <c r="K23" i="11"/>
  <c r="L23" i="11" s="1"/>
  <c r="J23" i="11"/>
  <c r="K22" i="11"/>
  <c r="L22" i="11" s="1"/>
  <c r="J22" i="11"/>
  <c r="K21" i="11"/>
  <c r="L21" i="11" s="1"/>
  <c r="J21" i="11"/>
  <c r="K20" i="11"/>
  <c r="L20" i="11" s="1"/>
  <c r="J20" i="11"/>
  <c r="K19" i="11"/>
  <c r="L19" i="11" s="1"/>
  <c r="J19" i="11"/>
  <c r="J29" i="11"/>
  <c r="K29" i="11"/>
  <c r="L29" i="11" s="1"/>
  <c r="J30" i="11"/>
  <c r="K30" i="11"/>
  <c r="L30" i="11" s="1"/>
  <c r="J31" i="11"/>
  <c r="K31" i="11"/>
  <c r="L31" i="11" s="1"/>
  <c r="J32" i="11"/>
  <c r="K32" i="11"/>
  <c r="L32" i="11" s="1"/>
  <c r="J2" i="11"/>
  <c r="K2" i="11"/>
  <c r="L2" i="11" s="1"/>
  <c r="J3" i="11"/>
  <c r="K3" i="11"/>
  <c r="L3" i="11" s="1"/>
  <c r="J4" i="11"/>
  <c r="K4" i="11"/>
  <c r="L4" i="11" s="1"/>
  <c r="J5" i="11"/>
  <c r="K5" i="11"/>
  <c r="L5" i="11" s="1"/>
  <c r="J6" i="11"/>
  <c r="K6" i="11"/>
  <c r="L6" i="11" s="1"/>
  <c r="J7" i="11"/>
  <c r="K7" i="11"/>
  <c r="L7" i="11" s="1"/>
  <c r="J8" i="11"/>
  <c r="K8" i="11"/>
  <c r="L8" i="11" s="1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K9" i="11"/>
  <c r="L9" i="11" s="1"/>
  <c r="K10" i="11"/>
  <c r="L10" i="11" s="1"/>
  <c r="K11" i="11"/>
  <c r="L11" i="11" s="1"/>
  <c r="K12" i="11"/>
  <c r="L12" i="11" s="1"/>
  <c r="K13" i="11"/>
  <c r="L13" i="11" s="1"/>
  <c r="K24" i="11"/>
  <c r="L24" i="11" s="1"/>
  <c r="K25" i="11"/>
  <c r="L25" i="11" s="1"/>
  <c r="K26" i="11"/>
  <c r="L26" i="11" s="1"/>
  <c r="K27" i="11"/>
  <c r="L27" i="11" s="1"/>
  <c r="K28" i="11"/>
  <c r="L28" i="11" s="1"/>
  <c r="J9" i="11"/>
  <c r="J10" i="11"/>
  <c r="J11" i="11"/>
  <c r="J12" i="11"/>
  <c r="J13" i="11"/>
  <c r="J24" i="11"/>
  <c r="J25" i="11"/>
  <c r="J26" i="11"/>
  <c r="J27" i="11"/>
  <c r="J28" i="11"/>
  <c r="O23" i="10"/>
  <c r="O24" i="10"/>
  <c r="P17" i="1"/>
  <c r="P18" i="1"/>
  <c r="M17" i="1"/>
  <c r="M18" i="1"/>
  <c r="P14" i="1"/>
  <c r="P15" i="1"/>
  <c r="P16" i="1"/>
  <c r="M14" i="1"/>
  <c r="M15" i="1"/>
  <c r="M16" i="1"/>
  <c r="V13" i="3"/>
  <c r="M13" i="3"/>
  <c r="V2" i="3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O4" i="10"/>
  <c r="V20" i="3"/>
  <c r="M20" i="3"/>
  <c r="O30" i="10"/>
  <c r="O29" i="10"/>
  <c r="O28" i="10"/>
  <c r="O27" i="10"/>
  <c r="O26" i="10"/>
  <c r="O25" i="10"/>
  <c r="O22" i="10"/>
  <c r="O21" i="10"/>
  <c r="O20" i="10"/>
  <c r="O19" i="10"/>
  <c r="O2" i="10"/>
  <c r="O3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V3" i="3"/>
  <c r="V4" i="3"/>
  <c r="V5" i="3"/>
  <c r="V6" i="3"/>
  <c r="V7" i="3"/>
  <c r="V8" i="3"/>
  <c r="V9" i="3"/>
  <c r="V10" i="3"/>
  <c r="V11" i="3"/>
  <c r="V12" i="3"/>
  <c r="V14" i="3"/>
  <c r="V15" i="3"/>
  <c r="V16" i="3"/>
  <c r="V17" i="3"/>
  <c r="V18" i="3"/>
  <c r="V19" i="3"/>
  <c r="M2" i="3"/>
  <c r="P2" i="1"/>
  <c r="P3" i="1"/>
  <c r="P4" i="1"/>
  <c r="P5" i="1"/>
  <c r="P6" i="1"/>
  <c r="P7" i="1"/>
  <c r="P8" i="1"/>
  <c r="P9" i="1"/>
  <c r="P10" i="1"/>
  <c r="P11" i="1"/>
  <c r="P12" i="1"/>
  <c r="P13" i="1"/>
  <c r="AZ28" i="8"/>
  <c r="AW28" i="8"/>
  <c r="AV28" i="8"/>
  <c r="AZ27" i="8"/>
  <c r="AW27" i="8"/>
  <c r="AV27" i="8"/>
  <c r="AZ26" i="8"/>
  <c r="AW26" i="8"/>
  <c r="AV26" i="8"/>
  <c r="AZ25" i="8"/>
  <c r="AW25" i="8"/>
  <c r="AV25" i="8"/>
  <c r="AZ24" i="8"/>
  <c r="AW24" i="8"/>
  <c r="AV24" i="8"/>
  <c r="AZ23" i="8"/>
  <c r="AW23" i="8"/>
  <c r="AV23" i="8"/>
  <c r="AZ22" i="8"/>
  <c r="AW22" i="8"/>
  <c r="AV22" i="8"/>
  <c r="AZ21" i="8"/>
  <c r="AW21" i="8"/>
  <c r="AV21" i="8"/>
  <c r="AZ20" i="8"/>
  <c r="AW20" i="8"/>
  <c r="AV20" i="8"/>
  <c r="AZ19" i="8"/>
  <c r="AW19" i="8"/>
  <c r="AV19" i="8"/>
  <c r="AZ18" i="8"/>
  <c r="AW18" i="8"/>
  <c r="AV18" i="8"/>
  <c r="AZ17" i="8"/>
  <c r="AW17" i="8"/>
  <c r="AV17" i="8"/>
  <c r="AZ16" i="8"/>
  <c r="AW16" i="8"/>
  <c r="AV16" i="8"/>
  <c r="AZ15" i="8"/>
  <c r="AW15" i="8"/>
  <c r="AV15" i="8"/>
  <c r="AZ14" i="8"/>
  <c r="AW14" i="8"/>
  <c r="AV14" i="8"/>
  <c r="AZ13" i="8"/>
  <c r="AW13" i="8"/>
  <c r="AV13" i="8"/>
  <c r="AZ12" i="8"/>
  <c r="AW12" i="8"/>
  <c r="AV12" i="8"/>
  <c r="AZ11" i="8"/>
  <c r="AW11" i="8"/>
  <c r="AV11" i="8"/>
  <c r="AZ10" i="8"/>
  <c r="AW10" i="8"/>
  <c r="AV10" i="8"/>
  <c r="AZ9" i="8"/>
  <c r="AW9" i="8"/>
  <c r="AV9" i="8"/>
  <c r="AZ8" i="8"/>
  <c r="AW8" i="8"/>
  <c r="AV8" i="8"/>
  <c r="AZ7" i="8"/>
  <c r="AW7" i="8"/>
  <c r="AV7" i="8"/>
  <c r="AZ6" i="8"/>
  <c r="AW6" i="8"/>
  <c r="AV6" i="8"/>
  <c r="AZ5" i="8"/>
  <c r="AW5" i="8"/>
  <c r="AV5" i="8"/>
  <c r="AZ4" i="8"/>
  <c r="AW4" i="8"/>
  <c r="AV4" i="8"/>
  <c r="AZ3" i="8"/>
  <c r="AW3" i="8"/>
  <c r="AV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Z2" i="8"/>
  <c r="AW2" i="8"/>
  <c r="AV2" i="8"/>
  <c r="K7" i="7"/>
  <c r="J7" i="7"/>
  <c r="K6" i="7"/>
  <c r="J6" i="7"/>
  <c r="K5" i="7"/>
  <c r="J5" i="7"/>
  <c r="K4" i="7"/>
  <c r="J4" i="7"/>
  <c r="K3" i="7"/>
  <c r="J3" i="7"/>
  <c r="K2" i="7"/>
  <c r="J2" i="7"/>
  <c r="M13" i="1"/>
  <c r="M12" i="1"/>
  <c r="M11" i="1"/>
  <c r="M10" i="1"/>
  <c r="M9" i="1"/>
  <c r="M8" i="1"/>
  <c r="M7" i="1"/>
  <c r="M6" i="1"/>
  <c r="M5" i="1"/>
  <c r="M4" i="1"/>
  <c r="M3" i="1"/>
  <c r="M2" i="1"/>
  <c r="J11" i="4"/>
  <c r="J10" i="4"/>
  <c r="J9" i="4"/>
  <c r="J8" i="4"/>
  <c r="J7" i="4"/>
  <c r="J6" i="4"/>
  <c r="J5" i="4"/>
  <c r="J4" i="4"/>
  <c r="J3" i="4"/>
  <c r="M19" i="3"/>
  <c r="M18" i="3"/>
  <c r="M17" i="3"/>
  <c r="M16" i="3"/>
  <c r="M15" i="3"/>
  <c r="M14" i="3"/>
  <c r="M12" i="3"/>
  <c r="M11" i="3"/>
  <c r="M10" i="3"/>
  <c r="M9" i="3"/>
  <c r="M8" i="3"/>
  <c r="M7" i="3"/>
  <c r="M6" i="3"/>
  <c r="M5" i="3"/>
  <c r="M4" i="3"/>
  <c r="M3" i="3"/>
  <c r="N41" i="8"/>
  <c r="P41" i="8"/>
  <c r="N67" i="8"/>
  <c r="P67" i="8"/>
  <c r="N66" i="8"/>
  <c r="P66" i="8"/>
  <c r="N65" i="8"/>
  <c r="P65" i="8"/>
  <c r="N64" i="8"/>
  <c r="P64" i="8"/>
  <c r="N63" i="8"/>
  <c r="P63" i="8"/>
  <c r="N62" i="8"/>
  <c r="P62" i="8"/>
  <c r="N61" i="8"/>
  <c r="P61" i="8"/>
  <c r="N60" i="8"/>
  <c r="P60" i="8"/>
  <c r="N59" i="8"/>
  <c r="P59" i="8"/>
  <c r="N58" i="8"/>
  <c r="P58" i="8"/>
  <c r="N57" i="8"/>
  <c r="P57" i="8"/>
  <c r="N56" i="8"/>
  <c r="P56" i="8"/>
  <c r="N55" i="8"/>
  <c r="P55" i="8"/>
  <c r="N54" i="8"/>
  <c r="P54" i="8"/>
  <c r="N53" i="8"/>
  <c r="P53" i="8"/>
  <c r="N52" i="8"/>
  <c r="P52" i="8"/>
  <c r="N51" i="8"/>
  <c r="P51" i="8"/>
  <c r="N50" i="8"/>
  <c r="P50" i="8"/>
  <c r="N49" i="8"/>
  <c r="P49" i="8"/>
  <c r="N48" i="8"/>
  <c r="P48" i="8"/>
  <c r="N47" i="8"/>
  <c r="P47" i="8"/>
  <c r="N46" i="8"/>
  <c r="P46" i="8"/>
  <c r="N45" i="8"/>
  <c r="P45" i="8"/>
  <c r="N44" i="8"/>
  <c r="P44" i="8"/>
  <c r="N43" i="8"/>
  <c r="P43" i="8"/>
  <c r="N42" i="8"/>
  <c r="P42" i="8"/>
  <c r="Q87" i="8"/>
  <c r="L2" i="24"/>
  <c r="M2" i="24" s="1"/>
  <c r="U86" i="34"/>
  <c r="S86" i="34"/>
  <c r="J4" i="23" l="1"/>
  <c r="J3" i="23"/>
  <c r="J20" i="23"/>
  <c r="L27" i="23"/>
  <c r="J19" i="23"/>
  <c r="J5" i="23"/>
  <c r="L24" i="23"/>
  <c r="L10" i="23"/>
  <c r="L29" i="23"/>
  <c r="L28" i="23"/>
  <c r="J9" i="23"/>
  <c r="L2" i="23"/>
  <c r="J23" i="23"/>
  <c r="L11" i="23"/>
  <c r="J21" i="23"/>
  <c r="J18" i="23"/>
  <c r="J8" i="23"/>
  <c r="J13" i="23"/>
  <c r="L25" i="23"/>
  <c r="J7" i="23"/>
  <c r="J22" i="23"/>
  <c r="L26" i="23"/>
  <c r="AC154" i="34"/>
  <c r="AC152" i="34"/>
  <c r="J12" i="23"/>
  <c r="J6" i="23"/>
  <c r="AC153" i="34"/>
  <c r="K46" i="48"/>
  <c r="M383" i="24"/>
  <c r="M384" i="24"/>
  <c r="M385" i="24"/>
  <c r="M386" i="24"/>
  <c r="M387" i="24"/>
  <c r="M388" i="24"/>
  <c r="M389" i="24"/>
  <c r="M390" i="24"/>
  <c r="M391" i="24"/>
  <c r="M392" i="24"/>
  <c r="M393" i="24"/>
  <c r="M394" i="24"/>
</calcChain>
</file>

<file path=xl/sharedStrings.xml><?xml version="1.0" encoding="utf-8"?>
<sst xmlns="http://schemas.openxmlformats.org/spreadsheetml/2006/main" count="28332" uniqueCount="4453">
  <si>
    <t>Animal ID</t>
  </si>
  <si>
    <t>perfusion date</t>
  </si>
  <si>
    <t>genotype</t>
  </si>
  <si>
    <t>sex</t>
  </si>
  <si>
    <t>treatment</t>
  </si>
  <si>
    <t>weight</t>
  </si>
  <si>
    <t>dob</t>
  </si>
  <si>
    <t>Arunno</t>
  </si>
  <si>
    <t>SAMBA Brunno</t>
  </si>
  <si>
    <t>DWI</t>
  </si>
  <si>
    <t>age</t>
  </si>
  <si>
    <t>191205-1</t>
  </si>
  <si>
    <t>CVN</t>
  </si>
  <si>
    <t>female</t>
  </si>
  <si>
    <t>treadmill</t>
  </si>
  <si>
    <t>A19120501</t>
  </si>
  <si>
    <t>B52711</t>
  </si>
  <si>
    <t>N58214</t>
  </si>
  <si>
    <t>191205-2</t>
  </si>
  <si>
    <t>A19120502</t>
  </si>
  <si>
    <t>B52823</t>
  </si>
  <si>
    <t>N58215</t>
  </si>
  <si>
    <t>191205-3</t>
  </si>
  <si>
    <t>A19120503</t>
  </si>
  <si>
    <t>N58216</t>
  </si>
  <si>
    <t>191205-4</t>
  </si>
  <si>
    <t>A19120504</t>
  </si>
  <si>
    <t>B53041</t>
  </si>
  <si>
    <t>N58217</t>
  </si>
  <si>
    <t>191205-5</t>
  </si>
  <si>
    <t>A19120505</t>
  </si>
  <si>
    <t>B53054</t>
  </si>
  <si>
    <t>N58218</t>
  </si>
  <si>
    <t>191205-6</t>
  </si>
  <si>
    <t>wheel_only</t>
  </si>
  <si>
    <t>A19120506</t>
  </si>
  <si>
    <t>B53161</t>
  </si>
  <si>
    <t>N58219</t>
  </si>
  <si>
    <t>191205-8</t>
  </si>
  <si>
    <t>A19120508</t>
  </si>
  <si>
    <t>B53183</t>
  </si>
  <si>
    <t>N58221</t>
  </si>
  <si>
    <t>191205-9</t>
  </si>
  <si>
    <t>A19120509</t>
  </si>
  <si>
    <t>B53195</t>
  </si>
  <si>
    <t>N58222</t>
  </si>
  <si>
    <t>191205-10</t>
  </si>
  <si>
    <t>A19120510</t>
  </si>
  <si>
    <t>B53106</t>
  </si>
  <si>
    <t>N58223</t>
  </si>
  <si>
    <t>191212-1</t>
  </si>
  <si>
    <t>A19121201</t>
  </si>
  <si>
    <t>B53212</t>
  </si>
  <si>
    <t>N58224</t>
  </si>
  <si>
    <t>191212-3</t>
  </si>
  <si>
    <t>A19121203</t>
  </si>
  <si>
    <t>B53233</t>
  </si>
  <si>
    <t>N58225</t>
  </si>
  <si>
    <t>191212-4</t>
  </si>
  <si>
    <t>A19121204</t>
  </si>
  <si>
    <t>B53245</t>
  </si>
  <si>
    <t>N58226</t>
  </si>
  <si>
    <t>191212-5</t>
  </si>
  <si>
    <t>A19121205</t>
  </si>
  <si>
    <t>B53257</t>
  </si>
  <si>
    <t>N58228</t>
  </si>
  <si>
    <t>191212-6</t>
  </si>
  <si>
    <t>A19121206</t>
  </si>
  <si>
    <t>B53269</t>
  </si>
  <si>
    <t>N58229</t>
  </si>
  <si>
    <t>191212-7</t>
  </si>
  <si>
    <t>A19121207</t>
  </si>
  <si>
    <t>B53279</t>
  </si>
  <si>
    <t>N58230</t>
  </si>
  <si>
    <t>191212-8</t>
  </si>
  <si>
    <t>A19121208</t>
  </si>
  <si>
    <t>B53281</t>
  </si>
  <si>
    <t>N58231</t>
  </si>
  <si>
    <t>191212-9</t>
  </si>
  <si>
    <t>A19121209</t>
  </si>
  <si>
    <t>B53291</t>
  </si>
  <si>
    <t>N58232</t>
  </si>
  <si>
    <t>B52715</t>
  </si>
  <si>
    <t>B52824</t>
  </si>
  <si>
    <t>B52825</t>
  </si>
  <si>
    <t>B52836</t>
  </si>
  <si>
    <t>200805-1:0</t>
  </si>
  <si>
    <t>sedentary</t>
  </si>
  <si>
    <t>A20080501</t>
  </si>
  <si>
    <t>B54611</t>
  </si>
  <si>
    <t>N58633</t>
  </si>
  <si>
    <t>200805-2:0</t>
  </si>
  <si>
    <t>A20080502</t>
  </si>
  <si>
    <t>B54623</t>
  </si>
  <si>
    <t>N58634</t>
  </si>
  <si>
    <t>200805-3:0</t>
  </si>
  <si>
    <t>died</t>
  </si>
  <si>
    <t>A20080503</t>
  </si>
  <si>
    <t>200805-4:0</t>
  </si>
  <si>
    <t>A20080504</t>
  </si>
  <si>
    <t>B54645</t>
  </si>
  <si>
    <t>N58635</t>
  </si>
  <si>
    <t>200805-5:0</t>
  </si>
  <si>
    <t>A20080505</t>
  </si>
  <si>
    <t>B54751</t>
  </si>
  <si>
    <t>N58636</t>
  </si>
  <si>
    <t>201007-1:0</t>
  </si>
  <si>
    <t>A20100701</t>
  </si>
  <si>
    <t>B55012</t>
  </si>
  <si>
    <t>N58650</t>
  </si>
  <si>
    <t>201007-2:0</t>
  </si>
  <si>
    <t>A20100702</t>
  </si>
  <si>
    <t>B55023</t>
  </si>
  <si>
    <t>N58649</t>
  </si>
  <si>
    <t>201007-3:0</t>
  </si>
  <si>
    <t>A20100703</t>
  </si>
  <si>
    <t>B55034</t>
  </si>
  <si>
    <t>N58651</t>
  </si>
  <si>
    <t>201007-4:0</t>
  </si>
  <si>
    <t>A20100704</t>
  </si>
  <si>
    <t>B55045</t>
  </si>
  <si>
    <t>N58653</t>
  </si>
  <si>
    <t>201007-5:0</t>
  </si>
  <si>
    <t>A20100705</t>
  </si>
  <si>
    <t>B55056</t>
  </si>
  <si>
    <t>N58654</t>
  </si>
  <si>
    <t>Index</t>
  </si>
  <si>
    <t>Tab_Name</t>
  </si>
  <si>
    <t>Experiment</t>
  </si>
  <si>
    <t>Age</t>
  </si>
  <si>
    <t>Handling_Date</t>
  </si>
  <si>
    <t>Animal_Numbers</t>
  </si>
  <si>
    <t xml:space="preserve">Status </t>
  </si>
  <si>
    <t xml:space="preserve">Balancing </t>
  </si>
  <si>
    <t>Behavior</t>
  </si>
  <si>
    <t>CTRL_18MnthCohort1_10_26_20</t>
  </si>
  <si>
    <t>CTRL</t>
  </si>
  <si>
    <t>Complete</t>
  </si>
  <si>
    <t>2_test</t>
  </si>
  <si>
    <t xml:space="preserve">Totals </t>
  </si>
  <si>
    <t>HFD_Cohort1_10_5_20</t>
  </si>
  <si>
    <t>HFD</t>
  </si>
  <si>
    <t>M</t>
  </si>
  <si>
    <t>Count up to march mixed/210503*</t>
  </si>
  <si>
    <t>F</t>
  </si>
  <si>
    <t>up to Nov cohort</t>
  </si>
  <si>
    <t>up to Feb cohort</t>
  </si>
  <si>
    <t>includes July 2022</t>
  </si>
  <si>
    <t>up to Oct2022</t>
  </si>
  <si>
    <t>up to Jan2023</t>
  </si>
  <si>
    <t>January_Mixed_Cohort HFD+HFCTRL</t>
  </si>
  <si>
    <t>HFD+CTRL</t>
  </si>
  <si>
    <t>9-12</t>
  </si>
  <si>
    <t>E4HN</t>
  </si>
  <si>
    <t>CTRL_12MnthCohort2_2_1_21</t>
  </si>
  <si>
    <t>12MonthCTRL</t>
  </si>
  <si>
    <t>6MoCTRL</t>
  </si>
  <si>
    <t>CTRL_12MnthCohort3_2_22_21</t>
  </si>
  <si>
    <t>18MonthCTRL</t>
  </si>
  <si>
    <t>CTRL_12_18MnthCohort_5_3_21</t>
  </si>
  <si>
    <t>12/18</t>
  </si>
  <si>
    <t>*12 months needs to be scanned</t>
  </si>
  <si>
    <t>12 MonthHFD</t>
  </si>
  <si>
    <t>March_Mixed_Cohort HFD+HFCTRL</t>
  </si>
  <si>
    <t>In Progress</t>
  </si>
  <si>
    <t>Brain RNA:12</t>
  </si>
  <si>
    <t>18moHFD</t>
  </si>
  <si>
    <t>August_Mixed_Cohort HFD+HFCTRL</t>
  </si>
  <si>
    <t>Brain RNA:18</t>
  </si>
  <si>
    <t>September_Mixed_Cohort HFD+HFCTRL</t>
  </si>
  <si>
    <t>E3HN</t>
  </si>
  <si>
    <t>Done</t>
  </si>
  <si>
    <t>October_Mixed_Cohort HFD+HFCTRL</t>
  </si>
  <si>
    <t>November_Mixed_Cohort</t>
  </si>
  <si>
    <t>Jan_2022_Mixed</t>
  </si>
  <si>
    <t>Upcoming</t>
  </si>
  <si>
    <t>Feb_2022_18MnthCtrl+HFD</t>
  </si>
  <si>
    <t>March_2022_18moCTRL</t>
  </si>
  <si>
    <t>April_2022_Mixed</t>
  </si>
  <si>
    <t>E2HN</t>
  </si>
  <si>
    <t>May22_18moHFD</t>
  </si>
  <si>
    <t>18</t>
  </si>
  <si>
    <t>June_2022_18moCTRL</t>
  </si>
  <si>
    <t>E44</t>
  </si>
  <si>
    <t xml:space="preserve">Legend </t>
  </si>
  <si>
    <t>E33</t>
  </si>
  <si>
    <t>E22</t>
  </si>
  <si>
    <t>HN</t>
  </si>
  <si>
    <t>KO</t>
  </si>
  <si>
    <t>MRI- as of 01.10.2023</t>
  </si>
  <si>
    <t>RNA- as of 7/8/22</t>
  </si>
  <si>
    <t>behavior</t>
  </si>
  <si>
    <t>MRI</t>
  </si>
  <si>
    <t>RNA</t>
  </si>
  <si>
    <t xml:space="preserve">DWI Count </t>
  </si>
  <si>
    <t xml:space="preserve">No DWI </t>
  </si>
  <si>
    <t>All 324 listed on 18abb11 as of 061522</t>
  </si>
  <si>
    <t>12mo ctrl</t>
  </si>
  <si>
    <t>12mo HFD</t>
  </si>
  <si>
    <t>add 5 E4HN males</t>
  </si>
  <si>
    <t>12mo ctrl frozen</t>
  </si>
  <si>
    <t>12 mo HFD frozen</t>
  </si>
  <si>
    <r>
      <rPr>
        <sz val="11"/>
        <color rgb="FF000000"/>
        <rFont val="Calibri"/>
        <family val="2"/>
      </rPr>
      <t>2+</t>
    </r>
    <r>
      <rPr>
        <sz val="11"/>
        <color rgb="FFFF0000"/>
        <rFont val="Calibri"/>
        <family val="2"/>
      </rPr>
      <t>1 from Vitek</t>
    </r>
  </si>
  <si>
    <t>3 from Vitek</t>
  </si>
  <si>
    <t>2 from Vitek</t>
  </si>
  <si>
    <t>1 from Vitek</t>
  </si>
  <si>
    <t>add E44 HFD</t>
  </si>
  <si>
    <t>base lines</t>
  </si>
  <si>
    <t>HN lines</t>
  </si>
  <si>
    <t>Total</t>
  </si>
  <si>
    <t>12mo</t>
  </si>
  <si>
    <t>APOE2</t>
  </si>
  <si>
    <t>APOE3</t>
  </si>
  <si>
    <t>APOE4</t>
  </si>
  <si>
    <t>18mo</t>
  </si>
  <si>
    <t>HFD/HN</t>
  </si>
  <si>
    <t>Mouse_ID</t>
  </si>
  <si>
    <t>Scan_Date</t>
  </si>
  <si>
    <t>DOB</t>
  </si>
  <si>
    <t>Sex</t>
  </si>
  <si>
    <t>Mass</t>
  </si>
  <si>
    <t>Diet</t>
  </si>
  <si>
    <t>Genotype</t>
  </si>
  <si>
    <t>Diastolic_LV_Volume</t>
  </si>
  <si>
    <t>Systolic_LV_Volume</t>
  </si>
  <si>
    <t>Stroke_Volume</t>
  </si>
  <si>
    <t>Ejection_Fraction</t>
  </si>
  <si>
    <t>Heart_Rate</t>
  </si>
  <si>
    <t>Cardiac_Output</t>
  </si>
  <si>
    <t>210719-3</t>
  </si>
  <si>
    <t>Female</t>
  </si>
  <si>
    <t>APOE-/-</t>
  </si>
  <si>
    <t>210719-1</t>
  </si>
  <si>
    <t>210719-2</t>
  </si>
  <si>
    <t>210622-1</t>
  </si>
  <si>
    <t>Male</t>
  </si>
  <si>
    <t>210719-6</t>
  </si>
  <si>
    <t>210730-2</t>
  </si>
  <si>
    <t>210730-1</t>
  </si>
  <si>
    <t>210118-18</t>
  </si>
  <si>
    <t>210118-22</t>
  </si>
  <si>
    <t>210118-23</t>
  </si>
  <si>
    <t>210118-24</t>
  </si>
  <si>
    <t>211001-15:0</t>
  </si>
  <si>
    <t>211001-16:0</t>
  </si>
  <si>
    <t>211001-18:0</t>
  </si>
  <si>
    <t>210112-22</t>
  </si>
  <si>
    <t>210118-11</t>
  </si>
  <si>
    <t>210730-6</t>
  </si>
  <si>
    <t>211001-23:0</t>
  </si>
  <si>
    <t>210118-13</t>
  </si>
  <si>
    <t>210730-5</t>
  </si>
  <si>
    <t>211001-10:0</t>
  </si>
  <si>
    <t>210730-7</t>
  </si>
  <si>
    <t>210113-2</t>
  </si>
  <si>
    <t>210112-3</t>
  </si>
  <si>
    <t>210118-10</t>
  </si>
  <si>
    <t>210118-8</t>
  </si>
  <si>
    <t>210118-9</t>
  </si>
  <si>
    <t>210730-4</t>
  </si>
  <si>
    <t>210118-3</t>
  </si>
  <si>
    <t>210118-2</t>
  </si>
  <si>
    <t>210730-3</t>
  </si>
  <si>
    <t>220404-8</t>
  </si>
  <si>
    <t>220404-9</t>
  </si>
  <si>
    <t>220404-10</t>
  </si>
  <si>
    <t>Cohort Name</t>
  </si>
  <si>
    <t>CIVM_ID</t>
  </si>
  <si>
    <t>Animal_ID</t>
  </si>
  <si>
    <t>Cage_Assignment</t>
  </si>
  <si>
    <t>Cage Number</t>
  </si>
  <si>
    <t>Marking</t>
  </si>
  <si>
    <t>Age(Years)</t>
  </si>
  <si>
    <t>Age (days)</t>
  </si>
  <si>
    <t>Age Months</t>
  </si>
  <si>
    <t>Handling Date</t>
  </si>
  <si>
    <t>Age_at_Handling</t>
  </si>
  <si>
    <t>Group_Assignment</t>
  </si>
  <si>
    <t>Glucose_week0</t>
  </si>
  <si>
    <t>Glucose_week6</t>
  </si>
  <si>
    <t>Glucose_week12</t>
  </si>
  <si>
    <t>Glucose_week20</t>
  </si>
  <si>
    <t>Glucose_Week_28</t>
  </si>
  <si>
    <t>Glucose_Week30</t>
  </si>
  <si>
    <t>Weight_week0</t>
  </si>
  <si>
    <t>Weight_week1</t>
  </si>
  <si>
    <t>Weight_week2</t>
  </si>
  <si>
    <t>Weight_week3</t>
  </si>
  <si>
    <t>Weight_week4</t>
  </si>
  <si>
    <t>Weight_week5</t>
  </si>
  <si>
    <t>Weight_week6</t>
  </si>
  <si>
    <t>Weight_week7</t>
  </si>
  <si>
    <t>Weight_week8</t>
  </si>
  <si>
    <t>Weight_week9</t>
  </si>
  <si>
    <t>Weight_week10</t>
  </si>
  <si>
    <t>Weight_week11</t>
  </si>
  <si>
    <t>Weight_week12</t>
  </si>
  <si>
    <t>Weight_week13</t>
  </si>
  <si>
    <t>Weight_week14</t>
  </si>
  <si>
    <t>Weight_week15</t>
  </si>
  <si>
    <t>Weight_week16</t>
  </si>
  <si>
    <t>Weight_week17</t>
  </si>
  <si>
    <t>Weight_week18</t>
  </si>
  <si>
    <t>Weight_week19</t>
  </si>
  <si>
    <t>Weight_week20</t>
  </si>
  <si>
    <t>Weight_week21</t>
  </si>
  <si>
    <t>Weight_week22</t>
  </si>
  <si>
    <t>Weight_week23</t>
  </si>
  <si>
    <t>Weight_week24</t>
  </si>
  <si>
    <t>Weight_week25</t>
  </si>
  <si>
    <t>Weight_week26</t>
  </si>
  <si>
    <t>Weight_week27</t>
  </si>
  <si>
    <t>Weight_week28</t>
  </si>
  <si>
    <t>Weight_week29</t>
  </si>
  <si>
    <t xml:space="preserve"> </t>
  </si>
  <si>
    <t>201012-1</t>
  </si>
  <si>
    <t>LR</t>
  </si>
  <si>
    <t> </t>
  </si>
  <si>
    <t>210118-2:0</t>
  </si>
  <si>
    <t>201012-2</t>
  </si>
  <si>
    <t>RR</t>
  </si>
  <si>
    <t>210118-3:0</t>
  </si>
  <si>
    <t>201012-3</t>
  </si>
  <si>
    <t>LL</t>
  </si>
  <si>
    <t>210118-4:0</t>
  </si>
  <si>
    <t>201012-4</t>
  </si>
  <si>
    <t>R</t>
  </si>
  <si>
    <t>210118-5:0</t>
  </si>
  <si>
    <t>201012-5</t>
  </si>
  <si>
    <t>L</t>
  </si>
  <si>
    <t>210118-6:0</t>
  </si>
  <si>
    <t>201012-6</t>
  </si>
  <si>
    <t>210118-7:0</t>
  </si>
  <si>
    <t>201012-7</t>
  </si>
  <si>
    <t>210118-8:0</t>
  </si>
  <si>
    <t>201012-8</t>
  </si>
  <si>
    <t>210118-9:0</t>
  </si>
  <si>
    <t>201012-9</t>
  </si>
  <si>
    <t>210118-10:0</t>
  </si>
  <si>
    <t>201012-10</t>
  </si>
  <si>
    <t>210118-11:0</t>
  </si>
  <si>
    <t>201012-11</t>
  </si>
  <si>
    <t>210118-12:0</t>
  </si>
  <si>
    <t>201012-12</t>
  </si>
  <si>
    <t>210118-13:0</t>
  </si>
  <si>
    <t>201012-13</t>
  </si>
  <si>
    <t>201012-14</t>
  </si>
  <si>
    <t>210118-15:0</t>
  </si>
  <si>
    <t>201012-15</t>
  </si>
  <si>
    <t>210118-16:0</t>
  </si>
  <si>
    <t>201012-16</t>
  </si>
  <si>
    <t>210118-17:0</t>
  </si>
  <si>
    <t>201012-17</t>
  </si>
  <si>
    <t>210118-18:0</t>
  </si>
  <si>
    <t>201012-18</t>
  </si>
  <si>
    <t>210118-19:0</t>
  </si>
  <si>
    <t>201012-19</t>
  </si>
  <si>
    <t>210118-20:0</t>
  </si>
  <si>
    <t>201012-20</t>
  </si>
  <si>
    <t>210118-21:0</t>
  </si>
  <si>
    <t>201012-21</t>
  </si>
  <si>
    <t>210118-22:0</t>
  </si>
  <si>
    <t>201012-22</t>
  </si>
  <si>
    <t>210118-23:0</t>
  </si>
  <si>
    <t>201012-23</t>
  </si>
  <si>
    <t>210118-24:0</t>
  </si>
  <si>
    <t>201012-24</t>
  </si>
  <si>
    <t>210118-25:0</t>
  </si>
  <si>
    <t>201012-25</t>
  </si>
  <si>
    <t>210118-26:0</t>
  </si>
  <si>
    <t>201012-26</t>
  </si>
  <si>
    <t>210118-27:0</t>
  </si>
  <si>
    <t>201012-27</t>
  </si>
  <si>
    <t>210817-17:0</t>
  </si>
  <si>
    <t>210112_1</t>
  </si>
  <si>
    <t>Cage_1</t>
  </si>
  <si>
    <t xml:space="preserve">E4HN </t>
  </si>
  <si>
    <t>210730-4:0</t>
  </si>
  <si>
    <t>210112_2</t>
  </si>
  <si>
    <t>210112_3</t>
  </si>
  <si>
    <t>1362659(1299175)</t>
  </si>
  <si>
    <t>-</t>
  </si>
  <si>
    <t>210817-1:0</t>
  </si>
  <si>
    <t>210112_4</t>
  </si>
  <si>
    <t>210817-2:0</t>
  </si>
  <si>
    <t>210112_5</t>
  </si>
  <si>
    <t>Cage_2</t>
  </si>
  <si>
    <t>Control</t>
  </si>
  <si>
    <t>210817-3:0</t>
  </si>
  <si>
    <t>210112_6</t>
  </si>
  <si>
    <t>210817-4:0</t>
  </si>
  <si>
    <t>210112_7</t>
  </si>
  <si>
    <t>210817-18:0</t>
  </si>
  <si>
    <t>210112_8</t>
  </si>
  <si>
    <t>210817-5:0</t>
  </si>
  <si>
    <t>210112_9</t>
  </si>
  <si>
    <t>Cage_3</t>
  </si>
  <si>
    <t xml:space="preserve">  </t>
  </si>
  <si>
    <t>210730-3:0</t>
  </si>
  <si>
    <t>210112_11</t>
  </si>
  <si>
    <t>210817-19:0</t>
  </si>
  <si>
    <t>210112_12</t>
  </si>
  <si>
    <t>210112_13</t>
  </si>
  <si>
    <t>Cage_4</t>
  </si>
  <si>
    <t>210817-6:0</t>
  </si>
  <si>
    <t>210112_14</t>
  </si>
  <si>
    <t>210817-7:0</t>
  </si>
  <si>
    <t>210112_15</t>
  </si>
  <si>
    <t>210730-8:0</t>
  </si>
  <si>
    <t>210112_16</t>
  </si>
  <si>
    <t>210817-9:0</t>
  </si>
  <si>
    <t>210112_17</t>
  </si>
  <si>
    <t>LRR</t>
  </si>
  <si>
    <t>210730-5:0</t>
  </si>
  <si>
    <t>210112_18</t>
  </si>
  <si>
    <t>Cage_5</t>
  </si>
  <si>
    <t>192*</t>
  </si>
  <si>
    <t>210817-10:0</t>
  </si>
  <si>
    <t>210112_19</t>
  </si>
  <si>
    <t>210817-11:0</t>
  </si>
  <si>
    <t>210112_20</t>
  </si>
  <si>
    <t>210730-6:0</t>
  </si>
  <si>
    <t>210112_21</t>
  </si>
  <si>
    <t>Cage_6</t>
  </si>
  <si>
    <t>210112_22</t>
  </si>
  <si>
    <t>LLR</t>
  </si>
  <si>
    <t>192.5*</t>
  </si>
  <si>
    <t>210817-12:0</t>
  </si>
  <si>
    <t>210112_23</t>
  </si>
  <si>
    <t>210817-13:0</t>
  </si>
  <si>
    <t>210112_24</t>
  </si>
  <si>
    <t>210817-14:0</t>
  </si>
  <si>
    <t>210112_25</t>
  </si>
  <si>
    <t>Cage_7</t>
  </si>
  <si>
    <t>210730-7:0</t>
  </si>
  <si>
    <t>210112_26</t>
  </si>
  <si>
    <t>210112_27</t>
  </si>
  <si>
    <t>Cage_8</t>
  </si>
  <si>
    <t>210817-15:0</t>
  </si>
  <si>
    <t>210112_28</t>
  </si>
  <si>
    <t>210817-16:0</t>
  </si>
  <si>
    <t>210112_29</t>
  </si>
  <si>
    <t>210201_1</t>
  </si>
  <si>
    <t>12C1</t>
  </si>
  <si>
    <t>210201-2:0</t>
  </si>
  <si>
    <t>210201_2</t>
  </si>
  <si>
    <t>210201-3:0</t>
  </si>
  <si>
    <t>210201_3</t>
  </si>
  <si>
    <t>210201-4:0</t>
  </si>
  <si>
    <t>210201_4</t>
  </si>
  <si>
    <t>210201-5:0</t>
  </si>
  <si>
    <t>210201_5</t>
  </si>
  <si>
    <t>210201-6:0</t>
  </si>
  <si>
    <t>210201_6</t>
  </si>
  <si>
    <t>12C2</t>
  </si>
  <si>
    <t>210201-7:0</t>
  </si>
  <si>
    <t>210201_7</t>
  </si>
  <si>
    <t>210201-8:0</t>
  </si>
  <si>
    <t>210201_8</t>
  </si>
  <si>
    <t>210201-9:0</t>
  </si>
  <si>
    <t>210201_9</t>
  </si>
  <si>
    <t>210201-10:0</t>
  </si>
  <si>
    <t>210201_10</t>
  </si>
  <si>
    <t>210201-11:0</t>
  </si>
  <si>
    <t>210201_11</t>
  </si>
  <si>
    <t>12C3</t>
  </si>
  <si>
    <t>210201-12:0</t>
  </si>
  <si>
    <t>210201_12</t>
  </si>
  <si>
    <t>210201-13:0</t>
  </si>
  <si>
    <t>210201_13</t>
  </si>
  <si>
    <t>210201-14:0</t>
  </si>
  <si>
    <t>210201_14</t>
  </si>
  <si>
    <t>12C4</t>
  </si>
  <si>
    <t>210201-15:0</t>
  </si>
  <si>
    <t>210201_15</t>
  </si>
  <si>
    <t>210201-16:0</t>
  </si>
  <si>
    <t>210201_16</t>
  </si>
  <si>
    <t>210201-17:0</t>
  </si>
  <si>
    <t>210201_17</t>
  </si>
  <si>
    <t>12C5</t>
  </si>
  <si>
    <t>210201-18:0</t>
  </si>
  <si>
    <t>210201_18</t>
  </si>
  <si>
    <t>210201-19:0</t>
  </si>
  <si>
    <t>210201_19</t>
  </si>
  <si>
    <t>12C6</t>
  </si>
  <si>
    <t>210222-1:0</t>
  </si>
  <si>
    <t>210222-1</t>
  </si>
  <si>
    <t>210222-2:0</t>
  </si>
  <si>
    <t>210222-2</t>
  </si>
  <si>
    <t>210222-3:0</t>
  </si>
  <si>
    <t>210222-3</t>
  </si>
  <si>
    <t>210222-4:0</t>
  </si>
  <si>
    <t>210222-4</t>
  </si>
  <si>
    <t>210222-5:0</t>
  </si>
  <si>
    <t>210222-5</t>
  </si>
  <si>
    <t>210222-6:0</t>
  </si>
  <si>
    <t>210222-6</t>
  </si>
  <si>
    <t>210222-7:0</t>
  </si>
  <si>
    <t>210222-7</t>
  </si>
  <si>
    <t>210222-8:0</t>
  </si>
  <si>
    <t>210222-8</t>
  </si>
  <si>
    <t>210222-9:0</t>
  </si>
  <si>
    <t>210222-9</t>
  </si>
  <si>
    <t>210222-10:0</t>
  </si>
  <si>
    <t>210222-10</t>
  </si>
  <si>
    <t>210222-11:0</t>
  </si>
  <si>
    <t>210222-11</t>
  </si>
  <si>
    <t>210222-12:0</t>
  </si>
  <si>
    <t>210222-12</t>
  </si>
  <si>
    <t>210222-13:0</t>
  </si>
  <si>
    <t>210222-13</t>
  </si>
  <si>
    <t>210222-14:0</t>
  </si>
  <si>
    <t>210222-14</t>
  </si>
  <si>
    <t>210222-15:0</t>
  </si>
  <si>
    <t>210222-15</t>
  </si>
  <si>
    <t>210222-16:0</t>
  </si>
  <si>
    <t>210222-16</t>
  </si>
  <si>
    <t>210222-17:0</t>
  </si>
  <si>
    <t>210222-17</t>
  </si>
  <si>
    <t>CTRL_12_18MnthCohort__5_3_21</t>
  </si>
  <si>
    <t>210624-1:0</t>
  </si>
  <si>
    <t>210503-1</t>
  </si>
  <si>
    <t>210624-2:0</t>
  </si>
  <si>
    <t>210503-2</t>
  </si>
  <si>
    <t>210624-3:0</t>
  </si>
  <si>
    <t>210503_3</t>
  </si>
  <si>
    <t>210624-4:0</t>
  </si>
  <si>
    <t>210503_4</t>
  </si>
  <si>
    <t>210624-5:0</t>
  </si>
  <si>
    <t>210503_5</t>
  </si>
  <si>
    <t>210624-6:0</t>
  </si>
  <si>
    <t>210503_6</t>
  </si>
  <si>
    <t>210624-7:0</t>
  </si>
  <si>
    <t>210503_7</t>
  </si>
  <si>
    <t>210624-8:0</t>
  </si>
  <si>
    <t>210503_8</t>
  </si>
  <si>
    <t>210624-9:0</t>
  </si>
  <si>
    <t>210503_9</t>
  </si>
  <si>
    <t>210503_10</t>
  </si>
  <si>
    <t>210624-10:0</t>
  </si>
  <si>
    <t>210503_11</t>
  </si>
  <si>
    <t>210624-11:0</t>
  </si>
  <si>
    <t>210503_12</t>
  </si>
  <si>
    <t>210624-12:0</t>
  </si>
  <si>
    <t>210503_13</t>
  </si>
  <si>
    <t>210624-13:0</t>
  </si>
  <si>
    <t>210503_14</t>
  </si>
  <si>
    <t>210624-14:0</t>
  </si>
  <si>
    <t>210503_15</t>
  </si>
  <si>
    <t>210624-15:0</t>
  </si>
  <si>
    <t>210503_16</t>
  </si>
  <si>
    <t>210624-16:0</t>
  </si>
  <si>
    <t>210503_17</t>
  </si>
  <si>
    <t>VET</t>
  </si>
  <si>
    <t>211001-1</t>
  </si>
  <si>
    <t>210503_18</t>
  </si>
  <si>
    <t>211001-2</t>
  </si>
  <si>
    <t>210503_19</t>
  </si>
  <si>
    <t>211001-3</t>
  </si>
  <si>
    <t>210503_20</t>
  </si>
  <si>
    <t>211001-4</t>
  </si>
  <si>
    <t>210503_21</t>
  </si>
  <si>
    <t>211001-5</t>
  </si>
  <si>
    <t>210503_22</t>
  </si>
  <si>
    <t>210730-2:0</t>
  </si>
  <si>
    <t>210614-1</t>
  </si>
  <si>
    <t>Cage1</t>
  </si>
  <si>
    <t>211001-6:0</t>
  </si>
  <si>
    <t>210614-2</t>
  </si>
  <si>
    <t>211001-7:0</t>
  </si>
  <si>
    <t>210614-3</t>
  </si>
  <si>
    <t>211001-8:0</t>
  </si>
  <si>
    <t>210614-4</t>
  </si>
  <si>
    <t>211001-9:0</t>
  </si>
  <si>
    <t>210614-5</t>
  </si>
  <si>
    <t>210730-1:0</t>
  </si>
  <si>
    <t>210614-6</t>
  </si>
  <si>
    <t>Cage2</t>
  </si>
  <si>
    <t>211001-25:0</t>
  </si>
  <si>
    <t>210614-7</t>
  </si>
  <si>
    <t>210614-8</t>
  </si>
  <si>
    <t>Cage3</t>
  </si>
  <si>
    <t>211001-11:0</t>
  </si>
  <si>
    <t>210614-9</t>
  </si>
  <si>
    <t>211001-12:0</t>
  </si>
  <si>
    <t>210614-10</t>
  </si>
  <si>
    <t>211001-13:0</t>
  </si>
  <si>
    <t>210614-11</t>
  </si>
  <si>
    <t>211001-14:0</t>
  </si>
  <si>
    <t>210614-12</t>
  </si>
  <si>
    <t>211001-20:0</t>
  </si>
  <si>
    <t>210614-13</t>
  </si>
  <si>
    <t>Cage4</t>
  </si>
  <si>
    <t>211001-21:0</t>
  </si>
  <si>
    <t>210614-14</t>
  </si>
  <si>
    <t>211001-22:0</t>
  </si>
  <si>
    <t>210614-15</t>
  </si>
  <si>
    <t>210614-16</t>
  </si>
  <si>
    <t>211001-24:0</t>
  </si>
  <si>
    <t>210614_31</t>
  </si>
  <si>
    <t>211001-26:0</t>
  </si>
  <si>
    <t>210614-17</t>
  </si>
  <si>
    <t>Cage5</t>
  </si>
  <si>
    <t>211001-27:0</t>
  </si>
  <si>
    <t>210614-18</t>
  </si>
  <si>
    <t>211001-28:0</t>
  </si>
  <si>
    <t>210614-19</t>
  </si>
  <si>
    <t>211001-29:0</t>
  </si>
  <si>
    <t>210614-20</t>
  </si>
  <si>
    <t>211001-30:0</t>
  </si>
  <si>
    <t>210614-21</t>
  </si>
  <si>
    <t>210614-22</t>
  </si>
  <si>
    <t>Cage6</t>
  </si>
  <si>
    <t>210614-23</t>
  </si>
  <si>
    <t>211001-17:0</t>
  </si>
  <si>
    <t>210614-24</t>
  </si>
  <si>
    <t>210614-25</t>
  </si>
  <si>
    <t>211001-19:0</t>
  </si>
  <si>
    <t>210614-26</t>
  </si>
  <si>
    <t>211001-31:0</t>
  </si>
  <si>
    <t>210614-27</t>
  </si>
  <si>
    <t>Cage7</t>
  </si>
  <si>
    <t>211001-32:0</t>
  </si>
  <si>
    <t>210614-28</t>
  </si>
  <si>
    <t>211001-33:0</t>
  </si>
  <si>
    <t>210614-29</t>
  </si>
  <si>
    <t>211001-34:0</t>
  </si>
  <si>
    <t>210614-30</t>
  </si>
  <si>
    <t>August_Mixed_Cohort HFD+CTRL</t>
  </si>
  <si>
    <t>210809-1</t>
  </si>
  <si>
    <t>Cage-1</t>
  </si>
  <si>
    <t>210809-2</t>
  </si>
  <si>
    <t xml:space="preserve">LR </t>
  </si>
  <si>
    <t>210809-3</t>
  </si>
  <si>
    <t>210809-4</t>
  </si>
  <si>
    <t>210809-5</t>
  </si>
  <si>
    <t>Cage-2</t>
  </si>
  <si>
    <t>210809-6</t>
  </si>
  <si>
    <t>210809-7</t>
  </si>
  <si>
    <t>210809-8</t>
  </si>
  <si>
    <t>September_Mixed_Cohort_HFD_CTRL</t>
  </si>
  <si>
    <t>210906-1</t>
  </si>
  <si>
    <t>210906-2</t>
  </si>
  <si>
    <t>210906-3</t>
  </si>
  <si>
    <t>210906-4</t>
  </si>
  <si>
    <t>210906-5</t>
  </si>
  <si>
    <t>210906-6</t>
  </si>
  <si>
    <t>210906-7</t>
  </si>
  <si>
    <t>210906-8</t>
  </si>
  <si>
    <t xml:space="preserve"> R </t>
  </si>
  <si>
    <t>210906-9</t>
  </si>
  <si>
    <t>210906-10</t>
  </si>
  <si>
    <t>210906-11</t>
  </si>
  <si>
    <t>210906-12</t>
  </si>
  <si>
    <t>210906-13</t>
  </si>
  <si>
    <t>210906-14</t>
  </si>
  <si>
    <t>210906-15</t>
  </si>
  <si>
    <t>210906-16</t>
  </si>
  <si>
    <t>210906-17</t>
  </si>
  <si>
    <t>210906-18</t>
  </si>
  <si>
    <t>210906-19</t>
  </si>
  <si>
    <t>210906-20</t>
  </si>
  <si>
    <t>210906-21</t>
  </si>
  <si>
    <t>210906-22</t>
  </si>
  <si>
    <t>210906-23</t>
  </si>
  <si>
    <t>210906-24</t>
  </si>
  <si>
    <t>October_Mixed_Cohort_HFD_CTRL</t>
  </si>
  <si>
    <t>211004-1</t>
  </si>
  <si>
    <t>211004-2</t>
  </si>
  <si>
    <t>211004-3</t>
  </si>
  <si>
    <t>211004-4</t>
  </si>
  <si>
    <t>211004-5</t>
  </si>
  <si>
    <t>211004-6</t>
  </si>
  <si>
    <t>211004-7</t>
  </si>
  <si>
    <t>211004-8</t>
  </si>
  <si>
    <t>211004-9</t>
  </si>
  <si>
    <t>211004-10</t>
  </si>
  <si>
    <t>Cage-3</t>
  </si>
  <si>
    <t>211004-11</t>
  </si>
  <si>
    <t>211004-12</t>
  </si>
  <si>
    <t>211004-13</t>
  </si>
  <si>
    <t>211004-14</t>
  </si>
  <si>
    <t>Cage-4</t>
  </si>
  <si>
    <t>211004-15</t>
  </si>
  <si>
    <t>211004-16</t>
  </si>
  <si>
    <t>211004-17</t>
  </si>
  <si>
    <t>211004-18</t>
  </si>
  <si>
    <t>211004-19</t>
  </si>
  <si>
    <t>Cage-6</t>
  </si>
  <si>
    <t>211004-20</t>
  </si>
  <si>
    <t>211004-21</t>
  </si>
  <si>
    <t>211122-1</t>
  </si>
  <si>
    <t>211122-2</t>
  </si>
  <si>
    <t>211122-3</t>
  </si>
  <si>
    <t>211122-4</t>
  </si>
  <si>
    <t>211122-5</t>
  </si>
  <si>
    <t>211122-6</t>
  </si>
  <si>
    <t>211122-7</t>
  </si>
  <si>
    <t>211122-8</t>
  </si>
  <si>
    <t>211122-9</t>
  </si>
  <si>
    <t>211122-10</t>
  </si>
  <si>
    <t>211122-11</t>
  </si>
  <si>
    <t>211122-12</t>
  </si>
  <si>
    <t>211122-13</t>
  </si>
  <si>
    <t>211122-14</t>
  </si>
  <si>
    <t>211122-15</t>
  </si>
  <si>
    <t>211122-16</t>
  </si>
  <si>
    <t>211122-17</t>
  </si>
  <si>
    <t>Cage-5</t>
  </si>
  <si>
    <t>211122-18</t>
  </si>
  <si>
    <t>211122-19</t>
  </si>
  <si>
    <t>211122-20</t>
  </si>
  <si>
    <t>211122-21</t>
  </si>
  <si>
    <t>211122-22</t>
  </si>
  <si>
    <t>211122-23</t>
  </si>
  <si>
    <t>Cage-7</t>
  </si>
  <si>
    <t>211122-24</t>
  </si>
  <si>
    <t>211122-25</t>
  </si>
  <si>
    <t>211122-26</t>
  </si>
  <si>
    <t>CAge-8</t>
  </si>
  <si>
    <t>211122-27</t>
  </si>
  <si>
    <t>211122-28</t>
  </si>
  <si>
    <t>220110_1</t>
  </si>
  <si>
    <t>220110_2</t>
  </si>
  <si>
    <t>220110_3</t>
  </si>
  <si>
    <t>220110_4</t>
  </si>
  <si>
    <t>220110_5</t>
  </si>
  <si>
    <t>220110_6</t>
  </si>
  <si>
    <t>220110_7</t>
  </si>
  <si>
    <t>220110_8</t>
  </si>
  <si>
    <t>220110_9</t>
  </si>
  <si>
    <t>220110_10</t>
  </si>
  <si>
    <t>220110_11</t>
  </si>
  <si>
    <t>220110_12</t>
  </si>
  <si>
    <t>220110_13</t>
  </si>
  <si>
    <t>220110_14</t>
  </si>
  <si>
    <t>220110_15</t>
  </si>
  <si>
    <t>220207-1</t>
  </si>
  <si>
    <t>220207-2</t>
  </si>
  <si>
    <t>220207-3</t>
  </si>
  <si>
    <t>220207-4</t>
  </si>
  <si>
    <t>220207-5</t>
  </si>
  <si>
    <t>220207-6</t>
  </si>
  <si>
    <t>220207-7</t>
  </si>
  <si>
    <t>220207-8</t>
  </si>
  <si>
    <t>220207-9</t>
  </si>
  <si>
    <t>220207-10</t>
  </si>
  <si>
    <t>220207-11</t>
  </si>
  <si>
    <t>220207-12</t>
  </si>
  <si>
    <t>220207-13</t>
  </si>
  <si>
    <t>220207-14</t>
  </si>
  <si>
    <t>220207-15</t>
  </si>
  <si>
    <t>220207-16</t>
  </si>
  <si>
    <t>220207-17</t>
  </si>
  <si>
    <t>220207-18</t>
  </si>
  <si>
    <t>220207-19</t>
  </si>
  <si>
    <t>220207-20</t>
  </si>
  <si>
    <t>220207-21</t>
  </si>
  <si>
    <t>220207-22</t>
  </si>
  <si>
    <t>220207-23</t>
  </si>
  <si>
    <t>220207-24</t>
  </si>
  <si>
    <t>220207-25</t>
  </si>
  <si>
    <t>220307-1</t>
  </si>
  <si>
    <t xml:space="preserve"> LLR</t>
  </si>
  <si>
    <t>220307-2</t>
  </si>
  <si>
    <t>220307-3</t>
  </si>
  <si>
    <t>220307-4</t>
  </si>
  <si>
    <t>220307-5</t>
  </si>
  <si>
    <t>220307-6</t>
  </si>
  <si>
    <t>220307-7</t>
  </si>
  <si>
    <t>220307-8</t>
  </si>
  <si>
    <t>220307-9</t>
  </si>
  <si>
    <t>220307-10</t>
  </si>
  <si>
    <t>220307-11</t>
  </si>
  <si>
    <t>220307-12</t>
  </si>
  <si>
    <t>220307-13</t>
  </si>
  <si>
    <t>220307-14</t>
  </si>
  <si>
    <t>220307-15</t>
  </si>
  <si>
    <t>220307-16</t>
  </si>
  <si>
    <t>220307-17</t>
  </si>
  <si>
    <t>April2022_Mixed</t>
  </si>
  <si>
    <t>220404-1</t>
  </si>
  <si>
    <t>220404-2</t>
  </si>
  <si>
    <t>220404-3</t>
  </si>
  <si>
    <t>220404-4</t>
  </si>
  <si>
    <t>220404-5</t>
  </si>
  <si>
    <t>220404-6</t>
  </si>
  <si>
    <t>220404-7</t>
  </si>
  <si>
    <t>220404-11</t>
  </si>
  <si>
    <t>220404-12</t>
  </si>
  <si>
    <t>220404-13</t>
  </si>
  <si>
    <t>May22_Mixed</t>
  </si>
  <si>
    <t>220509-1</t>
  </si>
  <si>
    <t>220509-2</t>
  </si>
  <si>
    <t>220509-3</t>
  </si>
  <si>
    <t>220509-4</t>
  </si>
  <si>
    <t>220509-5</t>
  </si>
  <si>
    <t>220509-6</t>
  </si>
  <si>
    <t>220509-7</t>
  </si>
  <si>
    <t>220509-8</t>
  </si>
  <si>
    <t>220509-9</t>
  </si>
  <si>
    <t>220509-10</t>
  </si>
  <si>
    <t>220509-11</t>
  </si>
  <si>
    <t>220509-12</t>
  </si>
  <si>
    <t>220509-13</t>
  </si>
  <si>
    <t>220509-14</t>
  </si>
  <si>
    <t>220509-15</t>
  </si>
  <si>
    <t>June2022_Mixed</t>
  </si>
  <si>
    <t>220606-1</t>
  </si>
  <si>
    <t>220606-2</t>
  </si>
  <si>
    <t>cage-2</t>
  </si>
  <si>
    <t xml:space="preserve"> R</t>
  </si>
  <si>
    <t>220606-3</t>
  </si>
  <si>
    <t xml:space="preserve"> LR</t>
  </si>
  <si>
    <t>220606-4</t>
  </si>
  <si>
    <t xml:space="preserve"> LL</t>
  </si>
  <si>
    <t>220606-5</t>
  </si>
  <si>
    <t>220606-6</t>
  </si>
  <si>
    <t xml:space="preserve"> L</t>
  </si>
  <si>
    <t>220606-7</t>
  </si>
  <si>
    <t>cage-3</t>
  </si>
  <si>
    <t>220606-8</t>
  </si>
  <si>
    <t>220606-9</t>
  </si>
  <si>
    <t>220606-10</t>
  </si>
  <si>
    <t>220606-11</t>
  </si>
  <si>
    <t>cage-5</t>
  </si>
  <si>
    <t>220606-12</t>
  </si>
  <si>
    <t>220606-13</t>
  </si>
  <si>
    <t>220606-14</t>
  </si>
  <si>
    <t>July2022_18moHFD</t>
  </si>
  <si>
    <t>220704-1</t>
  </si>
  <si>
    <t>220704-2</t>
  </si>
  <si>
    <t>220704-3</t>
  </si>
  <si>
    <t>220704-4</t>
  </si>
  <si>
    <t>220704-5</t>
  </si>
  <si>
    <t>220704-6</t>
  </si>
  <si>
    <t>220704-7</t>
  </si>
  <si>
    <t>220704-8</t>
  </si>
  <si>
    <t>220704-9</t>
  </si>
  <si>
    <t>220704-10</t>
  </si>
  <si>
    <t>220704-11</t>
  </si>
  <si>
    <t>220704-12</t>
  </si>
  <si>
    <t>220704-13</t>
  </si>
  <si>
    <t>220704-14</t>
  </si>
  <si>
    <t>220704-15</t>
  </si>
  <si>
    <t>220704-16</t>
  </si>
  <si>
    <t>220704-17</t>
  </si>
  <si>
    <t>August2022_Mixed</t>
  </si>
  <si>
    <t>220808-1</t>
  </si>
  <si>
    <t>220808-2</t>
  </si>
  <si>
    <t>220808-3</t>
  </si>
  <si>
    <t>220808-4</t>
  </si>
  <si>
    <t>220808-5</t>
  </si>
  <si>
    <t>220808-6</t>
  </si>
  <si>
    <t>220808-7</t>
  </si>
  <si>
    <t>220808-8</t>
  </si>
  <si>
    <t>220808-9</t>
  </si>
  <si>
    <t>220808-10</t>
  </si>
  <si>
    <t>220808-11</t>
  </si>
  <si>
    <t>220808-12</t>
  </si>
  <si>
    <t xml:space="preserve"> LRR</t>
  </si>
  <si>
    <t>220808-13</t>
  </si>
  <si>
    <t>220808-14</t>
  </si>
  <si>
    <t>220808-15</t>
  </si>
  <si>
    <t>220808-16</t>
  </si>
  <si>
    <t>220808-17</t>
  </si>
  <si>
    <t>Sept22_6moCtrl_18moHFD</t>
  </si>
  <si>
    <t>220905-1</t>
  </si>
  <si>
    <t>220905-2</t>
  </si>
  <si>
    <t>220905-3</t>
  </si>
  <si>
    <t>220905-4</t>
  </si>
  <si>
    <t>220905-5</t>
  </si>
  <si>
    <t xml:space="preserve"> M</t>
  </si>
  <si>
    <t>220905-6</t>
  </si>
  <si>
    <t>220905-7</t>
  </si>
  <si>
    <t>220905-8</t>
  </si>
  <si>
    <t xml:space="preserve"> F</t>
  </si>
  <si>
    <t>220905-9</t>
  </si>
  <si>
    <t>220905-10</t>
  </si>
  <si>
    <t>220905-11</t>
  </si>
  <si>
    <t>220905-12</t>
  </si>
  <si>
    <t>220905-13</t>
  </si>
  <si>
    <t>220905-14</t>
  </si>
  <si>
    <t>220905-15</t>
  </si>
  <si>
    <t>220905-16</t>
  </si>
  <si>
    <t>220905-17</t>
  </si>
  <si>
    <t>Oct2022_6moCtrl_12moHFD</t>
  </si>
  <si>
    <t>221003-1</t>
  </si>
  <si>
    <t>221003-2</t>
  </si>
  <si>
    <t>221003-3</t>
  </si>
  <si>
    <t>221003-4</t>
  </si>
  <si>
    <t>221003-5</t>
  </si>
  <si>
    <t>221003-6</t>
  </si>
  <si>
    <t>221003-7</t>
  </si>
  <si>
    <t>221003-8</t>
  </si>
  <si>
    <t>221003-9</t>
  </si>
  <si>
    <t>221003-10</t>
  </si>
  <si>
    <t>221003-11</t>
  </si>
  <si>
    <t>221003-12</t>
  </si>
  <si>
    <t>QA</t>
  </si>
  <si>
    <t>PumpGroup</t>
  </si>
  <si>
    <t>NameGroup</t>
  </si>
  <si>
    <t>Source</t>
  </si>
  <si>
    <t>Handling</t>
  </si>
  <si>
    <t>CIVMID</t>
  </si>
  <si>
    <t>Bruker_folder</t>
  </si>
  <si>
    <t>ARunno</t>
  </si>
  <si>
    <t>ctb_ID</t>
  </si>
  <si>
    <t>Treatment</t>
  </si>
  <si>
    <t>BadeaID</t>
  </si>
  <si>
    <t>OldBadeaID</t>
  </si>
  <si>
    <t>Weight</t>
  </si>
  <si>
    <t xml:space="preserve">Perfusion </t>
  </si>
  <si>
    <t>Age_Months</t>
  </si>
  <si>
    <t>Age_Imaging</t>
  </si>
  <si>
    <t>Age_Years</t>
  </si>
  <si>
    <t>Age_Label</t>
  </si>
  <si>
    <t>Specimens ID</t>
  </si>
  <si>
    <t>GRE</t>
  </si>
  <si>
    <t>T1</t>
  </si>
  <si>
    <t>T2</t>
  </si>
  <si>
    <t>Notes</t>
  </si>
  <si>
    <t>AgeExVivoMRI</t>
  </si>
  <si>
    <t>Age_Handling</t>
  </si>
  <si>
    <t>Remark</t>
  </si>
  <si>
    <t>Mn2Cl pump</t>
  </si>
  <si>
    <t>Lifestyle</t>
  </si>
  <si>
    <t>May2021cohort</t>
  </si>
  <si>
    <t>In House</t>
  </si>
  <si>
    <t>DIED</t>
  </si>
  <si>
    <t>A21050310</t>
  </si>
  <si>
    <t>APOE33</t>
  </si>
  <si>
    <t>Sedentary</t>
  </si>
  <si>
    <t>XII</t>
  </si>
  <si>
    <t>210809_1</t>
  </si>
  <si>
    <t>A21080901</t>
  </si>
  <si>
    <t>210809_2</t>
  </si>
  <si>
    <t>APOE33HN</t>
  </si>
  <si>
    <t>210809_3_alex</t>
  </si>
  <si>
    <t>A21080902</t>
  </si>
  <si>
    <t>210809_3</t>
  </si>
  <si>
    <t>210809_4_alex_APOE_18abb11</t>
  </si>
  <si>
    <t>A21080903</t>
  </si>
  <si>
    <t>210809_4</t>
  </si>
  <si>
    <t>august2022scans</t>
  </si>
  <si>
    <t>210809_5_alex</t>
  </si>
  <si>
    <t>A21080904</t>
  </si>
  <si>
    <t>210809_5</t>
  </si>
  <si>
    <t>APOE22HN</t>
  </si>
  <si>
    <t>male</t>
  </si>
  <si>
    <t>N60103_m00-m48</t>
  </si>
  <si>
    <t>N60104</t>
  </si>
  <si>
    <t>Deleted_Or_Missing</t>
  </si>
  <si>
    <t>A21080905</t>
  </si>
  <si>
    <t>210809_6</t>
  </si>
  <si>
    <t>N60097_m00-m48</t>
  </si>
  <si>
    <t>N60098</t>
  </si>
  <si>
    <t>A21080906</t>
  </si>
  <si>
    <t>210809_7</t>
  </si>
  <si>
    <t>A21080907</t>
  </si>
  <si>
    <t>210809_8</t>
  </si>
  <si>
    <t>October2022scan</t>
  </si>
  <si>
    <t>210906_1</t>
  </si>
  <si>
    <t>A21090601</t>
  </si>
  <si>
    <t>N60163_m00-m48</t>
  </si>
  <si>
    <t>N60164</t>
  </si>
  <si>
    <t>210906_2</t>
  </si>
  <si>
    <t>A21090602</t>
  </si>
  <si>
    <t>N60169_m00-m48</t>
  </si>
  <si>
    <t>N60170</t>
  </si>
  <si>
    <t>November2022scans</t>
  </si>
  <si>
    <t>210906_3</t>
  </si>
  <si>
    <t>A21090603</t>
  </si>
  <si>
    <t>N60190_m00-m48</t>
  </si>
  <si>
    <t>N60191</t>
  </si>
  <si>
    <t>210906_4</t>
  </si>
  <si>
    <t>A21090604</t>
  </si>
  <si>
    <t>N60188_m00-m48</t>
  </si>
  <si>
    <t>N60189</t>
  </si>
  <si>
    <t>210906_5</t>
  </si>
  <si>
    <t>A21090605</t>
  </si>
  <si>
    <t>N60200_m00-m48</t>
  </si>
  <si>
    <t>N60201</t>
  </si>
  <si>
    <t>210906_6</t>
  </si>
  <si>
    <t>Did_Not_Record_In_Bruker_Labbook</t>
  </si>
  <si>
    <t>A21090606</t>
  </si>
  <si>
    <t>N60192_m00-m48</t>
  </si>
  <si>
    <t>N60193</t>
  </si>
  <si>
    <t>210906_7</t>
  </si>
  <si>
    <t>A21090607</t>
  </si>
  <si>
    <t>210906_8</t>
  </si>
  <si>
    <t>A21090608</t>
  </si>
  <si>
    <t>210906_9</t>
  </si>
  <si>
    <t>A21090609</t>
  </si>
  <si>
    <t>APOE44</t>
  </si>
  <si>
    <t xml:space="preserve">female </t>
  </si>
  <si>
    <t>210906_10</t>
  </si>
  <si>
    <t>A21090610</t>
  </si>
  <si>
    <t>210906_11</t>
  </si>
  <si>
    <t>A21090611</t>
  </si>
  <si>
    <t>210906_12</t>
  </si>
  <si>
    <t>A21090612</t>
  </si>
  <si>
    <t>210906_13</t>
  </si>
  <si>
    <t>210906_13_18abb11</t>
  </si>
  <si>
    <t>A21090613</t>
  </si>
  <si>
    <t>210906_14</t>
  </si>
  <si>
    <t>A21090614</t>
  </si>
  <si>
    <t>210906_15</t>
  </si>
  <si>
    <t>A21090615</t>
  </si>
  <si>
    <t>210906_16</t>
  </si>
  <si>
    <t>A21090616</t>
  </si>
  <si>
    <t>210906_17</t>
  </si>
  <si>
    <t>A21090617</t>
  </si>
  <si>
    <t>210906_18</t>
  </si>
  <si>
    <t>A21090618</t>
  </si>
  <si>
    <t>211004_1</t>
  </si>
  <si>
    <t>A21100401</t>
  </si>
  <si>
    <t xml:space="preserve">male </t>
  </si>
  <si>
    <t>N58997-m00-m48</t>
  </si>
  <si>
    <t>N58998</t>
  </si>
  <si>
    <t>211004_2</t>
  </si>
  <si>
    <t>A21100402</t>
  </si>
  <si>
    <t>N58999-m00-m48</t>
  </si>
  <si>
    <t>N59000</t>
  </si>
  <si>
    <t>211004_3</t>
  </si>
  <si>
    <t>A21100403</t>
  </si>
  <si>
    <t>N59010-m00-m48</t>
  </si>
  <si>
    <t>N59011</t>
  </si>
  <si>
    <t>211004_4</t>
  </si>
  <si>
    <t>211001_19_18abb11</t>
  </si>
  <si>
    <t>A21100404</t>
  </si>
  <si>
    <t>211004_19</t>
  </si>
  <si>
    <t>211004_5</t>
  </si>
  <si>
    <t>211001_20_18abb11_111621_1_2</t>
  </si>
  <si>
    <t>A21100405</t>
  </si>
  <si>
    <t>211004_20</t>
  </si>
  <si>
    <t>211004_6</t>
  </si>
  <si>
    <t>A21100406</t>
  </si>
  <si>
    <t>211004_21</t>
  </si>
  <si>
    <t>APOE44HN</t>
  </si>
  <si>
    <t>211004_7</t>
  </si>
  <si>
    <t>211004_5_18abb11</t>
  </si>
  <si>
    <t>A21100407</t>
  </si>
  <si>
    <t>211004_8</t>
  </si>
  <si>
    <t>211004_9_18abb11</t>
  </si>
  <si>
    <t>A21100408</t>
  </si>
  <si>
    <t>211004_9</t>
  </si>
  <si>
    <t>211004_14_18abb11</t>
  </si>
  <si>
    <t>A21100409</t>
  </si>
  <si>
    <t>211004_14</t>
  </si>
  <si>
    <t>N59078_m00-m48</t>
  </si>
  <si>
    <t>N59079</t>
  </si>
  <si>
    <t>211004_10</t>
  </si>
  <si>
    <t>211004_15_18abb11</t>
  </si>
  <si>
    <t>A21100410</t>
  </si>
  <si>
    <t>211004_15</t>
  </si>
  <si>
    <t>211004_11</t>
  </si>
  <si>
    <t>211004_16_18abb11</t>
  </si>
  <si>
    <t>A21100411</t>
  </si>
  <si>
    <t>211004_16</t>
  </si>
  <si>
    <t>211004_12</t>
  </si>
  <si>
    <t>211004_17_18abb11</t>
  </si>
  <si>
    <t>A21100412</t>
  </si>
  <si>
    <t>211004_17</t>
  </si>
  <si>
    <t>211004_13</t>
  </si>
  <si>
    <t>211004_10_18abb11</t>
  </si>
  <si>
    <t>A21100413</t>
  </si>
  <si>
    <t>N59076_m00-m48</t>
  </si>
  <si>
    <t>N59077</t>
  </si>
  <si>
    <t>211004_11_18abb11</t>
  </si>
  <si>
    <t>A21100414</t>
  </si>
  <si>
    <t>N60157_m00-m48</t>
  </si>
  <si>
    <t>N60158</t>
  </si>
  <si>
    <t>211004_12_18abb11</t>
  </si>
  <si>
    <t>A21100415</t>
  </si>
  <si>
    <t>N60159_m00-m48</t>
  </si>
  <si>
    <t>N60160</t>
  </si>
  <si>
    <t>211004_13_18abb11</t>
  </si>
  <si>
    <t>A21100416</t>
  </si>
  <si>
    <t>july2022scans</t>
  </si>
  <si>
    <t>XIII</t>
  </si>
  <si>
    <t>211122_1</t>
  </si>
  <si>
    <t>211122_1_apoe_b</t>
  </si>
  <si>
    <t>A21112201</t>
  </si>
  <si>
    <t>N60064_m00-m48</t>
  </si>
  <si>
    <t>N60065</t>
  </si>
  <si>
    <t>MRSOLUTIONS</t>
  </si>
  <si>
    <t>211122_2</t>
  </si>
  <si>
    <t>A21112202</t>
  </si>
  <si>
    <t>N60101_m00-m48</t>
  </si>
  <si>
    <t>N60102</t>
  </si>
  <si>
    <t>211122_3</t>
  </si>
  <si>
    <t>A21112203</t>
  </si>
  <si>
    <t>211122_4</t>
  </si>
  <si>
    <t>211122_4_apoe_bb</t>
  </si>
  <si>
    <t>A21112204</t>
  </si>
  <si>
    <t>N60093_m00-m48</t>
  </si>
  <si>
    <t>N60094</t>
  </si>
  <si>
    <t>211122_5</t>
  </si>
  <si>
    <t>A21112205</t>
  </si>
  <si>
    <t>211122_6</t>
  </si>
  <si>
    <t>A21112206</t>
  </si>
  <si>
    <t>211122_7</t>
  </si>
  <si>
    <t>A21112207</t>
  </si>
  <si>
    <t>211122_8</t>
  </si>
  <si>
    <t>211122_8_apoe_18abb11_apoe</t>
  </si>
  <si>
    <t>A21112208</t>
  </si>
  <si>
    <t>211122_9</t>
  </si>
  <si>
    <t>211122_9_apoe_b_11abb11</t>
  </si>
  <si>
    <t>A21112209</t>
  </si>
  <si>
    <t>N60161_m00-m48</t>
  </si>
  <si>
    <t>N60162</t>
  </si>
  <si>
    <t>211122_10</t>
  </si>
  <si>
    <t>A21112210</t>
  </si>
  <si>
    <t>N60167_m00-m48</t>
  </si>
  <si>
    <t>N60168</t>
  </si>
  <si>
    <t>211122_11</t>
  </si>
  <si>
    <t>A21112211</t>
  </si>
  <si>
    <t>N60194_m00-m48</t>
  </si>
  <si>
    <t>N60195</t>
  </si>
  <si>
    <t>211122_12</t>
  </si>
  <si>
    <t>A21112212</t>
  </si>
  <si>
    <t>211122_13</t>
  </si>
  <si>
    <t>A21112213</t>
  </si>
  <si>
    <t>211122_14</t>
  </si>
  <si>
    <t>A21112214</t>
  </si>
  <si>
    <t>211122_15</t>
  </si>
  <si>
    <t>A21112215</t>
  </si>
  <si>
    <t>211122_16</t>
  </si>
  <si>
    <t>211122_16_apoe</t>
  </si>
  <si>
    <t>A21112216</t>
  </si>
  <si>
    <t>211122_23</t>
  </si>
  <si>
    <t>A21112223</t>
  </si>
  <si>
    <t>211122_24</t>
  </si>
  <si>
    <t>A21112224</t>
  </si>
  <si>
    <t>211122_25</t>
  </si>
  <si>
    <t>A21112225</t>
  </si>
  <si>
    <t>211122_26</t>
  </si>
  <si>
    <t>A21112226</t>
  </si>
  <si>
    <t>211122_27</t>
  </si>
  <si>
    <t>A21112227</t>
  </si>
  <si>
    <t>211122_28</t>
  </si>
  <si>
    <t>A21112228</t>
  </si>
  <si>
    <t>XIV</t>
  </si>
  <si>
    <t>A22011001</t>
  </si>
  <si>
    <t>N60088_m00-m48</t>
  </si>
  <si>
    <t>N60089</t>
  </si>
  <si>
    <t>220110_2_apoe_b</t>
  </si>
  <si>
    <t>A22011002</t>
  </si>
  <si>
    <t>N60070_m00-m48</t>
  </si>
  <si>
    <t>N60071</t>
  </si>
  <si>
    <t>220110_3_apoe_b</t>
  </si>
  <si>
    <t>A22011003</t>
  </si>
  <si>
    <t>N60072_m00-m48</t>
  </si>
  <si>
    <t>N60073</t>
  </si>
  <si>
    <t>A22011004</t>
  </si>
  <si>
    <t>N60092_m00-m48</t>
  </si>
  <si>
    <t>N60091</t>
  </si>
  <si>
    <t>A22011005</t>
  </si>
  <si>
    <t>A22011006</t>
  </si>
  <si>
    <t>220110_7_apoe_b</t>
  </si>
  <si>
    <t>A22011007</t>
  </si>
  <si>
    <t>A22011008</t>
  </si>
  <si>
    <t>A22011009</t>
  </si>
  <si>
    <t>A22011010</t>
  </si>
  <si>
    <t>A22011011</t>
  </si>
  <si>
    <t>A22011012</t>
  </si>
  <si>
    <t>XV</t>
  </si>
  <si>
    <t>220207_1</t>
  </si>
  <si>
    <t>A22020701</t>
  </si>
  <si>
    <t>220207_2</t>
  </si>
  <si>
    <t>A22020702</t>
  </si>
  <si>
    <t>220207_3</t>
  </si>
  <si>
    <t>A22020703</t>
  </si>
  <si>
    <t>220207_4</t>
  </si>
  <si>
    <t>A22020704</t>
  </si>
  <si>
    <t>220207_9</t>
  </si>
  <si>
    <t>A22020709</t>
  </si>
  <si>
    <t>220207_10</t>
  </si>
  <si>
    <t>A22020710</t>
  </si>
  <si>
    <t>220207_11</t>
  </si>
  <si>
    <t>A22020711</t>
  </si>
  <si>
    <t>220207_12</t>
  </si>
  <si>
    <t>A22020712</t>
  </si>
  <si>
    <t>220207_13</t>
  </si>
  <si>
    <t>A22020713</t>
  </si>
  <si>
    <t>220207_14</t>
  </si>
  <si>
    <t>A22020714</t>
  </si>
  <si>
    <t>220207_15</t>
  </si>
  <si>
    <t>A22020715</t>
  </si>
  <si>
    <t>220207_16</t>
  </si>
  <si>
    <t>A22020716</t>
  </si>
  <si>
    <t>220207_17</t>
  </si>
  <si>
    <t>A22020717</t>
  </si>
  <si>
    <t>220207_19</t>
  </si>
  <si>
    <t>A22020719</t>
  </si>
  <si>
    <t>220207_20</t>
  </si>
  <si>
    <t>A22020720</t>
  </si>
  <si>
    <t>220207_21</t>
  </si>
  <si>
    <t>A22020721</t>
  </si>
  <si>
    <t>220207_22</t>
  </si>
  <si>
    <t>A22020722</t>
  </si>
  <si>
    <t>220207_23</t>
  </si>
  <si>
    <t>A22020723</t>
  </si>
  <si>
    <t>220207_24</t>
  </si>
  <si>
    <t>A22020724</t>
  </si>
  <si>
    <t>220207_25</t>
  </si>
  <si>
    <t>A22020725</t>
  </si>
  <si>
    <t>XVI</t>
  </si>
  <si>
    <t>220307_1</t>
  </si>
  <si>
    <t>220307_1_apoeb</t>
  </si>
  <si>
    <t>A22030701</t>
  </si>
  <si>
    <t>220307_2</t>
  </si>
  <si>
    <t>A22030702</t>
  </si>
  <si>
    <t>220307_4</t>
  </si>
  <si>
    <t>A22030704</t>
  </si>
  <si>
    <t>220307_5</t>
  </si>
  <si>
    <t>A22030705</t>
  </si>
  <si>
    <t>220307_6</t>
  </si>
  <si>
    <t>A22030706</t>
  </si>
  <si>
    <t>220307_7</t>
  </si>
  <si>
    <t>A22030707</t>
  </si>
  <si>
    <t>220307_8</t>
  </si>
  <si>
    <t>A22030708</t>
  </si>
  <si>
    <t>220307_9</t>
  </si>
  <si>
    <t>A22030709</t>
  </si>
  <si>
    <t>220307_10</t>
  </si>
  <si>
    <t>220307_10_apoe_18abb11_apoe</t>
  </si>
  <si>
    <t>A22030710</t>
  </si>
  <si>
    <t>220307_11</t>
  </si>
  <si>
    <t>A22030711</t>
  </si>
  <si>
    <t>220307_12</t>
  </si>
  <si>
    <t>A22030712</t>
  </si>
  <si>
    <t>220307_13</t>
  </si>
  <si>
    <t>220307_12_apoe_B</t>
  </si>
  <si>
    <t>A22030713</t>
  </si>
  <si>
    <t>220307_14</t>
  </si>
  <si>
    <t>A22030714</t>
  </si>
  <si>
    <t>220307_15</t>
  </si>
  <si>
    <t>A22030715</t>
  </si>
  <si>
    <t>220307_16</t>
  </si>
  <si>
    <t>A22030716</t>
  </si>
  <si>
    <t>220307_17</t>
  </si>
  <si>
    <t>A22030717</t>
  </si>
  <si>
    <t>XVII</t>
  </si>
  <si>
    <t>220404_1</t>
  </si>
  <si>
    <t>220401_1_18_APOE</t>
  </si>
  <si>
    <t>A22040401</t>
  </si>
  <si>
    <t>APOE22</t>
  </si>
  <si>
    <t>220404_2</t>
  </si>
  <si>
    <t>A22040402</t>
  </si>
  <si>
    <t>220404_3</t>
  </si>
  <si>
    <t>A22040403</t>
  </si>
  <si>
    <t>220404_4</t>
  </si>
  <si>
    <t>A22040404</t>
  </si>
  <si>
    <t>220404_5</t>
  </si>
  <si>
    <t>A22040405</t>
  </si>
  <si>
    <t>220404_6</t>
  </si>
  <si>
    <t>A22040406</t>
  </si>
  <si>
    <t>220404_7</t>
  </si>
  <si>
    <t>A22040407</t>
  </si>
  <si>
    <t>220404_8</t>
  </si>
  <si>
    <t>A22040408</t>
  </si>
  <si>
    <t>220404_9</t>
  </si>
  <si>
    <t>A22040409</t>
  </si>
  <si>
    <t>220404_10</t>
  </si>
  <si>
    <t>A22040410</t>
  </si>
  <si>
    <t>220404_11</t>
  </si>
  <si>
    <t>A22040411</t>
  </si>
  <si>
    <t>220404_13</t>
  </si>
  <si>
    <t>A22040413</t>
  </si>
  <si>
    <t>XVlll</t>
  </si>
  <si>
    <t>220509_1</t>
  </si>
  <si>
    <t>A22050901</t>
  </si>
  <si>
    <t>220509_4</t>
  </si>
  <si>
    <t>A22050904</t>
  </si>
  <si>
    <t>died during surgery/ was perfused</t>
  </si>
  <si>
    <t>220509_6</t>
  </si>
  <si>
    <t>A22050906</t>
  </si>
  <si>
    <t>220509_7</t>
  </si>
  <si>
    <t>A22050907</t>
  </si>
  <si>
    <t>220509_8</t>
  </si>
  <si>
    <t>A22050908</t>
  </si>
  <si>
    <t>220509_10</t>
  </si>
  <si>
    <t>A22050910</t>
  </si>
  <si>
    <t>220509_11</t>
  </si>
  <si>
    <t>A22050911</t>
  </si>
  <si>
    <t>220509_12</t>
  </si>
  <si>
    <t>A22050912</t>
  </si>
  <si>
    <t>220509_13</t>
  </si>
  <si>
    <t>A22050913</t>
  </si>
  <si>
    <t>220509_14</t>
  </si>
  <si>
    <t>A22050914</t>
  </si>
  <si>
    <t>220606_1</t>
  </si>
  <si>
    <t>A22060601</t>
  </si>
  <si>
    <t>220606_2</t>
  </si>
  <si>
    <t>A22060602</t>
  </si>
  <si>
    <t>220606_3</t>
  </si>
  <si>
    <t>220606_3_apoe_18abb11_apoe_1_1</t>
  </si>
  <si>
    <t>A22060603</t>
  </si>
  <si>
    <t>220606_4</t>
  </si>
  <si>
    <t>A22060604</t>
  </si>
  <si>
    <t>220606_5</t>
  </si>
  <si>
    <t>220606_5real_apoe_18abb11_APOE_1_2</t>
  </si>
  <si>
    <t>A22060605</t>
  </si>
  <si>
    <t>220606_6</t>
  </si>
  <si>
    <t>220606_5_apoe_18abb11_apoe_1_1</t>
  </si>
  <si>
    <t>A22060606</t>
  </si>
  <si>
    <t>220606_15</t>
  </si>
  <si>
    <t>220606_7_apoe_18abb11_APOE_1_1</t>
  </si>
  <si>
    <t>A22060615</t>
  </si>
  <si>
    <t>220606_7</t>
  </si>
  <si>
    <t>220606_16</t>
  </si>
  <si>
    <t>220606_8_apoe_18abb11_APOE_1_1</t>
  </si>
  <si>
    <t>A22060616</t>
  </si>
  <si>
    <t>220606_8</t>
  </si>
  <si>
    <t>220606_17</t>
  </si>
  <si>
    <t>20220809_181224_220606_9_apoe_18abb11_APOE_1_1</t>
  </si>
  <si>
    <t>A22060617</t>
  </si>
  <si>
    <t>220606_9</t>
  </si>
  <si>
    <t>220606_18</t>
  </si>
  <si>
    <t>220606_10_apoe_18abb11_apoe2_1_2</t>
  </si>
  <si>
    <t>A22060618</t>
  </si>
  <si>
    <t>220606_10</t>
  </si>
  <si>
    <t>220606_19</t>
  </si>
  <si>
    <t>220606_11</t>
  </si>
  <si>
    <t>A22060619</t>
  </si>
  <si>
    <t>220606_20</t>
  </si>
  <si>
    <t>220606_12</t>
  </si>
  <si>
    <t>A22060620</t>
  </si>
  <si>
    <t>220606_21</t>
  </si>
  <si>
    <t>220606_13</t>
  </si>
  <si>
    <t>A22060621</t>
  </si>
  <si>
    <t>220606_22</t>
  </si>
  <si>
    <t>220606_14</t>
  </si>
  <si>
    <t>A22060622</t>
  </si>
  <si>
    <t>July22cohort</t>
  </si>
  <si>
    <t>XIX</t>
  </si>
  <si>
    <t>220704_1</t>
  </si>
  <si>
    <t>220704_9_apoe</t>
  </si>
  <si>
    <t>A22070401</t>
  </si>
  <si>
    <t>220704_9</t>
  </si>
  <si>
    <t>220704_2</t>
  </si>
  <si>
    <t>220704_2_apoe_channel3</t>
  </si>
  <si>
    <t>A22070402</t>
  </si>
  <si>
    <t>Died during in vivo MRI imaging</t>
  </si>
  <si>
    <t>220704_4</t>
  </si>
  <si>
    <t>220704_3_APOE_channel3</t>
  </si>
  <si>
    <t>A22070404</t>
  </si>
  <si>
    <t>220704_3</t>
  </si>
  <si>
    <t>220704_5</t>
  </si>
  <si>
    <t>220704_4_APOE_channel3</t>
  </si>
  <si>
    <t>A22070405</t>
  </si>
  <si>
    <t>220704_7</t>
  </si>
  <si>
    <t>A22070407</t>
  </si>
  <si>
    <t>220704_8</t>
  </si>
  <si>
    <t>A22070408</t>
  </si>
  <si>
    <t>220704_10</t>
  </si>
  <si>
    <t>A22070410</t>
  </si>
  <si>
    <t>Died during Survival surgery</t>
  </si>
  <si>
    <t>220704_11</t>
  </si>
  <si>
    <t>220704_6_apoe</t>
  </si>
  <si>
    <t>A22070411</t>
  </si>
  <si>
    <t>220704_6</t>
  </si>
  <si>
    <t>220704_14</t>
  </si>
  <si>
    <t>220704_12_apoe_3channel</t>
  </si>
  <si>
    <t>A22070414</t>
  </si>
  <si>
    <t>220704_12</t>
  </si>
  <si>
    <t>220704_15</t>
  </si>
  <si>
    <t>220704_13_apoe_channel3</t>
  </si>
  <si>
    <t>A22070415</t>
  </si>
  <si>
    <t>220704_13</t>
  </si>
  <si>
    <t>220704_16</t>
  </si>
  <si>
    <t>220704_14_apoe_channel3</t>
  </si>
  <si>
    <t>A22070416</t>
  </si>
  <si>
    <t>220704_17</t>
  </si>
  <si>
    <t>220704_15_apoe_channel3</t>
  </si>
  <si>
    <t>A22070417</t>
  </si>
  <si>
    <t>220704_18</t>
  </si>
  <si>
    <t>220704_16_2_apoe_channel3</t>
  </si>
  <si>
    <t>A22070418</t>
  </si>
  <si>
    <t>220704_19</t>
  </si>
  <si>
    <t>220704_17_2_apoe_channel3</t>
  </si>
  <si>
    <t>A22070419</t>
  </si>
  <si>
    <t>August22cohort</t>
  </si>
  <si>
    <t>220808_6</t>
  </si>
  <si>
    <t>A22080806</t>
  </si>
  <si>
    <t>220808_7</t>
  </si>
  <si>
    <t>A22080807</t>
  </si>
  <si>
    <t>220808_8</t>
  </si>
  <si>
    <t>A22080808</t>
  </si>
  <si>
    <t>220808_9</t>
  </si>
  <si>
    <t>A22080809</t>
  </si>
  <si>
    <t>220808_10</t>
  </si>
  <si>
    <t>A22080810</t>
  </si>
  <si>
    <t>220808_11</t>
  </si>
  <si>
    <t>A22080811</t>
  </si>
  <si>
    <t>220808_12</t>
  </si>
  <si>
    <t>A22080812</t>
  </si>
  <si>
    <t>220808_13</t>
  </si>
  <si>
    <t>A22080813</t>
  </si>
  <si>
    <t>220808_14</t>
  </si>
  <si>
    <t>A22080814</t>
  </si>
  <si>
    <t>220808_15</t>
  </si>
  <si>
    <t>A22080815</t>
  </si>
  <si>
    <t>220808_16</t>
  </si>
  <si>
    <t>A22080816</t>
  </si>
  <si>
    <t>220808_17</t>
  </si>
  <si>
    <t>A22080817</t>
  </si>
  <si>
    <t>220808_18</t>
  </si>
  <si>
    <t>220808_1_18abb11</t>
  </si>
  <si>
    <t>A22080818</t>
  </si>
  <si>
    <t>220808_1</t>
  </si>
  <si>
    <t>220808_19</t>
  </si>
  <si>
    <t>220808_2_18abb11</t>
  </si>
  <si>
    <t>A22080819</t>
  </si>
  <si>
    <t>220808_2</t>
  </si>
  <si>
    <t>220808_20</t>
  </si>
  <si>
    <t>220808_3_18abb11</t>
  </si>
  <si>
    <t>A22080820</t>
  </si>
  <si>
    <t>220808_3</t>
  </si>
  <si>
    <t>220808_21</t>
  </si>
  <si>
    <t>220808_4_18abb11</t>
  </si>
  <si>
    <t>A22080821</t>
  </si>
  <si>
    <t>220808_4</t>
  </si>
  <si>
    <t>220808_22</t>
  </si>
  <si>
    <t>220808_5_18abb11</t>
  </si>
  <si>
    <t>A22080822</t>
  </si>
  <si>
    <t>220808_5</t>
  </si>
  <si>
    <t>September2022cohort</t>
  </si>
  <si>
    <t>220905_1</t>
  </si>
  <si>
    <t>220905_7</t>
  </si>
  <si>
    <t>220905_1_18abb11</t>
  </si>
  <si>
    <t>A22090507</t>
  </si>
  <si>
    <t>220905_2</t>
  </si>
  <si>
    <t>220905_8</t>
  </si>
  <si>
    <t>220905_2_18abb11</t>
  </si>
  <si>
    <t>A22090508</t>
  </si>
  <si>
    <t>220905_3</t>
  </si>
  <si>
    <t>220905_9</t>
  </si>
  <si>
    <t>220905_3_18abb11</t>
  </si>
  <si>
    <t>A22090509</t>
  </si>
  <si>
    <t>220905_4</t>
  </si>
  <si>
    <t>6 month control cohort</t>
  </si>
  <si>
    <t>Exercise</t>
  </si>
  <si>
    <t>220905_5</t>
  </si>
  <si>
    <t>220905_6</t>
  </si>
  <si>
    <t>Sedentary/Control</t>
  </si>
  <si>
    <t>220905_10</t>
  </si>
  <si>
    <t>A22090510</t>
  </si>
  <si>
    <t>220905_11</t>
  </si>
  <si>
    <t>220905_11_18abb11_apoe_1_2</t>
  </si>
  <si>
    <t>A22090511</t>
  </si>
  <si>
    <t>220905_12</t>
  </si>
  <si>
    <t>A22090512</t>
  </si>
  <si>
    <t>220905_13</t>
  </si>
  <si>
    <t>220905_14</t>
  </si>
  <si>
    <t>220905_15</t>
  </si>
  <si>
    <t>220905_16</t>
  </si>
  <si>
    <t>220905_17</t>
  </si>
  <si>
    <t>220905_18</t>
  </si>
  <si>
    <t>220905_19</t>
  </si>
  <si>
    <t>220905_20</t>
  </si>
  <si>
    <t>220905_21</t>
  </si>
  <si>
    <t>220905_22</t>
  </si>
  <si>
    <t>220905_23</t>
  </si>
  <si>
    <t>220905_24</t>
  </si>
  <si>
    <t>220905_25</t>
  </si>
  <si>
    <t>220905_26</t>
  </si>
  <si>
    <t>220905_27</t>
  </si>
  <si>
    <t>220905_28</t>
  </si>
  <si>
    <t>220905_29</t>
  </si>
  <si>
    <t>6 month control cohort/Died</t>
  </si>
  <si>
    <t>RNA and in vivo imaging only</t>
  </si>
  <si>
    <t>220929_1</t>
  </si>
  <si>
    <t>A22092901</t>
  </si>
  <si>
    <t>220929_2</t>
  </si>
  <si>
    <t>A22092902</t>
  </si>
  <si>
    <t>220929_3</t>
  </si>
  <si>
    <t>A22092903</t>
  </si>
  <si>
    <t>220929_4</t>
  </si>
  <si>
    <t>A22092904</t>
  </si>
  <si>
    <t>220929_5</t>
  </si>
  <si>
    <t>A22092905</t>
  </si>
  <si>
    <t>October2022cohort</t>
  </si>
  <si>
    <t>221003_1</t>
  </si>
  <si>
    <t>221003_3</t>
  </si>
  <si>
    <t>221003_1_apoe</t>
  </si>
  <si>
    <t>A22100303</t>
  </si>
  <si>
    <t>221108-3</t>
  </si>
  <si>
    <t xml:space="preserve">APOE22 </t>
  </si>
  <si>
    <t>Found Already dead before perfusion</t>
  </si>
  <si>
    <t>221003_2</t>
  </si>
  <si>
    <t>221003_4</t>
  </si>
  <si>
    <t>221003_2_apoe</t>
  </si>
  <si>
    <t>A22100304</t>
  </si>
  <si>
    <t>221108-4</t>
  </si>
  <si>
    <t>221003_5</t>
  </si>
  <si>
    <t>221003_3_apoe</t>
  </si>
  <si>
    <t>A22100305</t>
  </si>
  <si>
    <t>221003_6</t>
  </si>
  <si>
    <t>221003_4_apoe</t>
  </si>
  <si>
    <t>A22100306</t>
  </si>
  <si>
    <t>221003_7</t>
  </si>
  <si>
    <t>221003_5_apoeb</t>
  </si>
  <si>
    <t>A22100307</t>
  </si>
  <si>
    <t>221108-5</t>
  </si>
  <si>
    <t>221003_8</t>
  </si>
  <si>
    <t>221003_6_apoe</t>
  </si>
  <si>
    <t>A22100308</t>
  </si>
  <si>
    <t>221108-6</t>
  </si>
  <si>
    <t>Died during in vivo scanning</t>
  </si>
  <si>
    <t>221003_9</t>
  </si>
  <si>
    <t>221003_7_apoe</t>
  </si>
  <si>
    <t>A22100309</t>
  </si>
  <si>
    <t>221003_10</t>
  </si>
  <si>
    <t>221003_11</t>
  </si>
  <si>
    <t>6 month control cohort/Died5.1.23</t>
  </si>
  <si>
    <t>221003_12</t>
  </si>
  <si>
    <t>221003_13</t>
  </si>
  <si>
    <t>221003_14</t>
  </si>
  <si>
    <t>221003_15</t>
  </si>
  <si>
    <t>221003_16</t>
  </si>
  <si>
    <t>221003_17</t>
  </si>
  <si>
    <t>221003_18</t>
  </si>
  <si>
    <t>221003_19</t>
  </si>
  <si>
    <t>221003_20</t>
  </si>
  <si>
    <t>221003_21</t>
  </si>
  <si>
    <t>221003_22</t>
  </si>
  <si>
    <t xml:space="preserve">APOE33 </t>
  </si>
  <si>
    <t>221003_23</t>
  </si>
  <si>
    <t>221003_24</t>
  </si>
  <si>
    <t>6 month control cohort/Euthanized</t>
  </si>
  <si>
    <t>221003_25</t>
  </si>
  <si>
    <t>6 month control cohort/Died during Invivo scan</t>
  </si>
  <si>
    <t>221003_26</t>
  </si>
  <si>
    <t>221003_27</t>
  </si>
  <si>
    <t>221003_28</t>
  </si>
  <si>
    <t>221003_29</t>
  </si>
  <si>
    <t>221003_30</t>
  </si>
  <si>
    <t>November2022cohort</t>
  </si>
  <si>
    <t>221101_1</t>
  </si>
  <si>
    <t>221101_01</t>
  </si>
  <si>
    <t>A22110101</t>
  </si>
  <si>
    <t>221101_2</t>
  </si>
  <si>
    <t>221101_02</t>
  </si>
  <si>
    <t>A22110102</t>
  </si>
  <si>
    <t>221101_3</t>
  </si>
  <si>
    <t>A22110103</t>
  </si>
  <si>
    <t>Died during Survival Surgery</t>
  </si>
  <si>
    <t>221101_4</t>
  </si>
  <si>
    <t>221101_04</t>
  </si>
  <si>
    <t>A22110104</t>
  </si>
  <si>
    <t>221101_5</t>
  </si>
  <si>
    <t>221101_6</t>
  </si>
  <si>
    <t>221101_7</t>
  </si>
  <si>
    <t>221101_8</t>
  </si>
  <si>
    <t>221101_9</t>
  </si>
  <si>
    <t>221101_10</t>
  </si>
  <si>
    <t>221101_11</t>
  </si>
  <si>
    <t>221101_12</t>
  </si>
  <si>
    <t>221101_13</t>
  </si>
  <si>
    <t>6 month control cohort/Micro CT</t>
  </si>
  <si>
    <t>221101_14</t>
  </si>
  <si>
    <t>221101_15</t>
  </si>
  <si>
    <t>221101_16</t>
  </si>
  <si>
    <t>221101_17</t>
  </si>
  <si>
    <t>221101_18</t>
  </si>
  <si>
    <t>221101_19</t>
  </si>
  <si>
    <t>221101_20</t>
  </si>
  <si>
    <t>221101_21</t>
  </si>
  <si>
    <t>221101_22</t>
  </si>
  <si>
    <t>221101_23</t>
  </si>
  <si>
    <t>221101_24</t>
  </si>
  <si>
    <t>December2022cohort</t>
  </si>
  <si>
    <t>221128_1</t>
  </si>
  <si>
    <t>230118_1</t>
  </si>
  <si>
    <t>221128_1_apoe</t>
  </si>
  <si>
    <t>A23011801</t>
  </si>
  <si>
    <t>221128_2</t>
  </si>
  <si>
    <t>230118_2</t>
  </si>
  <si>
    <t>221128_2_apoe</t>
  </si>
  <si>
    <t>A23011802</t>
  </si>
  <si>
    <t>221108-7</t>
  </si>
  <si>
    <t>221128_3</t>
  </si>
  <si>
    <t>230118_3</t>
  </si>
  <si>
    <t>221128_3_apoe</t>
  </si>
  <si>
    <t>A23011803</t>
  </si>
  <si>
    <t>221108-8</t>
  </si>
  <si>
    <t>221128_10</t>
  </si>
  <si>
    <t>230118_4</t>
  </si>
  <si>
    <t>221128_10_apoe</t>
  </si>
  <si>
    <t>A23011804</t>
  </si>
  <si>
    <t>221128_11</t>
  </si>
  <si>
    <t>230118_5</t>
  </si>
  <si>
    <t>221128_11_apoe</t>
  </si>
  <si>
    <t>A23011805</t>
  </si>
  <si>
    <t>221128_12</t>
  </si>
  <si>
    <t>230118_6</t>
  </si>
  <si>
    <t>221128_12_apoe</t>
  </si>
  <si>
    <t>A23011806</t>
  </si>
  <si>
    <t>221128_13</t>
  </si>
  <si>
    <t>230118_7</t>
  </si>
  <si>
    <t>221128_13_apoe</t>
  </si>
  <si>
    <t>A23011807</t>
  </si>
  <si>
    <t>221108-9</t>
  </si>
  <si>
    <t>221128_4</t>
  </si>
  <si>
    <t>221128-13</t>
  </si>
  <si>
    <t>221128_4_apoe_c</t>
  </si>
  <si>
    <t>6 month control cohort/Cardiac/Invivo</t>
  </si>
  <si>
    <t>221128_5</t>
  </si>
  <si>
    <t>221128-14</t>
  </si>
  <si>
    <t>221128_5_apoe</t>
  </si>
  <si>
    <t>221128_6</t>
  </si>
  <si>
    <t>221128-15</t>
  </si>
  <si>
    <t>221128_6_apoe</t>
  </si>
  <si>
    <t>221128_7</t>
  </si>
  <si>
    <t>221128-16</t>
  </si>
  <si>
    <t>221128_7_apoe</t>
  </si>
  <si>
    <t>221128_8</t>
  </si>
  <si>
    <t>221128_9</t>
  </si>
  <si>
    <t>221128_14</t>
  </si>
  <si>
    <t>221128_15</t>
  </si>
  <si>
    <t>221128_16</t>
  </si>
  <si>
    <t>221128_17</t>
  </si>
  <si>
    <t>221128_18</t>
  </si>
  <si>
    <t>221128_19</t>
  </si>
  <si>
    <t>221128_20</t>
  </si>
  <si>
    <t>January2023cohort</t>
  </si>
  <si>
    <t>230117_1</t>
  </si>
  <si>
    <t>A23011701</t>
  </si>
  <si>
    <t>230117_2</t>
  </si>
  <si>
    <t>A23011702</t>
  </si>
  <si>
    <t>230117_3</t>
  </si>
  <si>
    <t>A23011703</t>
  </si>
  <si>
    <t>Died during In vivo imaging</t>
  </si>
  <si>
    <t>230117_4</t>
  </si>
  <si>
    <t>A23011704</t>
  </si>
  <si>
    <t>230117_5</t>
  </si>
  <si>
    <t>A23011705</t>
  </si>
  <si>
    <t>230117_6</t>
  </si>
  <si>
    <t>A23011706</t>
  </si>
  <si>
    <t>230117_7</t>
  </si>
  <si>
    <t>230117_7_2_APOE</t>
  </si>
  <si>
    <t>A23011707</t>
  </si>
  <si>
    <t>230117_8</t>
  </si>
  <si>
    <t>A23011708</t>
  </si>
  <si>
    <t>230117_9</t>
  </si>
  <si>
    <t>A23011709</t>
  </si>
  <si>
    <t>230117_10</t>
  </si>
  <si>
    <t>A23011710</t>
  </si>
  <si>
    <t>230117_11</t>
  </si>
  <si>
    <t>230117_12</t>
  </si>
  <si>
    <t>230117_13</t>
  </si>
  <si>
    <t>230117_14</t>
  </si>
  <si>
    <t>230117_15</t>
  </si>
  <si>
    <t>230117_16</t>
  </si>
  <si>
    <t>230117_17</t>
  </si>
  <si>
    <t>230117_18</t>
  </si>
  <si>
    <t>230117_19</t>
  </si>
  <si>
    <t>A23011719</t>
  </si>
  <si>
    <t>230117_20</t>
  </si>
  <si>
    <t>A23011720</t>
  </si>
  <si>
    <t>February2023cohort</t>
  </si>
  <si>
    <t>230213_1</t>
  </si>
  <si>
    <t>230213_2</t>
  </si>
  <si>
    <t>230213_3</t>
  </si>
  <si>
    <t>230213_4</t>
  </si>
  <si>
    <t>230213_5</t>
  </si>
  <si>
    <t>230213_6</t>
  </si>
  <si>
    <t>230213_7</t>
  </si>
  <si>
    <t>230213_8</t>
  </si>
  <si>
    <t>230213_11</t>
  </si>
  <si>
    <t>230213_21</t>
  </si>
  <si>
    <t>230213_11_apoe</t>
  </si>
  <si>
    <t>A23021321</t>
  </si>
  <si>
    <t>230213_12</t>
  </si>
  <si>
    <t>230213_22</t>
  </si>
  <si>
    <t>230213_12_APOE</t>
  </si>
  <si>
    <t>A23021322</t>
  </si>
  <si>
    <t>230213_13</t>
  </si>
  <si>
    <t>230213_23</t>
  </si>
  <si>
    <t>230213_13_APOE</t>
  </si>
  <si>
    <t>A23021323</t>
  </si>
  <si>
    <t>230213_14</t>
  </si>
  <si>
    <t>230213_24</t>
  </si>
  <si>
    <t>230213_14_APOE</t>
  </si>
  <si>
    <t>A23021324</t>
  </si>
  <si>
    <t>230213_15</t>
  </si>
  <si>
    <t>230213_25</t>
  </si>
  <si>
    <t>230213_15_APOE</t>
  </si>
  <si>
    <t>A23021325</t>
  </si>
  <si>
    <t>230213_16</t>
  </si>
  <si>
    <t>230213_26</t>
  </si>
  <si>
    <t>230213_16_APOE</t>
  </si>
  <si>
    <t>A23021326</t>
  </si>
  <si>
    <t>230213_17</t>
  </si>
  <si>
    <t>230213_27</t>
  </si>
  <si>
    <t>230213_17_APOE</t>
  </si>
  <si>
    <t>A23021327</t>
  </si>
  <si>
    <t>230213_18</t>
  </si>
  <si>
    <t>230213_28</t>
  </si>
  <si>
    <t>230213_18_apoe</t>
  </si>
  <si>
    <t>A23021328</t>
  </si>
  <si>
    <t>230213_9</t>
  </si>
  <si>
    <t>230213_29</t>
  </si>
  <si>
    <t>230213_9_APOE</t>
  </si>
  <si>
    <t>A23021329</t>
  </si>
  <si>
    <t>6 month cohort/In vivo image on 3.22.23</t>
  </si>
  <si>
    <t>230213_10</t>
  </si>
  <si>
    <t>230213_30</t>
  </si>
  <si>
    <t>230213_10_APOE</t>
  </si>
  <si>
    <t>A23021330</t>
  </si>
  <si>
    <t>230213_19</t>
  </si>
  <si>
    <t>230213_31</t>
  </si>
  <si>
    <t>230213_19_APOE</t>
  </si>
  <si>
    <t>A23021331</t>
  </si>
  <si>
    <t>230213_20</t>
  </si>
  <si>
    <t>230213_32</t>
  </si>
  <si>
    <t>230213_20_APOE</t>
  </si>
  <si>
    <t>A23021332</t>
  </si>
  <si>
    <t>March2023cohort</t>
  </si>
  <si>
    <t>230313_1</t>
  </si>
  <si>
    <t>230313_2</t>
  </si>
  <si>
    <t>230313_3</t>
  </si>
  <si>
    <t>230313_4</t>
  </si>
  <si>
    <t>230313_5</t>
  </si>
  <si>
    <t>230313_6</t>
  </si>
  <si>
    <t>230313_7</t>
  </si>
  <si>
    <t>230313_8</t>
  </si>
  <si>
    <t>230313_9</t>
  </si>
  <si>
    <t>230313_10</t>
  </si>
  <si>
    <t>230313-22</t>
  </si>
  <si>
    <t>230313_10_apoe</t>
  </si>
  <si>
    <t>A23031322</t>
  </si>
  <si>
    <t>230313_11</t>
  </si>
  <si>
    <t>230313-23</t>
  </si>
  <si>
    <t>230313_11_apoe</t>
  </si>
  <si>
    <t>A23031323</t>
  </si>
  <si>
    <t>230313_12</t>
  </si>
  <si>
    <t>230313-24</t>
  </si>
  <si>
    <t>230313_12_apoe</t>
  </si>
  <si>
    <t>A23031324</t>
  </si>
  <si>
    <t>230313_13</t>
  </si>
  <si>
    <t>230313-25</t>
  </si>
  <si>
    <t>230313_13_apoe</t>
  </si>
  <si>
    <t>A23031325</t>
  </si>
  <si>
    <t>230313_14</t>
  </si>
  <si>
    <t>230313-26</t>
  </si>
  <si>
    <t>230313_14_apoe</t>
  </si>
  <si>
    <t>A23031326</t>
  </si>
  <si>
    <t>230313_15</t>
  </si>
  <si>
    <t>230313-27</t>
  </si>
  <si>
    <t>230313_15_apoe</t>
  </si>
  <si>
    <t>A23031327</t>
  </si>
  <si>
    <t>230313_16</t>
  </si>
  <si>
    <t>230313-28</t>
  </si>
  <si>
    <t>230313_16_apoe</t>
  </si>
  <si>
    <t>A23031328</t>
  </si>
  <si>
    <t>230313_17</t>
  </si>
  <si>
    <t>230313-29</t>
  </si>
  <si>
    <t>230313_17_apoe</t>
  </si>
  <si>
    <t>A23031329</t>
  </si>
  <si>
    <t>230313_18</t>
  </si>
  <si>
    <t>230313-30</t>
  </si>
  <si>
    <t>230313_18_apoe</t>
  </si>
  <si>
    <t>A23031330</t>
  </si>
  <si>
    <t>April2023cohort</t>
  </si>
  <si>
    <t>230410-1</t>
  </si>
  <si>
    <t>230410_1</t>
  </si>
  <si>
    <t>A23041001</t>
  </si>
  <si>
    <t>230410-2</t>
  </si>
  <si>
    <t>230410_2</t>
  </si>
  <si>
    <t>A23041002</t>
  </si>
  <si>
    <t>230410-3</t>
  </si>
  <si>
    <t>230410_3</t>
  </si>
  <si>
    <t>230410_3_apoe_18abb11_apoe_b</t>
  </si>
  <si>
    <t>A23041003</t>
  </si>
  <si>
    <t>230410-4</t>
  </si>
  <si>
    <t>230410_4</t>
  </si>
  <si>
    <t>A23041004</t>
  </si>
  <si>
    <t>230410-5</t>
  </si>
  <si>
    <t>230410_5</t>
  </si>
  <si>
    <t>A23041005</t>
  </si>
  <si>
    <t>230410-6</t>
  </si>
  <si>
    <t>230410_6</t>
  </si>
  <si>
    <t>A23041006</t>
  </si>
  <si>
    <t>230410-7</t>
  </si>
  <si>
    <t>230410_7</t>
  </si>
  <si>
    <t>230410_7apoe</t>
  </si>
  <si>
    <t>A23041007</t>
  </si>
  <si>
    <t>230410-8</t>
  </si>
  <si>
    <t>230410_8</t>
  </si>
  <si>
    <t>230410_8_apoe2</t>
  </si>
  <si>
    <t>A23041008</t>
  </si>
  <si>
    <t>230410-9</t>
  </si>
  <si>
    <t>230410_9</t>
  </si>
  <si>
    <t>A23041009</t>
  </si>
  <si>
    <t>230410-10</t>
  </si>
  <si>
    <t>230410_10</t>
  </si>
  <si>
    <t>A23041010</t>
  </si>
  <si>
    <t>Died during In vivo scanning</t>
  </si>
  <si>
    <t>230410-11</t>
  </si>
  <si>
    <t>230410_11</t>
  </si>
  <si>
    <t>230410_11_apoe_18abb11</t>
  </si>
  <si>
    <t>A23041011</t>
  </si>
  <si>
    <t>230410-12</t>
  </si>
  <si>
    <t>230410_12</t>
  </si>
  <si>
    <t>A23041012</t>
  </si>
  <si>
    <t>Died just before perfusion</t>
  </si>
  <si>
    <t>230410-13</t>
  </si>
  <si>
    <t>230410_13</t>
  </si>
  <si>
    <t>A23041013</t>
  </si>
  <si>
    <t>230410-15</t>
  </si>
  <si>
    <t>230410_15</t>
  </si>
  <si>
    <t>A23041015</t>
  </si>
  <si>
    <t>230410-17</t>
  </si>
  <si>
    <t>230410_17</t>
  </si>
  <si>
    <t>A23041017</t>
  </si>
  <si>
    <t>230410-18</t>
  </si>
  <si>
    <t>230410_18</t>
  </si>
  <si>
    <t>230418_1_apoe</t>
  </si>
  <si>
    <t>A23041018</t>
  </si>
  <si>
    <t>230410-19</t>
  </si>
  <si>
    <t>230410_19</t>
  </si>
  <si>
    <t>A23041019</t>
  </si>
  <si>
    <t>230410-20</t>
  </si>
  <si>
    <t>230410_20</t>
  </si>
  <si>
    <t>A23041020</t>
  </si>
  <si>
    <t>230410-14</t>
  </si>
  <si>
    <t>Check that it died</t>
  </si>
  <si>
    <t>Died after Behavioral experiment</t>
  </si>
  <si>
    <t>230410-16</t>
  </si>
  <si>
    <t>Died after Survival Surgery</t>
  </si>
  <si>
    <t>May2023cohort</t>
  </si>
  <si>
    <t>230508-1</t>
  </si>
  <si>
    <t>230508_1</t>
  </si>
  <si>
    <t>230508-2</t>
  </si>
  <si>
    <t>230508_2</t>
  </si>
  <si>
    <t>230508-3</t>
  </si>
  <si>
    <t>230508_3</t>
  </si>
  <si>
    <t>230508-4</t>
  </si>
  <si>
    <t>230508_4</t>
  </si>
  <si>
    <t>230508-5</t>
  </si>
  <si>
    <t>230508_5</t>
  </si>
  <si>
    <t>230508-6</t>
  </si>
  <si>
    <t>230508_6</t>
  </si>
  <si>
    <t>230508_6_apoe_8abb11</t>
  </si>
  <si>
    <t>230508-7</t>
  </si>
  <si>
    <t>230508_7</t>
  </si>
  <si>
    <t>230508-8</t>
  </si>
  <si>
    <t>230508_8</t>
  </si>
  <si>
    <t>230508-9</t>
  </si>
  <si>
    <t>230508_9</t>
  </si>
  <si>
    <t>230508-10</t>
  </si>
  <si>
    <t>230508_10</t>
  </si>
  <si>
    <t>230508-11</t>
  </si>
  <si>
    <t>230508_11</t>
  </si>
  <si>
    <t>230508-12</t>
  </si>
  <si>
    <t>230508_12</t>
  </si>
  <si>
    <t>Died</t>
  </si>
  <si>
    <t>230508-13</t>
  </si>
  <si>
    <t>230508_13</t>
  </si>
  <si>
    <t>230508-14</t>
  </si>
  <si>
    <t>230508_14</t>
  </si>
  <si>
    <t>230508_14_apoe</t>
  </si>
  <si>
    <t>230508-15</t>
  </si>
  <si>
    <t>230508_15</t>
  </si>
  <si>
    <t>230508-16</t>
  </si>
  <si>
    <t>230508_16</t>
  </si>
  <si>
    <t>230508-17</t>
  </si>
  <si>
    <t>230508_17</t>
  </si>
  <si>
    <t>230508-18</t>
  </si>
  <si>
    <t>230508_18</t>
  </si>
  <si>
    <t>230508-19</t>
  </si>
  <si>
    <t>230508_19</t>
  </si>
  <si>
    <t>June2023cohort</t>
  </si>
  <si>
    <t>230605-1</t>
  </si>
  <si>
    <t>230605-2</t>
  </si>
  <si>
    <t>230605-3</t>
  </si>
  <si>
    <t>230605-4</t>
  </si>
  <si>
    <t>230605-5</t>
  </si>
  <si>
    <t>230605-6</t>
  </si>
  <si>
    <t>230605-7</t>
  </si>
  <si>
    <t>230605-8</t>
  </si>
  <si>
    <t>230605-9</t>
  </si>
  <si>
    <t>Died during Behavioral experiment</t>
  </si>
  <si>
    <t>230605-10</t>
  </si>
  <si>
    <t>230605-11</t>
  </si>
  <si>
    <t>230605-12</t>
  </si>
  <si>
    <t>230605-13</t>
  </si>
  <si>
    <t>230605-14</t>
  </si>
  <si>
    <t>230605-15</t>
  </si>
  <si>
    <t>230605-16</t>
  </si>
  <si>
    <t>230605-17</t>
  </si>
  <si>
    <t>230605-18</t>
  </si>
  <si>
    <t>230605-19</t>
  </si>
  <si>
    <t>230605-20</t>
  </si>
  <si>
    <t>230605-21</t>
  </si>
  <si>
    <t>230605-22</t>
  </si>
  <si>
    <t>230605-23</t>
  </si>
  <si>
    <t>230605-24</t>
  </si>
  <si>
    <t>230605-25</t>
  </si>
  <si>
    <t>original_2019_scans</t>
  </si>
  <si>
    <t>190610_1</t>
  </si>
  <si>
    <t>A19061001</t>
  </si>
  <si>
    <t>B49913</t>
  </si>
  <si>
    <t>N57437</t>
  </si>
  <si>
    <t>N57439</t>
  </si>
  <si>
    <t>190610_6</t>
  </si>
  <si>
    <t>A19061006</t>
  </si>
  <si>
    <t>B49968</t>
  </si>
  <si>
    <t>N57442</t>
  </si>
  <si>
    <t>N57443</t>
  </si>
  <si>
    <t>190610_2</t>
  </si>
  <si>
    <t>A19061002</t>
  </si>
  <si>
    <t>B49924</t>
  </si>
  <si>
    <t>N57446</t>
  </si>
  <si>
    <t>N57445</t>
  </si>
  <si>
    <t>190610_7</t>
  </si>
  <si>
    <t>A19061007</t>
  </si>
  <si>
    <t>B49978</t>
  </si>
  <si>
    <t>N57447</t>
  </si>
  <si>
    <t>N57448</t>
  </si>
  <si>
    <t>190610_3</t>
  </si>
  <si>
    <t>A19061003</t>
  </si>
  <si>
    <t>B49935</t>
  </si>
  <si>
    <t>N57449</t>
  </si>
  <si>
    <t>N57450</t>
  </si>
  <si>
    <t>190610_8</t>
  </si>
  <si>
    <t>A19061008</t>
  </si>
  <si>
    <t>N57451</t>
  </si>
  <si>
    <t>N57517</t>
  </si>
  <si>
    <t>190715_7</t>
  </si>
  <si>
    <t>A19071507</t>
  </si>
  <si>
    <t>B51872</t>
  </si>
  <si>
    <t>N57496</t>
  </si>
  <si>
    <t>N57497</t>
  </si>
  <si>
    <t>190715_6</t>
  </si>
  <si>
    <t>A19071506</t>
  </si>
  <si>
    <t>B51861</t>
  </si>
  <si>
    <t>N57498</t>
  </si>
  <si>
    <t>N57499</t>
  </si>
  <si>
    <t>190715_8</t>
  </si>
  <si>
    <t>A19071508</t>
  </si>
  <si>
    <t>B51882</t>
  </si>
  <si>
    <t>N57500</t>
  </si>
  <si>
    <t>N57501</t>
  </si>
  <si>
    <t>190715_9</t>
  </si>
  <si>
    <t>A19071509</t>
  </si>
  <si>
    <t>B51991</t>
  </si>
  <si>
    <t>N57502</t>
  </si>
  <si>
    <t>N57503</t>
  </si>
  <si>
    <t>190715_10</t>
  </si>
  <si>
    <t>A19071510</t>
  </si>
  <si>
    <t>B51902</t>
  </si>
  <si>
    <t>N57513</t>
  </si>
  <si>
    <t>N57514</t>
  </si>
  <si>
    <t>190610_4</t>
  </si>
  <si>
    <t>A19061004</t>
  </si>
  <si>
    <t>B49946</t>
  </si>
  <si>
    <t>N57515</t>
  </si>
  <si>
    <t>N57516</t>
  </si>
  <si>
    <t>190610_9</t>
  </si>
  <si>
    <t>A19061009</t>
  </si>
  <si>
    <t>B49991</t>
  </si>
  <si>
    <t>N57518</t>
  </si>
  <si>
    <t>N57519</t>
  </si>
  <si>
    <t>190610_5</t>
  </si>
  <si>
    <t>A19061005</t>
  </si>
  <si>
    <t>B49957</t>
  </si>
  <si>
    <t>N57520</t>
  </si>
  <si>
    <t>N57521</t>
  </si>
  <si>
    <t>190610_10</t>
  </si>
  <si>
    <t>A19061010</t>
  </si>
  <si>
    <t>B49901</t>
  </si>
  <si>
    <t>N57522</t>
  </si>
  <si>
    <t>N57523</t>
  </si>
  <si>
    <t>190715_1</t>
  </si>
  <si>
    <t>A19071501</t>
  </si>
  <si>
    <t>B51315</t>
  </si>
  <si>
    <t>N57546</t>
  </si>
  <si>
    <t>N57547</t>
  </si>
  <si>
    <t>190715_2</t>
  </si>
  <si>
    <t>A19071502</t>
  </si>
  <si>
    <t>B51325</t>
  </si>
  <si>
    <t>N57548</t>
  </si>
  <si>
    <t>N57549</t>
  </si>
  <si>
    <t>190715_3</t>
  </si>
  <si>
    <t>A19071503</t>
  </si>
  <si>
    <t>B51732</t>
  </si>
  <si>
    <t>N57550</t>
  </si>
  <si>
    <t>N57551</t>
  </si>
  <si>
    <t>190715_5</t>
  </si>
  <si>
    <t>A19071505</t>
  </si>
  <si>
    <t>B51852</t>
  </si>
  <si>
    <t>N57552</t>
  </si>
  <si>
    <t>N57553</t>
  </si>
  <si>
    <t>190715_4</t>
  </si>
  <si>
    <t>A19071504</t>
  </si>
  <si>
    <t>B51742</t>
  </si>
  <si>
    <t>N57554</t>
  </si>
  <si>
    <t>N57555</t>
  </si>
  <si>
    <t>190909_9</t>
  </si>
  <si>
    <t>A19090909</t>
  </si>
  <si>
    <t>B51892</t>
  </si>
  <si>
    <t>190909_1</t>
  </si>
  <si>
    <t>N57559</t>
  </si>
  <si>
    <t>N57560</t>
  </si>
  <si>
    <t>190909_10</t>
  </si>
  <si>
    <t>A19090910</t>
  </si>
  <si>
    <t>B51801</t>
  </si>
  <si>
    <t>190909_2</t>
  </si>
  <si>
    <t>N57580</t>
  </si>
  <si>
    <t>N57581</t>
  </si>
  <si>
    <t>190909_11</t>
  </si>
  <si>
    <t>A19090911</t>
  </si>
  <si>
    <t>B51813</t>
  </si>
  <si>
    <t>190909_3</t>
  </si>
  <si>
    <t>N57582</t>
  </si>
  <si>
    <t>N57583</t>
  </si>
  <si>
    <t>190909_12</t>
  </si>
  <si>
    <t>A19090912</t>
  </si>
  <si>
    <t>B51824</t>
  </si>
  <si>
    <t>190909_4</t>
  </si>
  <si>
    <t>N57584</t>
  </si>
  <si>
    <t>N57585</t>
  </si>
  <si>
    <t>190909_13</t>
  </si>
  <si>
    <t>A19090913</t>
  </si>
  <si>
    <t>B51836</t>
  </si>
  <si>
    <t>190909_8</t>
  </si>
  <si>
    <t>N57587</t>
  </si>
  <si>
    <t>N57588</t>
  </si>
  <si>
    <t>190909_14</t>
  </si>
  <si>
    <t>A19090914</t>
  </si>
  <si>
    <t>B51846</t>
  </si>
  <si>
    <t>N57590</t>
  </si>
  <si>
    <t>N57591</t>
  </si>
  <si>
    <t>191028_7</t>
  </si>
  <si>
    <t>A19102807</t>
  </si>
  <si>
    <t>B52274</t>
  </si>
  <si>
    <t>N57692</t>
  </si>
  <si>
    <t>N57693</t>
  </si>
  <si>
    <t>191028_3</t>
  </si>
  <si>
    <t>A19102803</t>
  </si>
  <si>
    <t>B52233</t>
  </si>
  <si>
    <t>N57694</t>
  </si>
  <si>
    <t>N57695</t>
  </si>
  <si>
    <t>191028_6</t>
  </si>
  <si>
    <t>A19102806</t>
  </si>
  <si>
    <t>B52264</t>
  </si>
  <si>
    <t>N57700</t>
  </si>
  <si>
    <t>N57701</t>
  </si>
  <si>
    <t>191028_4</t>
  </si>
  <si>
    <t>A19102804</t>
  </si>
  <si>
    <t>B52242</t>
  </si>
  <si>
    <t>N57702</t>
  </si>
  <si>
    <t>N57703</t>
  </si>
  <si>
    <t>191028_5</t>
  </si>
  <si>
    <t>A19102805</t>
  </si>
  <si>
    <t>B52253</t>
  </si>
  <si>
    <t>N57709</t>
  </si>
  <si>
    <t>N57710</t>
  </si>
  <si>
    <t>I</t>
  </si>
  <si>
    <t>200331_14</t>
  </si>
  <si>
    <t>A20033114</t>
  </si>
  <si>
    <t>B54046</t>
  </si>
  <si>
    <t>N58302_m00-m48</t>
  </si>
  <si>
    <t>N58301</t>
  </si>
  <si>
    <t>200331_15</t>
  </si>
  <si>
    <t>A20033115</t>
  </si>
  <si>
    <t>B54058</t>
  </si>
  <si>
    <t>N58305_m00-m48</t>
  </si>
  <si>
    <t>N58306</t>
  </si>
  <si>
    <t>200331_16</t>
  </si>
  <si>
    <t>A20033116</t>
  </si>
  <si>
    <t>B54166</t>
  </si>
  <si>
    <t>N58303_m00-m48</t>
  </si>
  <si>
    <t>N58304</t>
  </si>
  <si>
    <t>200331_17</t>
  </si>
  <si>
    <t>A20033117</t>
  </si>
  <si>
    <t>B54173</t>
  </si>
  <si>
    <t>N58309_m00-m48</t>
  </si>
  <si>
    <t>N58308</t>
  </si>
  <si>
    <t>200331_18</t>
  </si>
  <si>
    <t>A20033118</t>
  </si>
  <si>
    <t>B54184</t>
  </si>
  <si>
    <t>N58310_m00-m48</t>
  </si>
  <si>
    <t>N58311</t>
  </si>
  <si>
    <t>200331_20</t>
  </si>
  <si>
    <t>A20033120</t>
  </si>
  <si>
    <t>B54107</t>
  </si>
  <si>
    <t>N58355_m00-m48</t>
  </si>
  <si>
    <t>N58358</t>
  </si>
  <si>
    <t>200302_10</t>
  </si>
  <si>
    <t>A20030210</t>
  </si>
  <si>
    <t>B54006</t>
  </si>
  <si>
    <t>N58344_m00-m48</t>
  </si>
  <si>
    <t>N58348</t>
  </si>
  <si>
    <t>200302_11</t>
  </si>
  <si>
    <t>A20030211</t>
  </si>
  <si>
    <t>B54014</t>
  </si>
  <si>
    <t>N58346_m00-m48</t>
  </si>
  <si>
    <t>N58349</t>
  </si>
  <si>
    <t>200302_12</t>
  </si>
  <si>
    <t>A20030212</t>
  </si>
  <si>
    <t>B54025</t>
  </si>
  <si>
    <t>N58350_m00-m48</t>
  </si>
  <si>
    <t>N58356</t>
  </si>
  <si>
    <t>II</t>
  </si>
  <si>
    <t>200302_3</t>
  </si>
  <si>
    <t>A20030203</t>
  </si>
  <si>
    <t>B54236</t>
  </si>
  <si>
    <t>N58394_m00-m48</t>
  </si>
  <si>
    <t>N58395</t>
  </si>
  <si>
    <t>200302_4</t>
  </si>
  <si>
    <t>A20030204</t>
  </si>
  <si>
    <t>B54242</t>
  </si>
  <si>
    <t>N58396_m00-m48</t>
  </si>
  <si>
    <t>N58397</t>
  </si>
  <si>
    <t>200302_5</t>
  </si>
  <si>
    <t>A20030205</t>
  </si>
  <si>
    <t>B54254</t>
  </si>
  <si>
    <t>N58398_m00-m48</t>
  </si>
  <si>
    <t>N58399</t>
  </si>
  <si>
    <t>200302_6</t>
  </si>
  <si>
    <t>A20030206</t>
  </si>
  <si>
    <t>B54366</t>
  </si>
  <si>
    <t>N58359_m00-m48</t>
  </si>
  <si>
    <t>N58360</t>
  </si>
  <si>
    <t>200302_7</t>
  </si>
  <si>
    <t>A20030207</t>
  </si>
  <si>
    <t>B54374</t>
  </si>
  <si>
    <t>N58361_m00-m48</t>
  </si>
  <si>
    <t>N58362</t>
  </si>
  <si>
    <t>200302_8</t>
  </si>
  <si>
    <t>A20030208</t>
  </si>
  <si>
    <t>B54385</t>
  </si>
  <si>
    <t>N58404_m00-m48</t>
  </si>
  <si>
    <t>N58405</t>
  </si>
  <si>
    <t>200302_9</t>
  </si>
  <si>
    <t>A20030209</t>
  </si>
  <si>
    <t>B54396</t>
  </si>
  <si>
    <t>N58402_m00-m48</t>
  </si>
  <si>
    <t>N58403</t>
  </si>
  <si>
    <t>III</t>
  </si>
  <si>
    <t>200331_1</t>
  </si>
  <si>
    <t>A20033101</t>
  </si>
  <si>
    <t>B54416</t>
  </si>
  <si>
    <t>N58516_m00-m48</t>
  </si>
  <si>
    <t>N58517</t>
  </si>
  <si>
    <t>200331_2</t>
  </si>
  <si>
    <t>A20033102</t>
  </si>
  <si>
    <t>B54424</t>
  </si>
  <si>
    <t>N58608_m00-m48</t>
  </si>
  <si>
    <t>N58612</t>
  </si>
  <si>
    <t>200331_3</t>
  </si>
  <si>
    <t>A20033103</t>
  </si>
  <si>
    <t>B54435</t>
  </si>
  <si>
    <t>200331_4</t>
  </si>
  <si>
    <t>A20033104</t>
  </si>
  <si>
    <t>B54446</t>
  </si>
  <si>
    <t>N58606_m00-m48</t>
  </si>
  <si>
    <t>N58607</t>
  </si>
  <si>
    <t>200331_5</t>
  </si>
  <si>
    <t>A20033105</t>
  </si>
  <si>
    <t>B54458</t>
  </si>
  <si>
    <t>N58604_m00-m48</t>
  </si>
  <si>
    <t>N58605</t>
  </si>
  <si>
    <t>200331_7</t>
  </si>
  <si>
    <t>A20033107</t>
  </si>
  <si>
    <t>B54575</t>
  </si>
  <si>
    <t>N58512_m00-m48</t>
  </si>
  <si>
    <t>N58513</t>
  </si>
  <si>
    <t>200331_8</t>
  </si>
  <si>
    <t>A20033108</t>
  </si>
  <si>
    <t>B54587</t>
  </si>
  <si>
    <t>N58477_m00-m48</t>
  </si>
  <si>
    <t>N58478</t>
  </si>
  <si>
    <t>200331_9</t>
  </si>
  <si>
    <t>A20033109</t>
  </si>
  <si>
    <t>B54598</t>
  </si>
  <si>
    <t>N58500_m00-m48</t>
  </si>
  <si>
    <t>N58501</t>
  </si>
  <si>
    <t>200331_10</t>
  </si>
  <si>
    <t>A20033110</t>
  </si>
  <si>
    <t>B54509</t>
  </si>
  <si>
    <t>N58510_m00-m48</t>
  </si>
  <si>
    <t>N58511</t>
  </si>
  <si>
    <t>200331_11</t>
  </si>
  <si>
    <t>A20033111</t>
  </si>
  <si>
    <t>B54419</t>
  </si>
  <si>
    <t>N58406_m00-m48</t>
  </si>
  <si>
    <t>N58407</t>
  </si>
  <si>
    <t>200331_12</t>
  </si>
  <si>
    <t>A20033112</t>
  </si>
  <si>
    <t>B54526</t>
  </si>
  <si>
    <t>N58408_m00-m48</t>
  </si>
  <si>
    <t>N58409</t>
  </si>
  <si>
    <t>200331_13</t>
  </si>
  <si>
    <t>A20033113</t>
  </si>
  <si>
    <t>B54532</t>
  </si>
  <si>
    <t>N58514_m00-m48</t>
  </si>
  <si>
    <t>N58515</t>
  </si>
  <si>
    <t>IV</t>
  </si>
  <si>
    <t xml:space="preserve">201015_1           </t>
  </si>
  <si>
    <t>?</t>
  </si>
  <si>
    <t>201015_1</t>
  </si>
  <si>
    <t>N58655_m00-m48</t>
  </si>
  <si>
    <t>N58667</t>
  </si>
  <si>
    <t>IX</t>
  </si>
  <si>
    <t>210624_1</t>
  </si>
  <si>
    <t>210503_1</t>
  </si>
  <si>
    <t>210624_2</t>
  </si>
  <si>
    <t>210503_2</t>
  </si>
  <si>
    <t>210624_3</t>
  </si>
  <si>
    <t>210624_4</t>
  </si>
  <si>
    <t>210624_5</t>
  </si>
  <si>
    <t>210624_6</t>
  </si>
  <si>
    <t>N58952_m00-m48</t>
  </si>
  <si>
    <t>N58953</t>
  </si>
  <si>
    <t>December2022scans</t>
  </si>
  <si>
    <t>210624_7</t>
  </si>
  <si>
    <t>N60225_m00-m48</t>
  </si>
  <si>
    <t>N60226</t>
  </si>
  <si>
    <t>210624_8</t>
  </si>
  <si>
    <t>210624_9</t>
  </si>
  <si>
    <t>210624_10</t>
  </si>
  <si>
    <t>210624_11</t>
  </si>
  <si>
    <t>210624_12</t>
  </si>
  <si>
    <t>Abdominal tumor.  6/30/21 die during image? Did not draw the blood. 7/1/21 dessection find uterus, ovary or kidney tumor. Save haed in formalin+0.5% ProHance</t>
  </si>
  <si>
    <t>210624_13</t>
  </si>
  <si>
    <t>6/30/21 Die during image. Did not draw the blood. 7/1/21 Save haed in formalin+0.5% ProHance</t>
  </si>
  <si>
    <t>210624_14</t>
  </si>
  <si>
    <t>210624_15</t>
  </si>
  <si>
    <t>6/30/21 MRI find brain tumor. 7/1/21 wt 30.4g. Lip-I (IV) injection for Micro Ct , 7/6/21 Die during CT. Did not draw the blood. Save haed in formalin+0.5% ProHance</t>
  </si>
  <si>
    <t>210624_16</t>
  </si>
  <si>
    <t>died during imaging</t>
  </si>
  <si>
    <t>7/1/21 Die during image. Did not draw the blood. 7/2/21 Save haed in formalin+0.5% ProHance</t>
  </si>
  <si>
    <t>V</t>
  </si>
  <si>
    <t xml:space="preserve">210113_1           </t>
  </si>
  <si>
    <t>201026_1</t>
  </si>
  <si>
    <t>210113_1</t>
  </si>
  <si>
    <t>N58706_m00-m48</t>
  </si>
  <si>
    <t>N58707</t>
  </si>
  <si>
    <t xml:space="preserve">210113_2           </t>
  </si>
  <si>
    <t>201026_2</t>
  </si>
  <si>
    <t>210113_2</t>
  </si>
  <si>
    <t>N58708_m00-m48</t>
  </si>
  <si>
    <t>N58709</t>
  </si>
  <si>
    <t xml:space="preserve">210113_3           </t>
  </si>
  <si>
    <t>201026_3</t>
  </si>
  <si>
    <t>210113_3</t>
  </si>
  <si>
    <t>N58712_m00-m48</t>
  </si>
  <si>
    <t>N58713</t>
  </si>
  <si>
    <t xml:space="preserve">210113_4           </t>
  </si>
  <si>
    <t>201026_4</t>
  </si>
  <si>
    <t>210113_4</t>
  </si>
  <si>
    <t>N58714_m00-m48</t>
  </si>
  <si>
    <t>N58715</t>
  </si>
  <si>
    <t>VI</t>
  </si>
  <si>
    <t xml:space="preserve">210216_1           </t>
  </si>
  <si>
    <t>210216_1</t>
  </si>
  <si>
    <t>VII</t>
  </si>
  <si>
    <t xml:space="preserve">210118_1           </t>
  </si>
  <si>
    <t>201012_1</t>
  </si>
  <si>
    <t>210118_1</t>
  </si>
  <si>
    <t>N58732_m00-m48</t>
  </si>
  <si>
    <t>N58736</t>
  </si>
  <si>
    <t xml:space="preserve">210118_2           </t>
  </si>
  <si>
    <t>201012_2</t>
  </si>
  <si>
    <t>210118_2</t>
  </si>
  <si>
    <t>N58733_m00-m48</t>
  </si>
  <si>
    <t>N58737</t>
  </si>
  <si>
    <t xml:space="preserve">210118_3           </t>
  </si>
  <si>
    <t>201012_3</t>
  </si>
  <si>
    <t>210118_3</t>
  </si>
  <si>
    <t>N58734_m00-m48</t>
  </si>
  <si>
    <t>N58738</t>
  </si>
  <si>
    <t xml:space="preserve">210118_8           </t>
  </si>
  <si>
    <t>201012_8</t>
  </si>
  <si>
    <t>210118_8</t>
  </si>
  <si>
    <t>N58735_m00-m48</t>
  </si>
  <si>
    <t>N58739</t>
  </si>
  <si>
    <t xml:space="preserve">210118_10           </t>
  </si>
  <si>
    <t>201012_10</t>
  </si>
  <si>
    <t>210118_10</t>
  </si>
  <si>
    <t>N58740_m00-m48</t>
  </si>
  <si>
    <t>N58741</t>
  </si>
  <si>
    <t xml:space="preserve">210118_11           </t>
  </si>
  <si>
    <t>201012_11</t>
  </si>
  <si>
    <t>210118_11</t>
  </si>
  <si>
    <t>N58742_m00-m48</t>
  </si>
  <si>
    <t>N58743</t>
  </si>
  <si>
    <t xml:space="preserve">210118_12           </t>
  </si>
  <si>
    <t>201012_12</t>
  </si>
  <si>
    <t>210118_12</t>
  </si>
  <si>
    <t>N58745_m00-m48</t>
  </si>
  <si>
    <t>N59113</t>
  </si>
  <si>
    <t xml:space="preserve">210118_13           </t>
  </si>
  <si>
    <t>201012_13</t>
  </si>
  <si>
    <t>210118_13</t>
  </si>
  <si>
    <t>N58747_m00-m48</t>
  </si>
  <si>
    <t>N58748</t>
  </si>
  <si>
    <t xml:space="preserve">210118_15           </t>
  </si>
  <si>
    <t>201012_15</t>
  </si>
  <si>
    <t>210118_15</t>
  </si>
  <si>
    <t>N58749_m00-m48</t>
  </si>
  <si>
    <t>N58750</t>
  </si>
  <si>
    <t xml:space="preserve">210118_16           </t>
  </si>
  <si>
    <t>201012_16</t>
  </si>
  <si>
    <t>210118_16</t>
  </si>
  <si>
    <t>N58751_m00-m48</t>
  </si>
  <si>
    <t>N58752</t>
  </si>
  <si>
    <t xml:space="preserve">210118_4           </t>
  </si>
  <si>
    <t>201012_4</t>
  </si>
  <si>
    <t>210118_4</t>
  </si>
  <si>
    <t>N58779_m00-m48</t>
  </si>
  <si>
    <t>N58782</t>
  </si>
  <si>
    <t xml:space="preserve">210118_5           </t>
  </si>
  <si>
    <t>201012_5</t>
  </si>
  <si>
    <t>210118_5</t>
  </si>
  <si>
    <t>N58780_m00-m48</t>
  </si>
  <si>
    <t>N58781</t>
  </si>
  <si>
    <t xml:space="preserve">210118_6           </t>
  </si>
  <si>
    <t>201012_6</t>
  </si>
  <si>
    <t>210118_6</t>
  </si>
  <si>
    <t>N58784_m00-m48</t>
  </si>
  <si>
    <t>N58785</t>
  </si>
  <si>
    <t xml:space="preserve">210118_7           </t>
  </si>
  <si>
    <t>201012_7</t>
  </si>
  <si>
    <t>210118_7</t>
  </si>
  <si>
    <t>N58788_m00-m48</t>
  </si>
  <si>
    <t>N58789</t>
  </si>
  <si>
    <t xml:space="preserve">210118_9           </t>
  </si>
  <si>
    <t>201012_9</t>
  </si>
  <si>
    <t>210118_9</t>
  </si>
  <si>
    <t>N58790_m00-m48</t>
  </si>
  <si>
    <t>N58791</t>
  </si>
  <si>
    <t xml:space="preserve">210118_17           </t>
  </si>
  <si>
    <t>201012_17</t>
  </si>
  <si>
    <t>210118_17</t>
  </si>
  <si>
    <t>N58792_m00-m48</t>
  </si>
  <si>
    <t>N58793</t>
  </si>
  <si>
    <t xml:space="preserve">210118_18           </t>
  </si>
  <si>
    <t>201012_18</t>
  </si>
  <si>
    <t>210118_18</t>
  </si>
  <si>
    <t>N58794_m00-m48</t>
  </si>
  <si>
    <t>N58795</t>
  </si>
  <si>
    <t xml:space="preserve">210118_19           </t>
  </si>
  <si>
    <t>201012_19</t>
  </si>
  <si>
    <t>210118_19</t>
  </si>
  <si>
    <t>N58829_m00-m48</t>
  </si>
  <si>
    <t>N58830</t>
  </si>
  <si>
    <t>d</t>
  </si>
  <si>
    <t xml:space="preserve">210118_20           </t>
  </si>
  <si>
    <t>201012_20</t>
  </si>
  <si>
    <t>210118_20</t>
  </si>
  <si>
    <t>N58813_m00-m48</t>
  </si>
  <si>
    <t>N58814</t>
  </si>
  <si>
    <t xml:space="preserve">210118_21           </t>
  </si>
  <si>
    <t>201012_21</t>
  </si>
  <si>
    <t>210118_21</t>
  </si>
  <si>
    <t>N58815_m00-m48</t>
  </si>
  <si>
    <t>N58816</t>
  </si>
  <si>
    <t xml:space="preserve">210118_22           </t>
  </si>
  <si>
    <t>201012_22</t>
  </si>
  <si>
    <t>210118_22</t>
  </si>
  <si>
    <t>N58821_m00-m48</t>
  </si>
  <si>
    <t>N58822</t>
  </si>
  <si>
    <t xml:space="preserve">210118_23           </t>
  </si>
  <si>
    <t>201012_23</t>
  </si>
  <si>
    <t>210118_23</t>
  </si>
  <si>
    <t>N58819_m00-m48</t>
  </si>
  <si>
    <t>N58820</t>
  </si>
  <si>
    <t xml:space="preserve">210118_24           </t>
  </si>
  <si>
    <t>201012_24</t>
  </si>
  <si>
    <t>210118_24</t>
  </si>
  <si>
    <t>N58831_m00-m48</t>
  </si>
  <si>
    <t>N58832</t>
  </si>
  <si>
    <t xml:space="preserve">210118_25           </t>
  </si>
  <si>
    <t>201012_25</t>
  </si>
  <si>
    <t>210118_25</t>
  </si>
  <si>
    <t>N58851_m00-m48</t>
  </si>
  <si>
    <t>N58852</t>
  </si>
  <si>
    <t xml:space="preserve">210118_26           </t>
  </si>
  <si>
    <t>201012_26</t>
  </si>
  <si>
    <t>210118_26</t>
  </si>
  <si>
    <t>N58853_m00-m48</t>
  </si>
  <si>
    <t>N58854</t>
  </si>
  <si>
    <t xml:space="preserve">210118_27           </t>
  </si>
  <si>
    <t>201012_27</t>
  </si>
  <si>
    <t>210118_27</t>
  </si>
  <si>
    <t>N58855_m00-m48</t>
  </si>
  <si>
    <t>N58856</t>
  </si>
  <si>
    <t>VIII</t>
  </si>
  <si>
    <t>N59003-m00-m48</t>
  </si>
  <si>
    <t>N59004</t>
  </si>
  <si>
    <t>N58913_m00-m48</t>
  </si>
  <si>
    <t>N58914</t>
  </si>
  <si>
    <t>N58915_m00-m48</t>
  </si>
  <si>
    <t>N58916</t>
  </si>
  <si>
    <t>N58909_m00-m48</t>
  </si>
  <si>
    <t>N58910</t>
  </si>
  <si>
    <t>AD</t>
  </si>
  <si>
    <t>N58906_m00-m48</t>
  </si>
  <si>
    <t>N58907</t>
  </si>
  <si>
    <t>N58883_m00-m48</t>
  </si>
  <si>
    <t>N58884</t>
  </si>
  <si>
    <t>N58887_m00-m48</t>
  </si>
  <si>
    <t>N58888</t>
  </si>
  <si>
    <t>D</t>
  </si>
  <si>
    <t>N58885_m00-m48</t>
  </si>
  <si>
    <t>N58886</t>
  </si>
  <si>
    <t>N58919_m00-m48</t>
  </si>
  <si>
    <t>N58920</t>
  </si>
  <si>
    <t>N58879_m00-m48</t>
  </si>
  <si>
    <t>N58880</t>
  </si>
  <si>
    <t>N58881_m00-m48</t>
  </si>
  <si>
    <t>N58882</t>
  </si>
  <si>
    <t>N58889_m00-m48</t>
  </si>
  <si>
    <t>N58890</t>
  </si>
  <si>
    <t>N58877_m00-m48</t>
  </si>
  <si>
    <t>N58878</t>
  </si>
  <si>
    <t>210222_1</t>
  </si>
  <si>
    <t>Sep2022scans</t>
  </si>
  <si>
    <t>210222_2</t>
  </si>
  <si>
    <t>N60129_m00-m48</t>
  </si>
  <si>
    <t>N60130</t>
  </si>
  <si>
    <t>210222_3</t>
  </si>
  <si>
    <t>N60131_m00-m48</t>
  </si>
  <si>
    <t>N60132</t>
  </si>
  <si>
    <t>210222_4</t>
  </si>
  <si>
    <t>N60127_m00-m48</t>
  </si>
  <si>
    <t>N60128</t>
  </si>
  <si>
    <t>210222_5</t>
  </si>
  <si>
    <t>210222_6</t>
  </si>
  <si>
    <t>N60139_m00-m48</t>
  </si>
  <si>
    <t>N60140</t>
  </si>
  <si>
    <t>210222_7</t>
  </si>
  <si>
    <t>N58917_m00-m48</t>
  </si>
  <si>
    <t>N58918</t>
  </si>
  <si>
    <t>210222_8</t>
  </si>
  <si>
    <t>N58995-m00-m48</t>
  </si>
  <si>
    <t>N58996</t>
  </si>
  <si>
    <t>210222_9</t>
  </si>
  <si>
    <t>N59005-m00-m48</t>
  </si>
  <si>
    <t>N59006</t>
  </si>
  <si>
    <t>210222_10</t>
  </si>
  <si>
    <t>N58857_m00-m48</t>
  </si>
  <si>
    <t>N58858</t>
  </si>
  <si>
    <t>210222_11</t>
  </si>
  <si>
    <t>N58859_m00-m48</t>
  </si>
  <si>
    <t>N58860</t>
  </si>
  <si>
    <t>210222_12</t>
  </si>
  <si>
    <t>N58861_m00-m48</t>
  </si>
  <si>
    <t>N58862</t>
  </si>
  <si>
    <t>210222_13</t>
  </si>
  <si>
    <t>210222_14</t>
  </si>
  <si>
    <t>N59065_m00-m48</t>
  </si>
  <si>
    <t>N59064</t>
  </si>
  <si>
    <t>210222_15</t>
  </si>
  <si>
    <t>N59066_m00-m48</t>
  </si>
  <si>
    <t>N59067</t>
  </si>
  <si>
    <t>210222_16</t>
  </si>
  <si>
    <t xml:space="preserve"> 6/7/2021</t>
  </si>
  <si>
    <t>N59080_m00-m48</t>
  </si>
  <si>
    <t>N59081</t>
  </si>
  <si>
    <t xml:space="preserve">Did not draw the blood </t>
  </si>
  <si>
    <t>210222_17</t>
  </si>
  <si>
    <t>N60231_m00-m48</t>
  </si>
  <si>
    <t>N60232</t>
  </si>
  <si>
    <t>X</t>
  </si>
  <si>
    <t>210730_4</t>
  </si>
  <si>
    <t xml:space="preserve">7/30/2021                                                 Micro Ct image                                           8/17/21                                                                        </t>
  </si>
  <si>
    <t>210817_1</t>
  </si>
  <si>
    <t>N58948_m00-m48</t>
  </si>
  <si>
    <t>N58949</t>
  </si>
  <si>
    <t>210817_2</t>
  </si>
  <si>
    <t>N59072_m00-m48</t>
  </si>
  <si>
    <t>N59073</t>
  </si>
  <si>
    <t>210817_3</t>
  </si>
  <si>
    <t>N58935_m00-m48</t>
  </si>
  <si>
    <t>N58936</t>
  </si>
  <si>
    <t>210817_4</t>
  </si>
  <si>
    <t>N59039_m00-m48</t>
  </si>
  <si>
    <t>N59040</t>
  </si>
  <si>
    <t>210817_5</t>
  </si>
  <si>
    <t>N58946_m00-m48</t>
  </si>
  <si>
    <t>N58947</t>
  </si>
  <si>
    <t>210730_3</t>
  </si>
  <si>
    <t>N58954_m00-m48</t>
  </si>
  <si>
    <t>N58955</t>
  </si>
  <si>
    <t>210817_6</t>
  </si>
  <si>
    <t>N59033_m00-m48</t>
  </si>
  <si>
    <t>N59034</t>
  </si>
  <si>
    <t>210817_7</t>
  </si>
  <si>
    <t>N59022_m00-m48</t>
  </si>
  <si>
    <t>N59023</t>
  </si>
  <si>
    <t>210817_8</t>
  </si>
  <si>
    <t>N59035_m00-m48</t>
  </si>
  <si>
    <t>N59036</t>
  </si>
  <si>
    <t>210817_9</t>
  </si>
  <si>
    <t>N59026_m00-m48</t>
  </si>
  <si>
    <t>N59027</t>
  </si>
  <si>
    <t>210730_5</t>
  </si>
  <si>
    <t>N59109_m00-m48</t>
  </si>
  <si>
    <t>N59110</t>
  </si>
  <si>
    <t>210817_10</t>
  </si>
  <si>
    <t>N59097_m00-m48</t>
  </si>
  <si>
    <t>N59098</t>
  </si>
  <si>
    <t>210817_11</t>
  </si>
  <si>
    <t>N59099_m00-m48</t>
  </si>
  <si>
    <t>N59100</t>
  </si>
  <si>
    <t>210730_6</t>
  </si>
  <si>
    <t>N59116_m00-m48</t>
  </si>
  <si>
    <t>N59117</t>
  </si>
  <si>
    <t>210817_12</t>
  </si>
  <si>
    <t>N59118_m00-m48</t>
  </si>
  <si>
    <t>N59119</t>
  </si>
  <si>
    <t>210817_13</t>
  </si>
  <si>
    <t>N59120_m00-m48</t>
  </si>
  <si>
    <t>N59121</t>
  </si>
  <si>
    <t>210817_14</t>
  </si>
  <si>
    <t>210730_7</t>
  </si>
  <si>
    <t>210730_8</t>
  </si>
  <si>
    <t>N60229_m00-m48</t>
  </si>
  <si>
    <t>N60230</t>
  </si>
  <si>
    <t>210817_15</t>
  </si>
  <si>
    <t>210817_16</t>
  </si>
  <si>
    <t>210817_17</t>
  </si>
  <si>
    <t>210817_18</t>
  </si>
  <si>
    <t>N59041_m00-m48</t>
  </si>
  <si>
    <t>N59042</t>
  </si>
  <si>
    <t>210817_19</t>
  </si>
  <si>
    <t>N58941_m00-m48</t>
  </si>
  <si>
    <t>N58942</t>
  </si>
  <si>
    <t>XI</t>
  </si>
  <si>
    <t>211001_1</t>
  </si>
  <si>
    <t>211001_2</t>
  </si>
  <si>
    <t>211001_3</t>
  </si>
  <si>
    <t>211001_4</t>
  </si>
  <si>
    <t>211001_5</t>
  </si>
  <si>
    <t>211001_6</t>
  </si>
  <si>
    <t>210614_2</t>
  </si>
  <si>
    <t>N60056_m00-m48</t>
  </si>
  <si>
    <t>N60057</t>
  </si>
  <si>
    <t>211001_7</t>
  </si>
  <si>
    <t>210614_3</t>
  </si>
  <si>
    <t>N60058_m00-m48</t>
  </si>
  <si>
    <t>N60059</t>
  </si>
  <si>
    <t>211001_8</t>
  </si>
  <si>
    <t>210614_4</t>
  </si>
  <si>
    <t>N60060_m00-m48</t>
  </si>
  <si>
    <t>N60061</t>
  </si>
  <si>
    <t>211001_9</t>
  </si>
  <si>
    <t>210614_5</t>
  </si>
  <si>
    <t>N60062_m00-m48</t>
  </si>
  <si>
    <t>N60063</t>
  </si>
  <si>
    <t>210730_2</t>
  </si>
  <si>
    <t>210614_1</t>
  </si>
  <si>
    <t>N60068_m00-m48</t>
  </si>
  <si>
    <t>N60069</t>
  </si>
  <si>
    <t>211001_10</t>
  </si>
  <si>
    <t>210614_8</t>
  </si>
  <si>
    <t>N59136_m00-m48</t>
  </si>
  <si>
    <t>N59137</t>
  </si>
  <si>
    <t>211001_11</t>
  </si>
  <si>
    <t xml:space="preserve">210614_9 </t>
  </si>
  <si>
    <t>N59140_m00-m48</t>
  </si>
  <si>
    <t>N59139</t>
  </si>
  <si>
    <t>211001_12</t>
  </si>
  <si>
    <t xml:space="preserve">210614_10 </t>
  </si>
  <si>
    <t>211001_13</t>
  </si>
  <si>
    <t xml:space="preserve">210614_11 </t>
  </si>
  <si>
    <t>211001_14</t>
  </si>
  <si>
    <t xml:space="preserve">210614_12 </t>
  </si>
  <si>
    <t>211001_15</t>
  </si>
  <si>
    <t xml:space="preserve">210614_22 </t>
  </si>
  <si>
    <t>211001_16</t>
  </si>
  <si>
    <t xml:space="preserve">210614_23 </t>
  </si>
  <si>
    <t>211001_17</t>
  </si>
  <si>
    <t xml:space="preserve">210614_24 </t>
  </si>
  <si>
    <t>211001_18</t>
  </si>
  <si>
    <t xml:space="preserve">210614_25 </t>
  </si>
  <si>
    <t>211001_19</t>
  </si>
  <si>
    <t xml:space="preserve">210614_26 </t>
  </si>
  <si>
    <t>211001_20</t>
  </si>
  <si>
    <t xml:space="preserve">210614_13 </t>
  </si>
  <si>
    <t>N59141_m00-m48</t>
  </si>
  <si>
    <t>N59142</t>
  </si>
  <si>
    <t>211001_21</t>
  </si>
  <si>
    <t xml:space="preserve">210614_14 </t>
  </si>
  <si>
    <t>N60223_m00-m48</t>
  </si>
  <si>
    <t>N60224</t>
  </si>
  <si>
    <t>211001_22</t>
  </si>
  <si>
    <t xml:space="preserve">210614_15 </t>
  </si>
  <si>
    <t>211001_23</t>
  </si>
  <si>
    <t xml:space="preserve">210614_16 </t>
  </si>
  <si>
    <t>211001_24</t>
  </si>
  <si>
    <t xml:space="preserve">210614_31 </t>
  </si>
  <si>
    <t>210730_1</t>
  </si>
  <si>
    <t xml:space="preserve">210614_6 </t>
  </si>
  <si>
    <t>N60095_m00-m48</t>
  </si>
  <si>
    <t>N60096</t>
  </si>
  <si>
    <t>211001_25</t>
  </si>
  <si>
    <t xml:space="preserve">210614_7 </t>
  </si>
  <si>
    <t>211001_26</t>
  </si>
  <si>
    <t xml:space="preserve">210614_17 </t>
  </si>
  <si>
    <t>N60133_m00-m48</t>
  </si>
  <si>
    <t>N60134</t>
  </si>
  <si>
    <t>211001_27</t>
  </si>
  <si>
    <t xml:space="preserve">210614_18 </t>
  </si>
  <si>
    <t>N60137_m00-m48</t>
  </si>
  <si>
    <t>N60138</t>
  </si>
  <si>
    <t>211001_28</t>
  </si>
  <si>
    <t xml:space="preserve">210614_19 </t>
  </si>
  <si>
    <t>N60219_m00-m48</t>
  </si>
  <si>
    <t>N60220</t>
  </si>
  <si>
    <t>211001_29</t>
  </si>
  <si>
    <t xml:space="preserve">210614_20 </t>
  </si>
  <si>
    <t>211001_30</t>
  </si>
  <si>
    <t>210614_21</t>
  </si>
  <si>
    <t>N60198_m00-m48</t>
  </si>
  <si>
    <t>N60199</t>
  </si>
  <si>
    <t>211001_31</t>
  </si>
  <si>
    <t xml:space="preserve">210614_27 </t>
  </si>
  <si>
    <t>211001_32</t>
  </si>
  <si>
    <t xml:space="preserve">210614_28 </t>
  </si>
  <si>
    <t>N60221_m00-m48</t>
  </si>
  <si>
    <t>N60222</t>
  </si>
  <si>
    <t>211001_33</t>
  </si>
  <si>
    <t xml:space="preserve">210614_29 </t>
  </si>
  <si>
    <t>211001_34</t>
  </si>
  <si>
    <t xml:space="preserve">210614_30 </t>
  </si>
  <si>
    <t>Colton lab</t>
  </si>
  <si>
    <t>211001_35</t>
  </si>
  <si>
    <t>Cage 1414913_1</t>
  </si>
  <si>
    <t>211001_36</t>
  </si>
  <si>
    <t>Cage 1248386_1</t>
  </si>
  <si>
    <t>211001_37</t>
  </si>
  <si>
    <t>Cage 1248386_2</t>
  </si>
  <si>
    <t>211001_38</t>
  </si>
  <si>
    <t>Cage 1248386_3</t>
  </si>
  <si>
    <t>211001_39</t>
  </si>
  <si>
    <t>Cage 1248386_4</t>
  </si>
  <si>
    <t>211001_40</t>
  </si>
  <si>
    <t>Cage 1170422_1</t>
  </si>
  <si>
    <t>211001_41</t>
  </si>
  <si>
    <t>Cage 1170422_2</t>
  </si>
  <si>
    <t>211001_42</t>
  </si>
  <si>
    <t>Cage 1170422_3</t>
  </si>
  <si>
    <t>211001_43</t>
  </si>
  <si>
    <t>Cage 1170422_4</t>
  </si>
  <si>
    <t>211001_44</t>
  </si>
  <si>
    <t>Cage 1170422_5</t>
  </si>
  <si>
    <t>190715_7:1</t>
  </si>
  <si>
    <t>N57452</t>
  </si>
  <si>
    <t>N57453</t>
  </si>
  <si>
    <t>190715_8:1</t>
  </si>
  <si>
    <t>N57456</t>
  </si>
  <si>
    <t>N57457</t>
  </si>
  <si>
    <t>191028_3:1</t>
  </si>
  <si>
    <t>191028_4:1</t>
  </si>
  <si>
    <t>191028_5:1</t>
  </si>
  <si>
    <t>210222-17:1</t>
  </si>
  <si>
    <t>190715_6:1</t>
  </si>
  <si>
    <t>N57454</t>
  </si>
  <si>
    <t>N57455</t>
  </si>
  <si>
    <t>190715_9:1</t>
  </si>
  <si>
    <t>N57458</t>
  </si>
  <si>
    <t>N57459</t>
  </si>
  <si>
    <t>191028_7:1</t>
  </si>
  <si>
    <t>191028_6:1</t>
  </si>
  <si>
    <t>210222-16:1</t>
  </si>
  <si>
    <t>200302-6:0</t>
  </si>
  <si>
    <t>200302-6:1</t>
  </si>
  <si>
    <t>200302-7:0</t>
  </si>
  <si>
    <t>200302-7:1</t>
  </si>
  <si>
    <t>200331-3:0</t>
  </si>
  <si>
    <t>200331-3:1</t>
  </si>
  <si>
    <t>200302-9:0</t>
  </si>
  <si>
    <t>200302-9:1</t>
  </si>
  <si>
    <t>200302-8:0</t>
  </si>
  <si>
    <t>200302-8:1</t>
  </si>
  <si>
    <t>200331-8:0</t>
  </si>
  <si>
    <t>200331-8:1</t>
  </si>
  <si>
    <t>200331-9:0</t>
  </si>
  <si>
    <t>200331-9:1</t>
  </si>
  <si>
    <t>200331-10:0</t>
  </si>
  <si>
    <t>200331-10:1</t>
  </si>
  <si>
    <t>200331-7:0</t>
  </si>
  <si>
    <t>200331-7:1</t>
  </si>
  <si>
    <t>200331-1:0</t>
  </si>
  <si>
    <t>200331-1:1</t>
  </si>
  <si>
    <t>200331-5:0</t>
  </si>
  <si>
    <t>200331-5:1</t>
  </si>
  <si>
    <t>N58604m00-m48</t>
  </si>
  <si>
    <t>200331-4:0</t>
  </si>
  <si>
    <t>200331-4:1</t>
  </si>
  <si>
    <t>N58606m00-m48</t>
  </si>
  <si>
    <t>200331-2:0</t>
  </si>
  <si>
    <t>200331-2:1</t>
  </si>
  <si>
    <t>N58609</t>
  </si>
  <si>
    <t>211001-4:0</t>
  </si>
  <si>
    <t>211001-4:1</t>
  </si>
  <si>
    <t>211001-5:0</t>
  </si>
  <si>
    <t>211001-5:1</t>
  </si>
  <si>
    <t>190715_10:1</t>
  </si>
  <si>
    <t>N57462</t>
  </si>
  <si>
    <t>N57463</t>
  </si>
  <si>
    <t>190715_5:1</t>
  </si>
  <si>
    <t>200302-10:0</t>
  </si>
  <si>
    <t>200302-10:1</t>
  </si>
  <si>
    <t>200302-11:0</t>
  </si>
  <si>
    <t>200302-11:1</t>
  </si>
  <si>
    <t>200302-12:0</t>
  </si>
  <si>
    <t>200302-12:1</t>
  </si>
  <si>
    <t>200302-3:0</t>
  </si>
  <si>
    <t>200302-3:1</t>
  </si>
  <si>
    <t>200302-4:0</t>
  </si>
  <si>
    <t>200302-4:1</t>
  </si>
  <si>
    <t>200302-5:0</t>
  </si>
  <si>
    <t>200302-5:1</t>
  </si>
  <si>
    <t>200331-11:0</t>
  </si>
  <si>
    <t>200331-11:1</t>
  </si>
  <si>
    <t>200331-12:0</t>
  </si>
  <si>
    <t>200331-12:1</t>
  </si>
  <si>
    <t>200331-13:0</t>
  </si>
  <si>
    <t>200331-13:1</t>
  </si>
  <si>
    <t>211001-1:0</t>
  </si>
  <si>
    <t>211001-1:1</t>
  </si>
  <si>
    <t>211001-2:0</t>
  </si>
  <si>
    <t>211001-2:1</t>
  </si>
  <si>
    <t>211001-3:0</t>
  </si>
  <si>
    <t>211001-3:1</t>
  </si>
  <si>
    <t>yellow - to scan</t>
  </si>
  <si>
    <t>211004-3:0</t>
  </si>
  <si>
    <t>211004-3:1</t>
  </si>
  <si>
    <t>N59001-m00-m48</t>
  </si>
  <si>
    <t>N59002</t>
  </si>
  <si>
    <t>211004-1:0</t>
  </si>
  <si>
    <t>211004-1:1</t>
  </si>
  <si>
    <t>211004-2:0</t>
  </si>
  <si>
    <t>211004-2:1</t>
  </si>
  <si>
    <t>210222-14:1</t>
  </si>
  <si>
    <t>N59065_m00</t>
  </si>
  <si>
    <t>210222-15:1</t>
  </si>
  <si>
    <t>N59066_m00</t>
  </si>
  <si>
    <t>210222-10:1</t>
  </si>
  <si>
    <t>N58857_m00</t>
  </si>
  <si>
    <t>210222-11:1</t>
  </si>
  <si>
    <t>N58859_m00</t>
  </si>
  <si>
    <t>N58859</t>
  </si>
  <si>
    <t>210222-12:1</t>
  </si>
  <si>
    <t>N58861_m00</t>
  </si>
  <si>
    <t>210222-13:1</t>
  </si>
  <si>
    <t>210222-7:1</t>
  </si>
  <si>
    <t>N58917</t>
  </si>
  <si>
    <t>210222-8:1</t>
  </si>
  <si>
    <t>210222-9:1</t>
  </si>
  <si>
    <t>210201-2:1</t>
  </si>
  <si>
    <t>190909_14:1</t>
  </si>
  <si>
    <t>190909_10:1</t>
  </si>
  <si>
    <t>190909_11:1</t>
  </si>
  <si>
    <t>190909_12:1</t>
  </si>
  <si>
    <t>190715_1:1</t>
  </si>
  <si>
    <t>N57472</t>
  </si>
  <si>
    <t>N57473</t>
  </si>
  <si>
    <t>190715_2:1</t>
  </si>
  <si>
    <t>N57474</t>
  </si>
  <si>
    <t>190715_3:1</t>
  </si>
  <si>
    <t>N57460</t>
  </si>
  <si>
    <t>N57461</t>
  </si>
  <si>
    <t>190909_13:1</t>
  </si>
  <si>
    <t xml:space="preserve">210118-23:0           </t>
  </si>
  <si>
    <t>201012_23:0</t>
  </si>
  <si>
    <t>210118-23:1</t>
  </si>
  <si>
    <t xml:space="preserve">210118-22:0           </t>
  </si>
  <si>
    <t>201012_22:0</t>
  </si>
  <si>
    <t>210118-22:1</t>
  </si>
  <si>
    <t xml:space="preserve">210118-24:0           </t>
  </si>
  <si>
    <t>201012_24:0</t>
  </si>
  <si>
    <t>210118-24:1</t>
  </si>
  <si>
    <t xml:space="preserve">210118-25:0           </t>
  </si>
  <si>
    <t>201012_25:0</t>
  </si>
  <si>
    <t>210118-25:1</t>
  </si>
  <si>
    <t xml:space="preserve">210118-26:0           </t>
  </si>
  <si>
    <t>201012_26:0</t>
  </si>
  <si>
    <t>210118-26:1</t>
  </si>
  <si>
    <t xml:space="preserve">210118-27:0           </t>
  </si>
  <si>
    <t>201012_27:0</t>
  </si>
  <si>
    <t>210118-27:1</t>
  </si>
  <si>
    <t xml:space="preserve">210118-15:0           </t>
  </si>
  <si>
    <t>201012_15:0</t>
  </si>
  <si>
    <t>210118-15:1</t>
  </si>
  <si>
    <t xml:space="preserve">210118-16:0           </t>
  </si>
  <si>
    <t>201012_16:0</t>
  </si>
  <si>
    <t>210118-16:1</t>
  </si>
  <si>
    <t xml:space="preserve">210118-17:0           </t>
  </si>
  <si>
    <t>201012_17:0</t>
  </si>
  <si>
    <t>210118-17:1</t>
  </si>
  <si>
    <t xml:space="preserve">210118-18:0           </t>
  </si>
  <si>
    <t>201012_18:0</t>
  </si>
  <si>
    <t>210118-18:1</t>
  </si>
  <si>
    <t xml:space="preserve">210118-20:0           </t>
  </si>
  <si>
    <t>201012_20:0</t>
  </si>
  <si>
    <t>210118-20:1</t>
  </si>
  <si>
    <t xml:space="preserve">210118-21:0           </t>
  </si>
  <si>
    <t>201012_21:0</t>
  </si>
  <si>
    <t>210118-21:1</t>
  </si>
  <si>
    <t xml:space="preserve">210118-19:0           </t>
  </si>
  <si>
    <t>201012_19:0</t>
  </si>
  <si>
    <t>210118-19:1</t>
  </si>
  <si>
    <t>211004-7:0</t>
  </si>
  <si>
    <t>211004-7:1</t>
  </si>
  <si>
    <t>211004-8:0</t>
  </si>
  <si>
    <t xml:space="preserve">Female </t>
  </si>
  <si>
    <t>211004-8:1</t>
  </si>
  <si>
    <t>start extra</t>
  </si>
  <si>
    <t>210201-3:1</t>
  </si>
  <si>
    <t>210201-4:1</t>
  </si>
  <si>
    <t>210201-5:1</t>
  </si>
  <si>
    <t>210624-12:1</t>
  </si>
  <si>
    <t>210624-13:1</t>
  </si>
  <si>
    <t>210624-15:1</t>
  </si>
  <si>
    <t>210624-16:1</t>
  </si>
  <si>
    <t>210624-11:1</t>
  </si>
  <si>
    <t>210624-14:1</t>
  </si>
  <si>
    <t>210624-7:1</t>
  </si>
  <si>
    <t>210624-8:1</t>
  </si>
  <si>
    <t>210624-9:1</t>
  </si>
  <si>
    <t>210624-10:1</t>
  </si>
  <si>
    <t>210624-4:1</t>
  </si>
  <si>
    <t>210624-5:1</t>
  </si>
  <si>
    <t>210624-6:1</t>
  </si>
  <si>
    <t>210624-1:1</t>
  </si>
  <si>
    <t>210624-2:1</t>
  </si>
  <si>
    <t>210624-3:1</t>
  </si>
  <si>
    <t>end extra</t>
  </si>
  <si>
    <t>E33 Regular food</t>
  </si>
  <si>
    <t>Male DOB 10/15/20</t>
  </si>
  <si>
    <r>
      <t>11/2/21 </t>
    </r>
    <r>
      <rPr>
        <sz val="9"/>
        <color rgb="FF000000"/>
        <rFont val="Arial"/>
        <family val="2"/>
      </rPr>
      <t>Trans cardiac Perfusion</t>
    </r>
  </si>
  <si>
    <t>Male DOB 10/3/20</t>
  </si>
  <si>
    <t>210201-10:1</t>
  </si>
  <si>
    <t>210201-9:1</t>
  </si>
  <si>
    <t>210201-8:1</t>
  </si>
  <si>
    <t>210201-6:1</t>
  </si>
  <si>
    <t>210201-7:1</t>
  </si>
  <si>
    <t>190610_6:1</t>
  </si>
  <si>
    <t>N57441</t>
  </si>
  <si>
    <t>190610_7:1</t>
  </si>
  <si>
    <t>190610_8:1</t>
  </si>
  <si>
    <t>190610_9:1</t>
  </si>
  <si>
    <t>N57466</t>
  </si>
  <si>
    <t>N57467</t>
  </si>
  <si>
    <t>190610_10:1</t>
  </si>
  <si>
    <t>N57470</t>
  </si>
  <si>
    <t>N57471</t>
  </si>
  <si>
    <t>210201-12:1</t>
  </si>
  <si>
    <t>210201-11:1</t>
  </si>
  <si>
    <t>210201-13:1</t>
  </si>
  <si>
    <t>N58919</t>
  </si>
  <si>
    <t>210201-15:1</t>
  </si>
  <si>
    <t>210201-16:1</t>
  </si>
  <si>
    <t>210201-14:1</t>
  </si>
  <si>
    <t>190610_1:1</t>
  </si>
  <si>
    <t>190610_2:1</t>
  </si>
  <si>
    <t>N57444</t>
  </si>
  <si>
    <t>190610_3:1</t>
  </si>
  <si>
    <t>190610_4:1</t>
  </si>
  <si>
    <t>N57464</t>
  </si>
  <si>
    <t>N57465</t>
  </si>
  <si>
    <t>190610_5:1</t>
  </si>
  <si>
    <t>N57468</t>
  </si>
  <si>
    <t>N57469</t>
  </si>
  <si>
    <t>200331-16:0</t>
  </si>
  <si>
    <t>200331-16:1</t>
  </si>
  <si>
    <t>200331-14:0</t>
  </si>
  <si>
    <t>200331-14:1</t>
  </si>
  <si>
    <t>210201-17:1</t>
  </si>
  <si>
    <t>200331-15:0</t>
  </si>
  <si>
    <t>200331-15:1</t>
  </si>
  <si>
    <t>200331-18:0</t>
  </si>
  <si>
    <t>200331-18:1</t>
  </si>
  <si>
    <t>200331-20:0</t>
  </si>
  <si>
    <t>200331-20:1</t>
  </si>
  <si>
    <t>211004-5:0</t>
  </si>
  <si>
    <t>211004-5:1</t>
  </si>
  <si>
    <t>211004-4:0</t>
  </si>
  <si>
    <t>211004-4:1</t>
  </si>
  <si>
    <t>200331-17:0</t>
  </si>
  <si>
    <t>200331-17:1</t>
  </si>
  <si>
    <t>210201-18:1</t>
  </si>
  <si>
    <t>210730-8:1</t>
  </si>
  <si>
    <t>210817-15:1</t>
  </si>
  <si>
    <t>210817-16:1</t>
  </si>
  <si>
    <t>210906-12:0</t>
  </si>
  <si>
    <t>210906-12:1</t>
  </si>
  <si>
    <t>210906-13:0</t>
  </si>
  <si>
    <t>210906-13:1</t>
  </si>
  <si>
    <t>210906-14:0</t>
  </si>
  <si>
    <t>210906-14:1</t>
  </si>
  <si>
    <t>210906-15:0</t>
  </si>
  <si>
    <t>210906-15:1</t>
  </si>
  <si>
    <t>210906-17:0</t>
  </si>
  <si>
    <t>210906-17:1</t>
  </si>
  <si>
    <t>210906-9:0</t>
  </si>
  <si>
    <t>210906-9:1</t>
  </si>
  <si>
    <t>210906-10:0</t>
  </si>
  <si>
    <t>210906-10:1</t>
  </si>
  <si>
    <t>210906-11:0</t>
  </si>
  <si>
    <t>210906-11:1</t>
  </si>
  <si>
    <t>210906-16:0</t>
  </si>
  <si>
    <t>210906-16:1</t>
  </si>
  <si>
    <t>210906-18:0</t>
  </si>
  <si>
    <t>210906-18:1</t>
  </si>
  <si>
    <t>210817-14:1</t>
  </si>
  <si>
    <t>210730-7:1</t>
  </si>
  <si>
    <t>210906-7:0</t>
  </si>
  <si>
    <t>210906-7:1</t>
  </si>
  <si>
    <t>210906-8:0</t>
  </si>
  <si>
    <t>210906-8:1</t>
  </si>
  <si>
    <t>210906-4:0</t>
  </si>
  <si>
    <t>210906-4:1</t>
  </si>
  <si>
    <t>210906-1:0</t>
  </si>
  <si>
    <t>210906-1:1</t>
  </si>
  <si>
    <t>210906-2:0</t>
  </si>
  <si>
    <t>210906-2:1</t>
  </si>
  <si>
    <t>210906-3:0</t>
  </si>
  <si>
    <t>210906-3:1</t>
  </si>
  <si>
    <t>210906-5:0</t>
  </si>
  <si>
    <t>210906-5:1</t>
  </si>
  <si>
    <t>220110_8:0</t>
  </si>
  <si>
    <t>220110_8:1</t>
  </si>
  <si>
    <t>220110_9:0</t>
  </si>
  <si>
    <t>220110_9:1</t>
  </si>
  <si>
    <t>220110_10:0</t>
  </si>
  <si>
    <t>220110_10:1</t>
  </si>
  <si>
    <t xml:space="preserve">210216-1:0           </t>
  </si>
  <si>
    <t>210216-1:1</t>
  </si>
  <si>
    <t>220110_7:0</t>
  </si>
  <si>
    <t>220110_7:1</t>
  </si>
  <si>
    <t>210906-6:0</t>
  </si>
  <si>
    <t>210906-6:1</t>
  </si>
  <si>
    <t>220110_5:0</t>
  </si>
  <si>
    <t>220110_5:1</t>
  </si>
  <si>
    <t>220110_6:0</t>
  </si>
  <si>
    <t>220110_6:1</t>
  </si>
  <si>
    <t>210201-19:1</t>
  </si>
  <si>
    <t>211122-15:0</t>
  </si>
  <si>
    <t>211122-15:1</t>
  </si>
  <si>
    <t>211122-16:0</t>
  </si>
  <si>
    <t>211122-16:1</t>
  </si>
  <si>
    <t>211122-13:0</t>
  </si>
  <si>
    <t>211122-13:1</t>
  </si>
  <si>
    <t>211122-14:0</t>
  </si>
  <si>
    <t>211122-14:1</t>
  </si>
  <si>
    <t>211122-9:0</t>
  </si>
  <si>
    <t>211122-9:1</t>
  </si>
  <si>
    <t>211122-10:0</t>
  </si>
  <si>
    <t>211122-10:1</t>
  </si>
  <si>
    <t>211122-11:0</t>
  </si>
  <si>
    <t>211122-11:1</t>
  </si>
  <si>
    <t>211122-12:0</t>
  </si>
  <si>
    <t>211122-12:1</t>
  </si>
  <si>
    <t>220307-9:0</t>
  </si>
  <si>
    <t>220307-9:1</t>
  </si>
  <si>
    <t>220307-10:0</t>
  </si>
  <si>
    <t>220307-10:1</t>
  </si>
  <si>
    <t>220307-11:0</t>
  </si>
  <si>
    <t>220307-11:1</t>
  </si>
  <si>
    <t>220307-12:0</t>
  </si>
  <si>
    <t>220307-12:1</t>
  </si>
  <si>
    <t>220307-13:0</t>
  </si>
  <si>
    <t>220307-13:1</t>
  </si>
  <si>
    <t>211122-26:0</t>
  </si>
  <si>
    <t>211122-26:1</t>
  </si>
  <si>
    <t>211122-27:0</t>
  </si>
  <si>
    <t>211122-27:1</t>
  </si>
  <si>
    <t>211122-28:0</t>
  </si>
  <si>
    <t>211122-28:1</t>
  </si>
  <si>
    <t>220307-6:0</t>
  </si>
  <si>
    <t>220307-6:1</t>
  </si>
  <si>
    <t>220307-7:0</t>
  </si>
  <si>
    <t>220307-7:1</t>
  </si>
  <si>
    <t>220307-8:0</t>
  </si>
  <si>
    <t>220307-8:1</t>
  </si>
  <si>
    <t>211122-24:0</t>
  </si>
  <si>
    <t>211122-24:1</t>
  </si>
  <si>
    <t>211122-25:0</t>
  </si>
  <si>
    <t>211122-25:1</t>
  </si>
  <si>
    <t>211122-23:0</t>
  </si>
  <si>
    <t>211122-23:1</t>
  </si>
  <si>
    <t>211001-6:1</t>
  </si>
  <si>
    <t>211001-7:1</t>
  </si>
  <si>
    <t>211001-8:1</t>
  </si>
  <si>
    <t>211001-9:1</t>
  </si>
  <si>
    <t>210730-2:1</t>
  </si>
  <si>
    <t>211122-4:0</t>
  </si>
  <si>
    <t>211122-4:1</t>
  </si>
  <si>
    <t>211122-1:0</t>
  </si>
  <si>
    <t>211122-1:1</t>
  </si>
  <si>
    <t>211122-2:0</t>
  </si>
  <si>
    <t>211122-2:1</t>
  </si>
  <si>
    <t>211122-3:0</t>
  </si>
  <si>
    <t>211122-3:1</t>
  </si>
  <si>
    <t>211122-7:0</t>
  </si>
  <si>
    <t>211122-7:1</t>
  </si>
  <si>
    <t>211122-8:0</t>
  </si>
  <si>
    <t>211122-8:1</t>
  </si>
  <si>
    <t>211122-5:0</t>
  </si>
  <si>
    <t>211122-5:1</t>
  </si>
  <si>
    <t>211122-6:0</t>
  </si>
  <si>
    <t>211122-6:1</t>
  </si>
  <si>
    <t>220110_2:0</t>
  </si>
  <si>
    <t>220110_2:1</t>
  </si>
  <si>
    <t>220110_3:0</t>
  </si>
  <si>
    <t>220110_3:1</t>
  </si>
  <si>
    <t>220110_4:0</t>
  </si>
  <si>
    <t>220110_4:1</t>
  </si>
  <si>
    <t>210809-4:0</t>
  </si>
  <si>
    <t>210809-4:1</t>
  </si>
  <si>
    <t>210809-5:0</t>
  </si>
  <si>
    <t>210809-5:1</t>
  </si>
  <si>
    <t>210809-6:0</t>
  </si>
  <si>
    <t>210809-6:1</t>
  </si>
  <si>
    <t>210809-7:0</t>
  </si>
  <si>
    <t>210809-7:1</t>
  </si>
  <si>
    <t>210730-1:1</t>
  </si>
  <si>
    <t>211001-25:1</t>
  </si>
  <si>
    <t>220110_1:0</t>
  </si>
  <si>
    <t>220110_1:1</t>
  </si>
  <si>
    <t>211001-26:1</t>
  </si>
  <si>
    <t>211001-27:1</t>
  </si>
  <si>
    <t>211001-28:1</t>
  </si>
  <si>
    <t>211001-29:1</t>
  </si>
  <si>
    <t>211001-30:1</t>
  </si>
  <si>
    <t>210809-3:0</t>
  </si>
  <si>
    <t>210809-3:1</t>
  </si>
  <si>
    <t>210222-1:1</t>
  </si>
  <si>
    <t>210222-2:1</t>
  </si>
  <si>
    <t>210809-1:0</t>
  </si>
  <si>
    <t>210809-1:1</t>
  </si>
  <si>
    <t>210809-2:0</t>
  </si>
  <si>
    <t>210809-2:1</t>
  </si>
  <si>
    <t xml:space="preserve">201015-1:0           </t>
  </si>
  <si>
    <t>201015-1:1</t>
  </si>
  <si>
    <t>210222-3:1</t>
  </si>
  <si>
    <t>210222-4:1</t>
  </si>
  <si>
    <t>210222-5:1</t>
  </si>
  <si>
    <t>210222-6:1</t>
  </si>
  <si>
    <t>211001-31:1</t>
  </si>
  <si>
    <t>211001-32:1</t>
  </si>
  <si>
    <t>211001-33:1</t>
  </si>
  <si>
    <t>211001-34:1</t>
  </si>
  <si>
    <t>211001-15:1</t>
  </si>
  <si>
    <t>211001-16:1</t>
  </si>
  <si>
    <t>211001-17:1</t>
  </si>
  <si>
    <t>211001-18:1</t>
  </si>
  <si>
    <t>211001-19:1</t>
  </si>
  <si>
    <t>220207-9:0</t>
  </si>
  <si>
    <t>220207-9:1</t>
  </si>
  <si>
    <t>220207-10:0</t>
  </si>
  <si>
    <t>220207-10:1</t>
  </si>
  <si>
    <t>220207-11:0</t>
  </si>
  <si>
    <t>220207-11:1</t>
  </si>
  <si>
    <t>220207-12:0</t>
  </si>
  <si>
    <t>220207-12:1</t>
  </si>
  <si>
    <t>220207-13:0</t>
  </si>
  <si>
    <t>220207-13:1</t>
  </si>
  <si>
    <t>220307-1:0</t>
  </si>
  <si>
    <t>220307-1:1</t>
  </si>
  <si>
    <t>220307-2:0</t>
  </si>
  <si>
    <t>220307-2:1</t>
  </si>
  <si>
    <t>220307-4:0</t>
  </si>
  <si>
    <t>220307-4:1</t>
  </si>
  <si>
    <t>220307-5:0</t>
  </si>
  <si>
    <t>220307-5:1</t>
  </si>
  <si>
    <t>220207-22:0</t>
  </si>
  <si>
    <t>220207-22:1</t>
  </si>
  <si>
    <t>220207-23:0</t>
  </si>
  <si>
    <t>220207-23:1</t>
  </si>
  <si>
    <t>220207-19:0</t>
  </si>
  <si>
    <t>220207-19:1</t>
  </si>
  <si>
    <t>220207-20:0</t>
  </si>
  <si>
    <t>220207-20:1</t>
  </si>
  <si>
    <t>220207-21:0</t>
  </si>
  <si>
    <t>220207-21:1</t>
  </si>
  <si>
    <t>220307-14:0</t>
  </si>
  <si>
    <t>220307-14:1</t>
  </si>
  <si>
    <t>220307-15:0</t>
  </si>
  <si>
    <t>220307-15:1</t>
  </si>
  <si>
    <t>220307-16:0</t>
  </si>
  <si>
    <t>220307-16:1</t>
  </si>
  <si>
    <t>220307-17:0</t>
  </si>
  <si>
    <t>220307-17:1</t>
  </si>
  <si>
    <t xml:space="preserve">210118-12:0           </t>
  </si>
  <si>
    <t>201012_12:0</t>
  </si>
  <si>
    <t>210118-12:1</t>
  </si>
  <si>
    <t xml:space="preserve">210118-11:0           </t>
  </si>
  <si>
    <t>201012_11:0</t>
  </si>
  <si>
    <t>210118-11:1</t>
  </si>
  <si>
    <t>210817-13:1</t>
  </si>
  <si>
    <t>210730-6:1</t>
  </si>
  <si>
    <t>211001-20:1</t>
  </si>
  <si>
    <t>211001-21:1</t>
  </si>
  <si>
    <t>211001-22:1</t>
  </si>
  <si>
    <t>211001-23:1</t>
  </si>
  <si>
    <t>211001-24:1</t>
  </si>
  <si>
    <t>210817-10:1</t>
  </si>
  <si>
    <t>211001-10:1</t>
  </si>
  <si>
    <t>211001-11:1</t>
  </si>
  <si>
    <t>211001-12:1</t>
  </si>
  <si>
    <t>211001-13:1</t>
  </si>
  <si>
    <t>211001-14:1</t>
  </si>
  <si>
    <t>210730-5:1</t>
  </si>
  <si>
    <t>210817-11:1</t>
  </si>
  <si>
    <t xml:space="preserve">210118-13:0           </t>
  </si>
  <si>
    <t>201012_13:0</t>
  </si>
  <si>
    <t>210118-13:1</t>
  </si>
  <si>
    <t>210817-12:1</t>
  </si>
  <si>
    <t>220207-14:0</t>
  </si>
  <si>
    <t>220207-14:1</t>
  </si>
  <si>
    <t>220207-15:0</t>
  </si>
  <si>
    <t>220207-15:1</t>
  </si>
  <si>
    <t>220207-16:0</t>
  </si>
  <si>
    <t>220207-16:1</t>
  </si>
  <si>
    <t>220207-17:0</t>
  </si>
  <si>
    <t>220207-17:1</t>
  </si>
  <si>
    <t>220207-1:0</t>
  </si>
  <si>
    <t>220207-1:1</t>
  </si>
  <si>
    <t>220207-2:0</t>
  </si>
  <si>
    <t>220207-2:1</t>
  </si>
  <si>
    <t>220207-3:0</t>
  </si>
  <si>
    <t>220207-3:1</t>
  </si>
  <si>
    <t>220207-4:0</t>
  </si>
  <si>
    <t>220207-4:1</t>
  </si>
  <si>
    <t>220207-24:0</t>
  </si>
  <si>
    <t>220207-24:1</t>
  </si>
  <si>
    <t>220207-25:0</t>
  </si>
  <si>
    <t>220207-25:1</t>
  </si>
  <si>
    <t>Female DOB 3/10/20</t>
  </si>
  <si>
    <r>
      <t>5/25/21 </t>
    </r>
    <r>
      <rPr>
        <sz val="9"/>
        <color rgb="FF000000"/>
        <rFont val="Arial"/>
        <family val="2"/>
      </rPr>
      <t>Trans cardiac Perfusion</t>
    </r>
  </si>
  <si>
    <t>Male DOB 3/10/20</t>
  </si>
  <si>
    <t>210614_17 210315_17</t>
  </si>
  <si>
    <t>Female DOB 6/16/20</t>
  </si>
  <si>
    <r>
      <t>10/5/21 </t>
    </r>
    <r>
      <rPr>
        <sz val="9"/>
        <color rgb="FF000000"/>
        <rFont val="Arial"/>
        <family val="2"/>
      </rPr>
      <t>Trans cardiac Perfusion</t>
    </r>
  </si>
  <si>
    <t>210614_18 210315_18</t>
  </si>
  <si>
    <t>211004-13:0</t>
  </si>
  <si>
    <t>211004-13:1</t>
  </si>
  <si>
    <t>211004-14:0</t>
  </si>
  <si>
    <t>211004-14:1</t>
  </si>
  <si>
    <t>211004-15:0</t>
  </si>
  <si>
    <t>211004-15:1</t>
  </si>
  <si>
    <t>211004-16:0</t>
  </si>
  <si>
    <t>211004-16:1</t>
  </si>
  <si>
    <t>210817-9:1</t>
  </si>
  <si>
    <t>210817-6:1</t>
  </si>
  <si>
    <t>210817-7:1</t>
  </si>
  <si>
    <t>210817-8:0</t>
  </si>
  <si>
    <t>210817-8:1</t>
  </si>
  <si>
    <t xml:space="preserve">210113-3:0           </t>
  </si>
  <si>
    <t>201026_3:0</t>
  </si>
  <si>
    <t>210113-3:1</t>
  </si>
  <si>
    <t xml:space="preserve">210113-2:0           </t>
  </si>
  <si>
    <t>201026_2:0</t>
  </si>
  <si>
    <t>210113-2:1</t>
  </si>
  <si>
    <t xml:space="preserve">210113-1:0           </t>
  </si>
  <si>
    <t>201026_1:0</t>
  </si>
  <si>
    <t>210113-1:1</t>
  </si>
  <si>
    <t xml:space="preserve">210113-4:0           </t>
  </si>
  <si>
    <t>201026_4:0</t>
  </si>
  <si>
    <t>210113-4:1</t>
  </si>
  <si>
    <t>210817-2:1</t>
  </si>
  <si>
    <t>210817-3:1</t>
  </si>
  <si>
    <t>210817-4:1</t>
  </si>
  <si>
    <t>210817-18:1</t>
  </si>
  <si>
    <t>211004-6:0</t>
  </si>
  <si>
    <t>211004-6:1</t>
  </si>
  <si>
    <t xml:space="preserve">210118-8:0           </t>
  </si>
  <si>
    <t>201012_8:0</t>
  </si>
  <si>
    <t>210118-8:1</t>
  </si>
  <si>
    <t xml:space="preserve">210118-10:0           </t>
  </si>
  <si>
    <t>201012_10:0</t>
  </si>
  <si>
    <t>210118-10:1</t>
  </si>
  <si>
    <t xml:space="preserve">210118-4:0           </t>
  </si>
  <si>
    <t>201012_4:0</t>
  </si>
  <si>
    <t>210118-4:1</t>
  </si>
  <si>
    <t xml:space="preserve">210118-5:0           </t>
  </si>
  <si>
    <t>201012_5:0</t>
  </si>
  <si>
    <t>210118-5:1</t>
  </si>
  <si>
    <t xml:space="preserve">210118-6:0           </t>
  </si>
  <si>
    <t>201012_6:0</t>
  </si>
  <si>
    <t>210118-6:1</t>
  </si>
  <si>
    <t xml:space="preserve">210118-7:0           </t>
  </si>
  <si>
    <t>201012_7:0</t>
  </si>
  <si>
    <t>210118-7:1</t>
  </si>
  <si>
    <t xml:space="preserve">210118-9:0           </t>
  </si>
  <si>
    <t>201012_9:0</t>
  </si>
  <si>
    <t>210118-9:1</t>
  </si>
  <si>
    <t>210817-5:1</t>
  </si>
  <si>
    <t>210730-3:1</t>
  </si>
  <si>
    <t>210817-19:1</t>
  </si>
  <si>
    <t xml:space="preserve">210118-3:0           </t>
  </si>
  <si>
    <t>201012_3:0</t>
  </si>
  <si>
    <t>210118-3:1</t>
  </si>
  <si>
    <t xml:space="preserve">210118-1:0           </t>
  </si>
  <si>
    <t>201012_1:0</t>
  </si>
  <si>
    <t>210118-1:1</t>
  </si>
  <si>
    <t xml:space="preserve">210118-2:0           </t>
  </si>
  <si>
    <t>201012_2:0</t>
  </si>
  <si>
    <t>210118-2:1</t>
  </si>
  <si>
    <t>211004-10:0</t>
  </si>
  <si>
    <t>211004-10:1</t>
  </si>
  <si>
    <t>211004-9:0</t>
  </si>
  <si>
    <t>211004-9:1</t>
  </si>
  <si>
    <t>211004-11:0</t>
  </si>
  <si>
    <t>211004-11:1</t>
  </si>
  <si>
    <t>211004-12:0</t>
  </si>
  <si>
    <t>211004-12:1</t>
  </si>
  <si>
    <t>210817-1:1</t>
  </si>
  <si>
    <t>210817-17:1</t>
  </si>
  <si>
    <t>210730-4:1</t>
  </si>
  <si>
    <t>#</t>
  </si>
  <si>
    <t>Cohort Index</t>
  </si>
  <si>
    <t>Cohort</t>
  </si>
  <si>
    <t xml:space="preserve">Cage_Number </t>
  </si>
  <si>
    <t>Age(months)</t>
  </si>
  <si>
    <t xml:space="preserve">Handling_Date </t>
  </si>
  <si>
    <t>Imaging_Date</t>
  </si>
  <si>
    <t>Age_at_Imaging</t>
  </si>
  <si>
    <t>Pump_Implantation_Date</t>
  </si>
  <si>
    <t xml:space="preserve">Group_Assignment </t>
  </si>
  <si>
    <t>InVivoSAMBARunno</t>
  </si>
  <si>
    <t>ExVivoDWI</t>
  </si>
  <si>
    <t>ExVIVOGRE</t>
  </si>
  <si>
    <t>m_at_t0</t>
  </si>
  <si>
    <t>m_at_t1</t>
  </si>
  <si>
    <t>m_at_t2</t>
  </si>
  <si>
    <t>m_at_sacrifice</t>
  </si>
  <si>
    <t>RNA Done</t>
  </si>
  <si>
    <t>18_Month_Control</t>
  </si>
  <si>
    <t>200331_6</t>
  </si>
  <si>
    <t>N/A</t>
  </si>
  <si>
    <t>No RNA</t>
  </si>
  <si>
    <t>12_Month_Control</t>
  </si>
  <si>
    <t>190715_4:1</t>
  </si>
  <si>
    <t xml:space="preserve">F </t>
  </si>
  <si>
    <t>190909_9:1</t>
  </si>
  <si>
    <t>201026-1</t>
  </si>
  <si>
    <t>Fill</t>
  </si>
  <si>
    <t>201026-2</t>
  </si>
  <si>
    <t>201026-3</t>
  </si>
  <si>
    <t>201026-4</t>
  </si>
  <si>
    <t>201026-5</t>
  </si>
  <si>
    <t>+-+-+</t>
  </si>
  <si>
    <t>201026-6</t>
  </si>
  <si>
    <t>210112_10</t>
  </si>
  <si>
    <t>Undecided</t>
  </si>
  <si>
    <t>210315_1</t>
  </si>
  <si>
    <t>210315_2</t>
  </si>
  <si>
    <t>210315_3</t>
  </si>
  <si>
    <t>210315_4</t>
  </si>
  <si>
    <t>210315_5</t>
  </si>
  <si>
    <t>210315_6</t>
  </si>
  <si>
    <t>210315_7</t>
  </si>
  <si>
    <t>210315_8</t>
  </si>
  <si>
    <t>210315_9</t>
  </si>
  <si>
    <t>210315_10</t>
  </si>
  <si>
    <t>210315_11</t>
  </si>
  <si>
    <t>210315_12</t>
  </si>
  <si>
    <t>210315_13</t>
  </si>
  <si>
    <t>210315_14</t>
  </si>
  <si>
    <t>210315_15</t>
  </si>
  <si>
    <t>210315_16</t>
  </si>
  <si>
    <t>210315_17</t>
  </si>
  <si>
    <t>210315_18</t>
  </si>
  <si>
    <t>210315_19</t>
  </si>
  <si>
    <t>210315_20</t>
  </si>
  <si>
    <t>210315_21</t>
  </si>
  <si>
    <t>210315_22</t>
  </si>
  <si>
    <t>210315_23</t>
  </si>
  <si>
    <t>210315_24</t>
  </si>
  <si>
    <t>210315_25</t>
  </si>
  <si>
    <t>210315_26</t>
  </si>
  <si>
    <t>210315_27</t>
  </si>
  <si>
    <t>210315_28</t>
  </si>
  <si>
    <t>210315_29</t>
  </si>
  <si>
    <t>210315_30</t>
  </si>
  <si>
    <t>Animal</t>
  </si>
  <si>
    <t>Date</t>
  </si>
  <si>
    <t>T1MEMRIRARE</t>
  </si>
  <si>
    <t>T1map</t>
  </si>
  <si>
    <t>note</t>
  </si>
  <si>
    <t>Study</t>
  </si>
  <si>
    <t>T2TurboRARE</t>
  </si>
  <si>
    <t>offsetT2TURBORARE</t>
  </si>
  <si>
    <t>Perf1_2</t>
  </si>
  <si>
    <t>OffsetPerf1</t>
  </si>
  <si>
    <t>Perf2_1p5</t>
  </si>
  <si>
    <t>OffsetPerf2</t>
  </si>
  <si>
    <t>T1map1</t>
  </si>
  <si>
    <t>OffsetT1map</t>
  </si>
  <si>
    <t>T1map2</t>
  </si>
  <si>
    <t>OffsetT2map</t>
  </si>
  <si>
    <t>Effciency</t>
  </si>
  <si>
    <t>LabelOptim</t>
  </si>
  <si>
    <t>ControlOptim</t>
  </si>
  <si>
    <t>190610-1:1</t>
  </si>
  <si>
    <t>none</t>
  </si>
  <si>
    <t>B49999</t>
  </si>
  <si>
    <t>N57433</t>
  </si>
  <si>
    <t>N57438</t>
  </si>
  <si>
    <t>N57434</t>
  </si>
  <si>
    <t>N57435</t>
  </si>
  <si>
    <t>N57436</t>
  </si>
  <si>
    <t>N57440</t>
  </si>
  <si>
    <t>water tube on left</t>
  </si>
  <si>
    <t>Brunno</t>
  </si>
  <si>
    <t>B50000</t>
  </si>
  <si>
    <t>190610-4:1</t>
  </si>
  <si>
    <t>190610-5:1</t>
  </si>
  <si>
    <t>mo contrast</t>
  </si>
  <si>
    <t>190610-9:1</t>
  </si>
  <si>
    <t>190610-10:1</t>
  </si>
  <si>
    <t>190715-1:1</t>
  </si>
  <si>
    <t>Extra Perfusion: 20 and 34</t>
  </si>
  <si>
    <t>190715-2:1</t>
  </si>
  <si>
    <t>B50011</t>
  </si>
  <si>
    <t>190715-3:1</t>
  </si>
  <si>
    <t>190715-4:1</t>
  </si>
  <si>
    <t>190715-5:1</t>
  </si>
  <si>
    <t>efficient missing</t>
  </si>
  <si>
    <t>190715-6:1</t>
  </si>
  <si>
    <t>190715-7:1</t>
  </si>
  <si>
    <t>190715-8:1</t>
  </si>
  <si>
    <t>B50012</t>
  </si>
  <si>
    <t>28?</t>
  </si>
  <si>
    <t>190715-9:1</t>
  </si>
  <si>
    <t>45?</t>
  </si>
  <si>
    <t>190715-10:1</t>
  </si>
  <si>
    <t>Offset of TurboRare?</t>
  </si>
  <si>
    <t>190909-9:1</t>
  </si>
  <si>
    <t>190909-10:1</t>
  </si>
  <si>
    <t>B50015</t>
  </si>
  <si>
    <t>190909-11:1</t>
  </si>
  <si>
    <t>no offset for T2TurboRARE</t>
  </si>
  <si>
    <t>191028-3</t>
  </si>
  <si>
    <t>B50020</t>
  </si>
  <si>
    <t>191028-4</t>
  </si>
  <si>
    <t>no offset for T1maps</t>
  </si>
  <si>
    <t>191028-5</t>
  </si>
  <si>
    <t>191028-6</t>
  </si>
  <si>
    <t>191028-7</t>
  </si>
  <si>
    <t>B50027</t>
  </si>
  <si>
    <t>B50028</t>
  </si>
  <si>
    <t>no offset for T1maps or perfusions</t>
  </si>
  <si>
    <t>B50030</t>
  </si>
  <si>
    <t>1..5</t>
  </si>
  <si>
    <t>B50031</t>
  </si>
  <si>
    <t>Extra Efficiency: 29</t>
  </si>
  <si>
    <t>B50032</t>
  </si>
  <si>
    <t>B50046</t>
  </si>
  <si>
    <t>B50047</t>
  </si>
  <si>
    <t>B50050</t>
  </si>
  <si>
    <t>CIVM ID</t>
  </si>
  <si>
    <t>AnimalID</t>
  </si>
  <si>
    <t>Control_Cage_Assignment</t>
  </si>
  <si>
    <t xml:space="preserve">Cage Number </t>
  </si>
  <si>
    <t>Handling_Date 1</t>
  </si>
  <si>
    <t>age at handling</t>
  </si>
  <si>
    <t xml:space="preserve"> Weight_day 1</t>
  </si>
  <si>
    <t>Sacrfice 1/16/21</t>
  </si>
  <si>
    <t>210113-1:0</t>
  </si>
  <si>
    <t xml:space="preserve">Control </t>
  </si>
  <si>
    <t>210113-2:0</t>
  </si>
  <si>
    <t>210113-3:0</t>
  </si>
  <si>
    <t>210113-4:0</t>
  </si>
  <si>
    <t>201012-2:0</t>
  </si>
  <si>
    <t>210112-3:0</t>
  </si>
  <si>
    <t>HF_Cage_Assignment</t>
  </si>
  <si>
    <t>HandlingDate</t>
  </si>
  <si>
    <t>AgeHandling</t>
  </si>
  <si>
    <t>Weight Starting 10/5/20 g</t>
  </si>
  <si>
    <t>Glucose 10/16/20 10/5/20 g</t>
  </si>
  <si>
    <t>Glucose 12/2/20</t>
  </si>
  <si>
    <t>Glucose 3/10/21</t>
  </si>
  <si>
    <t>Weight 10/16/20</t>
  </si>
  <si>
    <t>Weight Week 10/19/20</t>
  </si>
  <si>
    <t>Weight_Week_10/19/20</t>
  </si>
  <si>
    <t>Weight Week 11/2/20</t>
  </si>
  <si>
    <t>Weight Week 11/9/20</t>
  </si>
  <si>
    <t>Weight Week 11/16/20</t>
  </si>
  <si>
    <t>Weight Week 11/23/20</t>
  </si>
  <si>
    <t>Weight Week 11/30/20</t>
  </si>
  <si>
    <t>Weight Week 12/7/20</t>
  </si>
  <si>
    <t>Weight Week 12/14/20</t>
  </si>
  <si>
    <t>Weight Week 12/21/20</t>
  </si>
  <si>
    <t>Weight Week 12/28/20</t>
  </si>
  <si>
    <t>Weight Week 1/4/20</t>
  </si>
  <si>
    <t>Weight Week 1/11/20</t>
  </si>
  <si>
    <t>Weight Week 1/18/21</t>
  </si>
  <si>
    <t>Weight Week 1/25/21</t>
  </si>
  <si>
    <t>Weight Week 2/1/21</t>
  </si>
  <si>
    <t>Weight Week 2/9/21</t>
  </si>
  <si>
    <t>Weight Week 2/15/21</t>
  </si>
  <si>
    <t>Weight Week 2/22/21</t>
  </si>
  <si>
    <t>Weight Week 2/29/21 * Measured before taken to scan</t>
  </si>
  <si>
    <t>Weight Week 3/5/21</t>
  </si>
  <si>
    <t>Open_Field_Date</t>
  </si>
  <si>
    <t>High_Fat_Diet_Start</t>
  </si>
  <si>
    <t>Age_HFD_Start</t>
  </si>
  <si>
    <t>MiddPoint</t>
  </si>
  <si>
    <t>Inital_HFD_END</t>
  </si>
  <si>
    <t>Handling_Day2</t>
  </si>
  <si>
    <t>Age_HFD_End</t>
  </si>
  <si>
    <t>Comments</t>
  </si>
  <si>
    <t>210118-1:0</t>
  </si>
  <si>
    <t>21018-13:0</t>
  </si>
  <si>
    <t>Sacraficed-10_15_20</t>
  </si>
  <si>
    <t xml:space="preserve">                                            </t>
  </si>
  <si>
    <t xml:space="preserve">Weight of Food Each Week </t>
  </si>
  <si>
    <t>index</t>
  </si>
  <si>
    <t>Perfusion</t>
  </si>
  <si>
    <t>Previous_weight_ of_food 10/9/20</t>
  </si>
  <si>
    <t>Food_added _10/16/20</t>
  </si>
  <si>
    <t>Food_added_10/23/20</t>
  </si>
  <si>
    <t>Previous_weight_ of_food 10/30/20</t>
  </si>
  <si>
    <t>Food_added_10/30/20</t>
  </si>
  <si>
    <t>Previous_weight_ of_food 11/5/20</t>
  </si>
  <si>
    <t>Food_added_11/05/20</t>
  </si>
  <si>
    <t>Previous_weight_ of_food 11/13/20</t>
  </si>
  <si>
    <t>Food_added_11/13/20</t>
  </si>
  <si>
    <t>Previous_weight_ of_food 11/20/20</t>
  </si>
  <si>
    <t>Food_added_11/20/20</t>
  </si>
  <si>
    <t>Previous_weight_ of_food 11/27/20</t>
  </si>
  <si>
    <t>Food_added_11/27/20</t>
  </si>
  <si>
    <t>Previous_weight_ of_food 12/4/20</t>
  </si>
  <si>
    <t>Food_added_12/4/20</t>
  </si>
  <si>
    <t>Previous_weight_ of_food 12/11/20</t>
  </si>
  <si>
    <t>Food_added_12/11/20</t>
  </si>
  <si>
    <t>Previous_weight_ of_food 12/18/20</t>
  </si>
  <si>
    <t>Food_added_12/18/20</t>
  </si>
  <si>
    <t>Previous_weight_ of_food 12/25/20</t>
  </si>
  <si>
    <t>Food_added_12/25/20</t>
  </si>
  <si>
    <t>Previous_weight_ of_food 1/1/20</t>
  </si>
  <si>
    <t>Previous_weight_ of_food 1/8/20</t>
  </si>
  <si>
    <t>Previous_weight_ of_food 1/15/20</t>
  </si>
  <si>
    <t>Food_added_1/15/21</t>
  </si>
  <si>
    <t>Previous_weight_ of_food 1/22/21</t>
  </si>
  <si>
    <t>Food_added_1/22/21</t>
  </si>
  <si>
    <t>Previous_weight_ of_food 1/29/21</t>
  </si>
  <si>
    <t>Food_added_1/29/2021</t>
  </si>
  <si>
    <t>Previous_weight_ of_food 2/05/21</t>
  </si>
  <si>
    <t>Food_added_2/12/20</t>
  </si>
  <si>
    <t>Previous_weight_ of_food 2/12/21</t>
  </si>
  <si>
    <t>210118-1</t>
  </si>
  <si>
    <t>210118-4</t>
  </si>
  <si>
    <t>210118-5</t>
  </si>
  <si>
    <t>210118-6</t>
  </si>
  <si>
    <t>210118-7</t>
  </si>
  <si>
    <t>210118-12</t>
  </si>
  <si>
    <t>210118-14</t>
  </si>
  <si>
    <t>210118-15</t>
  </si>
  <si>
    <t>210118-16</t>
  </si>
  <si>
    <t>210118-17</t>
  </si>
  <si>
    <t>210118-19</t>
  </si>
  <si>
    <t>210118-20</t>
  </si>
  <si>
    <t>210118-21</t>
  </si>
  <si>
    <t/>
  </si>
  <si>
    <t>210118-25</t>
  </si>
  <si>
    <t>210118-26</t>
  </si>
  <si>
    <t>210118-27</t>
  </si>
  <si>
    <t>Total Added</t>
  </si>
  <si>
    <t xml:space="preserve">Per_Cage_Eating_Calc </t>
  </si>
  <si>
    <t>Cage#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</si>
  <si>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</si>
  <si>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</si>
  <si>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</si>
  <si>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</si>
  <si>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</si>
  <si>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</si>
  <si>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</si>
  <si>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</si>
  <si>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</si>
  <si>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</si>
  <si>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</si>
  <si>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</si>
  <si>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</si>
  <si>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</si>
  <si>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</si>
  <si>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</si>
  <si>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</si>
  <si>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</si>
  <si>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</si>
  <si>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</si>
  <si>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</si>
  <si>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</si>
  <si>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</si>
  <si>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</si>
  <si>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</si>
  <si>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Per_Genotype_Eating_Calc</t>
  </si>
  <si>
    <t>/*</t>
  </si>
  <si>
    <t>Cage</t>
  </si>
  <si>
    <t>HANDLINGDATE</t>
  </si>
  <si>
    <t>AGEATHANDLING</t>
  </si>
  <si>
    <t>Glucose Start_1/12/21</t>
  </si>
  <si>
    <t>Glucose_Endpoint_8/12/21</t>
  </si>
  <si>
    <t>Weight 1/12/21</t>
  </si>
  <si>
    <t>Weight 1/18/21</t>
  </si>
  <si>
    <t>Weight 1/25/21</t>
  </si>
  <si>
    <t>Weight 2/1/21</t>
  </si>
  <si>
    <t>Weight 2/9/21</t>
  </si>
  <si>
    <t>Weight 2/15/21</t>
  </si>
  <si>
    <t>Weight 2/22/21</t>
  </si>
  <si>
    <t>Weight 3/1/21</t>
  </si>
  <si>
    <t>Weight 3/8/21</t>
  </si>
  <si>
    <t>Weight 3/15/21</t>
  </si>
  <si>
    <t>Weight 3/22/21</t>
  </si>
  <si>
    <t>Weight 3/29/21</t>
  </si>
  <si>
    <t>Weight 4/5/21</t>
  </si>
  <si>
    <t>Weight 4/12/21</t>
  </si>
  <si>
    <t>Weight 4/19/21</t>
  </si>
  <si>
    <t>Weight 4/26/21</t>
  </si>
  <si>
    <t>Weight 5/3/21</t>
  </si>
  <si>
    <t>Weight 5/10/21</t>
  </si>
  <si>
    <t>Weight 5/17/21</t>
  </si>
  <si>
    <t>Weight 5/24/21</t>
  </si>
  <si>
    <t>Weight 6/7/21</t>
  </si>
  <si>
    <t>Weight 6/14/21</t>
  </si>
  <si>
    <t>Weight 6/21/21</t>
  </si>
  <si>
    <t>Weight 6/28/21</t>
  </si>
  <si>
    <t>Weight 7/5/21</t>
  </si>
  <si>
    <t>Weight 7/12/21</t>
  </si>
  <si>
    <t>Weight 7/19/21</t>
  </si>
  <si>
    <t>Weight 8/9/21</t>
  </si>
  <si>
    <t>Weight 8/12/21</t>
  </si>
  <si>
    <t xml:space="preserve">HFD </t>
  </si>
  <si>
    <t>Food_Added_1/12/21</t>
  </si>
  <si>
    <t>Previous_Weight_ of_Food 1/20/21</t>
  </si>
  <si>
    <t>Food_Added_ 1/20/21</t>
  </si>
  <si>
    <t>Previous_Weight_ of_Food 1/29/21</t>
  </si>
  <si>
    <t>Food_Added_ 1/29/21</t>
  </si>
  <si>
    <t>Previous_Weight_ of_Food 2/5/21</t>
  </si>
  <si>
    <t>Food_Added_2/5/21</t>
  </si>
  <si>
    <t>Previous_Weight_ of_Food 2/12/21</t>
  </si>
  <si>
    <t>Food_Added_2/12/21</t>
  </si>
  <si>
    <t>Previous_Weight_ of_Food 2/19/21</t>
  </si>
  <si>
    <t>Food_Added_2/19/21</t>
  </si>
  <si>
    <t>Previous_Weight_ of_Food 2/26/21</t>
  </si>
  <si>
    <t>Food_Added_2/26/21</t>
  </si>
  <si>
    <t>Previous_Weight_ of_Food 3/5/21</t>
  </si>
  <si>
    <t>Food_Added_3/5/21</t>
  </si>
  <si>
    <t>Previous_Weight_ of_Food 3/12/21</t>
  </si>
  <si>
    <t>Food_Added_3/12/21</t>
  </si>
  <si>
    <t>Previous_Weight_ of_Food 3/19/21</t>
  </si>
  <si>
    <t>Food_Added_3/19/21</t>
  </si>
  <si>
    <t>Previous_Weight_ of_Food 4/2/21</t>
  </si>
  <si>
    <t>Food_Added_4/2/21</t>
  </si>
  <si>
    <t>Previous_Weight_ of_Food 4/9/21</t>
  </si>
  <si>
    <t>Food_Added_4/9/21</t>
  </si>
  <si>
    <t>Previous_Weight_ of_Food 4/16/21</t>
  </si>
  <si>
    <t>Food_Added_4/16/21</t>
  </si>
  <si>
    <t>Previous_Weight_ of_Food 4/23/21</t>
  </si>
  <si>
    <t>Food_Added_4/23/21</t>
  </si>
  <si>
    <t>Previous_Weight_ of_Food 4/30/21</t>
  </si>
  <si>
    <t>Food_Added_4/30/21</t>
  </si>
  <si>
    <t>Previous_Weight_ of_Food 5/7/21</t>
  </si>
  <si>
    <t>Food_Added_5/7/21</t>
  </si>
  <si>
    <t>Previous_Weight_ of_Food 5/14/21</t>
  </si>
  <si>
    <t>Food_Added_5/14/21</t>
  </si>
  <si>
    <t>Previous_Weight_ of_Food 5/21/21</t>
  </si>
  <si>
    <t>Food_Added_5/21/21</t>
  </si>
  <si>
    <t>Previous_Weight_ of_Food 5/28/21</t>
  </si>
  <si>
    <t>Food_Added_5/28/21</t>
  </si>
  <si>
    <t>Previous_Weight_ of_Food 6/4/21</t>
  </si>
  <si>
    <t>Food_Added_6/4/21</t>
  </si>
  <si>
    <t>Previous_Weight_ of_Food 6/11/21</t>
  </si>
  <si>
    <t>Food_Added_6/11/21</t>
  </si>
  <si>
    <t>Previous_Weight_ of_Food 6/18/21</t>
  </si>
  <si>
    <t>Food_Added_6/18/21</t>
  </si>
  <si>
    <t>Previous_Weight_ of_Food 6/25/21</t>
  </si>
  <si>
    <t>Food_Added_6/25/21</t>
  </si>
  <si>
    <t>Previous_Weight_ of_Food 7/2/21</t>
  </si>
  <si>
    <t>Food_Added_7/2/21</t>
  </si>
  <si>
    <t>Previous_Weight_ of_Food 7/9/21</t>
  </si>
  <si>
    <t>Food_Added_7/9/21</t>
  </si>
  <si>
    <t>Previous_Weight_ of_Food 7/16/21</t>
  </si>
  <si>
    <t>Food_Added_7/16/21</t>
  </si>
  <si>
    <t>400*</t>
  </si>
  <si>
    <t>Weight 2/2/21</t>
  </si>
  <si>
    <t>Glucose_Start 2/2/21</t>
  </si>
  <si>
    <t>Weight 4/7/21</t>
  </si>
  <si>
    <t>Weight 5/11/21</t>
  </si>
  <si>
    <t>Glucose_End 4/7/21</t>
  </si>
  <si>
    <t>Glucose_End 5/11/21</t>
  </si>
  <si>
    <t>Inital_Start</t>
  </si>
  <si>
    <t>Age_at_Start</t>
  </si>
  <si>
    <t>Perfusion date</t>
  </si>
  <si>
    <t>perfusion age</t>
  </si>
  <si>
    <t>Glucose_Start_3/19/21</t>
  </si>
  <si>
    <t>Glucose_End_9/30/21</t>
  </si>
  <si>
    <t>Weight 3/19/21</t>
  </si>
  <si>
    <t>Weight 3/26/21</t>
  </si>
  <si>
    <t>Weight 4/2/21</t>
  </si>
  <si>
    <t>Weight 4/9/21</t>
  </si>
  <si>
    <t>Weight 4/16/21</t>
  </si>
  <si>
    <t>Weight 4/23/21</t>
  </si>
  <si>
    <t>Weight 4/30/21</t>
  </si>
  <si>
    <t>Weight 5/7/21</t>
  </si>
  <si>
    <t>Weight 5/14/21</t>
  </si>
  <si>
    <t>Weight 5/21/21</t>
  </si>
  <si>
    <t>Weight 5/28/21</t>
  </si>
  <si>
    <t>Weight 6/4/21</t>
  </si>
  <si>
    <t>Weight 6/11/21</t>
  </si>
  <si>
    <t>Weight 6/18/21</t>
  </si>
  <si>
    <t>Weight 6/25/21</t>
  </si>
  <si>
    <t>Weight 7/2/21</t>
  </si>
  <si>
    <t>Weight 7/9/21</t>
  </si>
  <si>
    <t>Weight 7/16/21</t>
  </si>
  <si>
    <t>Weight 7/23/21</t>
  </si>
  <si>
    <t>Weight 8/19/21</t>
  </si>
  <si>
    <t>Weight 8/27/21</t>
  </si>
  <si>
    <t>Weight 9/3/21</t>
  </si>
  <si>
    <t>Weight 9/10/21</t>
  </si>
  <si>
    <t>Weight 9/17/21</t>
  </si>
  <si>
    <t>Weight 9/24/21</t>
  </si>
  <si>
    <t>Weight 9/30/21</t>
  </si>
  <si>
    <t>Initial_End_Date</t>
  </si>
  <si>
    <t>Food_Added_3/15/21</t>
  </si>
  <si>
    <t>Previous_Weight_ of_Food 3/22/21</t>
  </si>
  <si>
    <t>Food_Added_3/22/21</t>
  </si>
  <si>
    <t>Previous_Weight_ of_Food 3/29/21</t>
  </si>
  <si>
    <t>Food_Added_3/29/21</t>
  </si>
  <si>
    <t>Previous_Weight_ of_Food 4/5/21</t>
  </si>
  <si>
    <t>Food_Added_4/5/21</t>
  </si>
  <si>
    <t>Previous_Weight_ of_Food 4/12/21</t>
  </si>
  <si>
    <t>Food_Added_4/12/21</t>
  </si>
  <si>
    <t>Previous_Weight_ of_Food 4/19/21</t>
  </si>
  <si>
    <t>Food_Added_4/19/21</t>
  </si>
  <si>
    <t>Previous_Weight_ of_Food 4/26/21</t>
  </si>
  <si>
    <t>Food_Added_4/26/21</t>
  </si>
  <si>
    <t>Previous_Weight_ of_Food 5/3/21</t>
  </si>
  <si>
    <t>Food_Added_5/3/21</t>
  </si>
  <si>
    <t>Previous_Weight_ of_Food 5/10/21</t>
  </si>
  <si>
    <t>Food_Added_5/10/21</t>
  </si>
  <si>
    <t>Previous_Weight_ of_Food 5/17/21</t>
  </si>
  <si>
    <t>Food_Added_5/17/21</t>
  </si>
  <si>
    <t>Previous_Weight_ of_Food 5/24/21</t>
  </si>
  <si>
    <t>Food_Added_5/24/21</t>
  </si>
  <si>
    <t>Previous_Weight_ of_Food 5/31/21</t>
  </si>
  <si>
    <t>Food_Added_5/31/21</t>
  </si>
  <si>
    <t>Previous_Weight_ of_Food 6/7/21</t>
  </si>
  <si>
    <t>Food_Added_6/7/21</t>
  </si>
  <si>
    <t>Previous_Weight_ of_Food 6/14/21</t>
  </si>
  <si>
    <t>Food_Added_6/14/21</t>
  </si>
  <si>
    <t>Previous_Weight_ of_Food 6/21/21</t>
  </si>
  <si>
    <t>Food_Added_6/21/21</t>
  </si>
  <si>
    <t>Previous_Weight_ of_Food 6/28/21</t>
  </si>
  <si>
    <t>Food_Added_6/28/21</t>
  </si>
  <si>
    <t>Previous_Weight_ of_Food 7/5/21</t>
  </si>
  <si>
    <t>Food_Added_7/5/21</t>
  </si>
  <si>
    <t>Previous_Weight_ of_Food 7/12/21</t>
  </si>
  <si>
    <t>Food_Added_7/12/21</t>
  </si>
  <si>
    <t>210315_31</t>
  </si>
  <si>
    <t>Cage #</t>
  </si>
  <si>
    <t>Age_(years)</t>
  </si>
  <si>
    <t>Age_(months)</t>
  </si>
  <si>
    <t>Age at Handling</t>
  </si>
  <si>
    <t>Glucose_2/22/21</t>
  </si>
  <si>
    <t>Glucose 4/7/21</t>
  </si>
  <si>
    <t>Glucose 5/12/21</t>
  </si>
  <si>
    <t>Weight_2/22/21</t>
  </si>
  <si>
    <t>Weight 5/12/21</t>
  </si>
  <si>
    <t xml:space="preserve">Handling_Date  </t>
  </si>
  <si>
    <t>Age _at_Handling</t>
  </si>
  <si>
    <t>Glucose 5/6/21</t>
  </si>
  <si>
    <t>Weight 5/5/21</t>
  </si>
  <si>
    <t>Glucose 6/23/21</t>
  </si>
  <si>
    <t>Weight 6/23/21</t>
  </si>
  <si>
    <t>Weight 8/16/21</t>
  </si>
  <si>
    <t>Glucose 9/30/21</t>
  </si>
  <si>
    <t>Post-Behavioral Plans</t>
  </si>
  <si>
    <t>Age(days)</t>
  </si>
  <si>
    <t>Age(Months)</t>
  </si>
  <si>
    <t>perfusion age Months</t>
  </si>
  <si>
    <t>Glucose 5/10/21</t>
  </si>
  <si>
    <t xml:space="preserve">Glucose </t>
  </si>
  <si>
    <t>Weight 5/31/21</t>
  </si>
  <si>
    <t>Weight 10/1/21</t>
  </si>
  <si>
    <t>Weight 10/8/21</t>
  </si>
  <si>
    <t>Weight 10/14/21</t>
  </si>
  <si>
    <t>Weight 10/22/21 --&gt; week24</t>
  </si>
  <si>
    <t>Weight 10/29/21</t>
  </si>
  <si>
    <t>Weight 11/2/21</t>
  </si>
  <si>
    <t>Glucose 11/2/21</t>
  </si>
  <si>
    <t xml:space="preserve">Week1 MRI </t>
  </si>
  <si>
    <t>Week1 MRIscan</t>
  </si>
  <si>
    <t>HFD Start 5/10/2021</t>
  </si>
  <si>
    <t>perfusion age months</t>
  </si>
  <si>
    <t>Glucose 6/7/21</t>
  </si>
  <si>
    <t>Weight 10/22/21 --&gt; week19</t>
  </si>
  <si>
    <t>Weight 11/2/2021</t>
  </si>
  <si>
    <t>Weight 11/5/21</t>
  </si>
  <si>
    <t>Final Glucose 11/9/21</t>
  </si>
  <si>
    <t>Weight 11/12/21</t>
  </si>
  <si>
    <t>Weight 11/19/21</t>
  </si>
  <si>
    <t>skip 11/26</t>
  </si>
  <si>
    <t>Weight 12/3/21</t>
  </si>
  <si>
    <t>Weight 12.10.21</t>
  </si>
  <si>
    <t>Weight 12.17.21</t>
  </si>
  <si>
    <t>Weight 12.23.21</t>
  </si>
  <si>
    <t>Weight 12.30.21 --&gt; Wk 29</t>
  </si>
  <si>
    <t>Week2 MRI scan</t>
  </si>
  <si>
    <t>HFD Start Date 6/11/21</t>
  </si>
  <si>
    <t>reserve 2 APOE44 ctrl, 2 apoe44 HFD females for RNA or lipids</t>
  </si>
  <si>
    <t>reserve 2 APOE2HN female controls for RNA or lipid</t>
  </si>
  <si>
    <t>\</t>
  </si>
  <si>
    <t>??? Check Food</t>
  </si>
  <si>
    <t>Post- Behavioral Plans</t>
  </si>
  <si>
    <t>age at perfusion (months)</t>
  </si>
  <si>
    <t>Glucose 7/6/21</t>
  </si>
  <si>
    <t xml:space="preserve">Weight </t>
  </si>
  <si>
    <t>Glucose 18 mo Ctrls 9/9/21</t>
  </si>
  <si>
    <t xml:space="preserve">Final Glucose </t>
  </si>
  <si>
    <t>Weight 7/6/21</t>
  </si>
  <si>
    <t>Weight 10/22/21 --&gt; week15</t>
  </si>
  <si>
    <t>Weight 11/5/21--&gt;wk17</t>
  </si>
  <si>
    <t>Gary image</t>
  </si>
  <si>
    <t>Control (Now Breeding)</t>
  </si>
  <si>
    <t>Week3 MRI scan</t>
  </si>
  <si>
    <t>HFD (Now Breeding)</t>
  </si>
  <si>
    <t>18 Month Control</t>
  </si>
  <si>
    <t>HFD Start Date 7/6/21</t>
  </si>
  <si>
    <t>AGE at perfusion</t>
  </si>
  <si>
    <t xml:space="preserve"> Initial Glucose*</t>
  </si>
  <si>
    <t>Weight 8/23/21</t>
  </si>
  <si>
    <t>Final Glucose</t>
  </si>
  <si>
    <t>Final Weight</t>
  </si>
  <si>
    <t>Weight 10/22/21 --&gt; week9</t>
  </si>
  <si>
    <t>Weight 10/29/21 --&gt;wk10</t>
  </si>
  <si>
    <t>Weight 11/5/21 --&gt;wk11</t>
  </si>
  <si>
    <t>Weight 11/12/21 --&gt;wk12</t>
  </si>
  <si>
    <t>skipped 11/26</t>
  </si>
  <si>
    <t>Weight 12.30.21 --&gt; Wk19</t>
  </si>
  <si>
    <t>Weight 1/7/22</t>
  </si>
  <si>
    <t>Weight 1/14/22 --&gt; last week Wk21</t>
  </si>
  <si>
    <t>add 4 E2HN males</t>
  </si>
  <si>
    <t>HFD Start Date 8/23/21</t>
  </si>
  <si>
    <t>*8/23/21 (except 18moCTRLs = 9/9/21; Cage-4 = 10/27/21)</t>
  </si>
  <si>
    <t>Week1</t>
  </si>
  <si>
    <t>Count</t>
  </si>
  <si>
    <t>Aug_Mixed</t>
  </si>
  <si>
    <t>Week1,2,3</t>
  </si>
  <si>
    <t>Sept_Mixed</t>
  </si>
  <si>
    <t>sept_Mixed</t>
  </si>
  <si>
    <t>Week2</t>
  </si>
  <si>
    <t>Oct_Mixed</t>
  </si>
  <si>
    <t>Week3</t>
  </si>
  <si>
    <t>Planned RNA Brain Punches</t>
  </si>
  <si>
    <t>Order</t>
  </si>
  <si>
    <t>Planned Experiment Date</t>
  </si>
  <si>
    <t>Planned Post-perfusion</t>
  </si>
  <si>
    <t>HFD Start Date</t>
  </si>
  <si>
    <t>Time on HFD (days)</t>
  </si>
  <si>
    <t>Time on HFD (months)</t>
  </si>
  <si>
    <t>Completed Brain Punches</t>
  </si>
  <si>
    <t>Experiment Date</t>
  </si>
  <si>
    <t>Post-perfusion</t>
  </si>
  <si>
    <t>Age at Perfusion (days)</t>
  </si>
  <si>
    <t>Age at Perfusion (months)</t>
  </si>
  <si>
    <t>Body Weight (g)</t>
  </si>
  <si>
    <t>Ketamine/xylazine inj. (ml)</t>
  </si>
  <si>
    <t>Additional Info</t>
  </si>
  <si>
    <t>AnimalID prior to perfusion</t>
  </si>
  <si>
    <t>frozen</t>
  </si>
  <si>
    <t>34g</t>
  </si>
  <si>
    <t>0.2ml</t>
  </si>
  <si>
    <t>36g</t>
  </si>
  <si>
    <t>brain damaged during extraction</t>
  </si>
  <si>
    <t>32g</t>
  </si>
  <si>
    <t>0.17ml</t>
  </si>
  <si>
    <t>brain froze on steel plate; thawed to cut</t>
  </si>
  <si>
    <t>220708-1</t>
  </si>
  <si>
    <t>53g</t>
  </si>
  <si>
    <t>0.29ml</t>
  </si>
  <si>
    <t>July</t>
  </si>
  <si>
    <t>220708-2</t>
  </si>
  <si>
    <t>45g</t>
  </si>
  <si>
    <t>0.24ml</t>
  </si>
  <si>
    <t>220708-3</t>
  </si>
  <si>
    <t>49g</t>
  </si>
  <si>
    <t>0.25ml</t>
  </si>
  <si>
    <t>220708-4</t>
  </si>
  <si>
    <t>220812-1</t>
  </si>
  <si>
    <t>220812-2</t>
  </si>
  <si>
    <t>220812-3</t>
  </si>
  <si>
    <t>220825-1</t>
  </si>
  <si>
    <t xml:space="preserve">August </t>
  </si>
  <si>
    <t>220825-2</t>
  </si>
  <si>
    <t xml:space="preserve">L </t>
  </si>
  <si>
    <t>220825-3</t>
  </si>
  <si>
    <t>220825-4</t>
  </si>
  <si>
    <t xml:space="preserve">R </t>
  </si>
  <si>
    <t>220825-5</t>
  </si>
  <si>
    <t>220310-1</t>
  </si>
  <si>
    <t xml:space="preserve">CONTROL </t>
  </si>
  <si>
    <t>30g</t>
  </si>
  <si>
    <t>220310-2</t>
  </si>
  <si>
    <t>26g</t>
  </si>
  <si>
    <t>0.13ml</t>
  </si>
  <si>
    <t>frozen-lipids</t>
  </si>
  <si>
    <t>29g</t>
  </si>
  <si>
    <t>0.15ml</t>
  </si>
  <si>
    <t>31g</t>
  </si>
  <si>
    <t>0.16ml</t>
  </si>
  <si>
    <t>220728-1</t>
  </si>
  <si>
    <t xml:space="preserve">RNA </t>
  </si>
  <si>
    <t>220728-2</t>
  </si>
  <si>
    <t>220728-3</t>
  </si>
  <si>
    <t>220728-4</t>
  </si>
  <si>
    <t>220728-5</t>
  </si>
  <si>
    <t>Frozen</t>
  </si>
  <si>
    <t>Delayed due to cardiac study</t>
  </si>
  <si>
    <t>220728-6</t>
  </si>
  <si>
    <t>220207-26</t>
  </si>
  <si>
    <t>18 month HFD</t>
  </si>
  <si>
    <t xml:space="preserve">frozen </t>
  </si>
  <si>
    <t>221104-1</t>
  </si>
  <si>
    <t>221130-1</t>
  </si>
  <si>
    <t xml:space="preserve">LL </t>
  </si>
  <si>
    <t>220111-1</t>
  </si>
  <si>
    <t>ethanol in line prior to perfusion</t>
  </si>
  <si>
    <t>220111-2</t>
  </si>
  <si>
    <t>38g</t>
  </si>
  <si>
    <t>0.21ml</t>
  </si>
  <si>
    <t>220111-3</t>
  </si>
  <si>
    <t>35g</t>
  </si>
  <si>
    <t>0.19ml</t>
  </si>
  <si>
    <t>220111-4</t>
  </si>
  <si>
    <t>0.18ml</t>
  </si>
  <si>
    <t>FrCx may be olf</t>
  </si>
  <si>
    <t>2204015-6</t>
  </si>
  <si>
    <t>33g</t>
  </si>
  <si>
    <t>220408-1</t>
  </si>
  <si>
    <t>rna</t>
  </si>
  <si>
    <t>54g</t>
  </si>
  <si>
    <t>220408-2</t>
  </si>
  <si>
    <t>52g</t>
  </si>
  <si>
    <t>220408-3</t>
  </si>
  <si>
    <t>220408-4</t>
  </si>
  <si>
    <t>220408-5</t>
  </si>
  <si>
    <t>51g</t>
  </si>
  <si>
    <t>220112-1</t>
  </si>
  <si>
    <t>220112-2</t>
  </si>
  <si>
    <t xml:space="preserve">220107-4 </t>
  </si>
  <si>
    <t>0.12ml</t>
  </si>
  <si>
    <t>cut in cblm. check</t>
  </si>
  <si>
    <t xml:space="preserve">220107-2 </t>
  </si>
  <si>
    <t>25g</t>
  </si>
  <si>
    <t>piriform with AMG</t>
  </si>
  <si>
    <t xml:space="preserve">220107-3 </t>
  </si>
  <si>
    <t>23g</t>
  </si>
  <si>
    <t>A29 with A24</t>
  </si>
  <si>
    <t>220415-1</t>
  </si>
  <si>
    <t>early April</t>
  </si>
  <si>
    <t>220415-2</t>
  </si>
  <si>
    <t>48g</t>
  </si>
  <si>
    <t>220415-3</t>
  </si>
  <si>
    <t>39g</t>
  </si>
  <si>
    <t>220415-4</t>
  </si>
  <si>
    <t>220415-5</t>
  </si>
  <si>
    <t>55g</t>
  </si>
  <si>
    <t>220107-1</t>
  </si>
  <si>
    <t>no SN</t>
  </si>
  <si>
    <t>220310-3</t>
  </si>
  <si>
    <t>220311-1</t>
  </si>
  <si>
    <t>SN with cerebral peduncles</t>
  </si>
  <si>
    <t>220311-2</t>
  </si>
  <si>
    <t>50g</t>
  </si>
  <si>
    <t>0.25mL</t>
  </si>
  <si>
    <t>no FrCx, no CPu, noA24, no SN, no colli</t>
  </si>
  <si>
    <t>0.27mL</t>
  </si>
  <si>
    <t>piriform with AMG; no SN</t>
  </si>
  <si>
    <t>57g</t>
  </si>
  <si>
    <t>0.29mL</t>
  </si>
  <si>
    <t>220527-5</t>
  </si>
  <si>
    <t>late April</t>
  </si>
  <si>
    <t>220527-6</t>
  </si>
  <si>
    <t>0.15mL</t>
  </si>
  <si>
    <t>piriform with AMG; cerebral ped. with SN</t>
  </si>
  <si>
    <t>24g</t>
  </si>
  <si>
    <t>220311-3</t>
  </si>
  <si>
    <t>27g</t>
  </si>
  <si>
    <t>220311-4</t>
  </si>
  <si>
    <t>28g</t>
  </si>
  <si>
    <t>220526-1</t>
  </si>
  <si>
    <t xml:space="preserve"> 1/11/2022</t>
  </si>
  <si>
    <t>220526-2</t>
  </si>
  <si>
    <t>220526-3</t>
  </si>
  <si>
    <t>220526-4</t>
  </si>
  <si>
    <t>220630-1</t>
  </si>
  <si>
    <t>220630-2</t>
  </si>
  <si>
    <t>37g</t>
  </si>
  <si>
    <t>220630-3</t>
  </si>
  <si>
    <t>41g</t>
  </si>
  <si>
    <t>no frontal cortex</t>
  </si>
  <si>
    <t>220630-4</t>
  </si>
  <si>
    <t>220630-5</t>
  </si>
  <si>
    <t>220203-1</t>
  </si>
  <si>
    <t>220203-2</t>
  </si>
  <si>
    <t>220203-3</t>
  </si>
  <si>
    <t>0.14ml</t>
  </si>
  <si>
    <t>220203-4</t>
  </si>
  <si>
    <t>220929-1</t>
  </si>
  <si>
    <t>Sept</t>
  </si>
  <si>
    <t>220929-2</t>
  </si>
  <si>
    <t>220929-3</t>
  </si>
  <si>
    <t>220929-4</t>
  </si>
  <si>
    <t>Freeze</t>
  </si>
  <si>
    <t>220929-5</t>
  </si>
  <si>
    <t>221129-1</t>
  </si>
  <si>
    <t>221129-2</t>
  </si>
  <si>
    <t>221129-3</t>
  </si>
  <si>
    <t>221129-4</t>
  </si>
  <si>
    <t>220603-3</t>
  </si>
  <si>
    <t>May</t>
  </si>
  <si>
    <t>220603-4</t>
  </si>
  <si>
    <t>220603-5</t>
  </si>
  <si>
    <t>220603-1</t>
  </si>
  <si>
    <t>220603-2</t>
  </si>
  <si>
    <t>freeze</t>
  </si>
  <si>
    <t>56g</t>
  </si>
  <si>
    <t>220527-1</t>
  </si>
  <si>
    <t>220527-2</t>
  </si>
  <si>
    <t>220527-3</t>
  </si>
  <si>
    <t xml:space="preserve">rna </t>
  </si>
  <si>
    <t>44g</t>
  </si>
  <si>
    <t>220527-4</t>
  </si>
  <si>
    <t>220804-1</t>
  </si>
  <si>
    <t>220804-2</t>
  </si>
  <si>
    <t>220804-3</t>
  </si>
  <si>
    <t>220804-4</t>
  </si>
  <si>
    <t>220804-5</t>
  </si>
  <si>
    <t>221027-1</t>
  </si>
  <si>
    <t>221027-2</t>
  </si>
  <si>
    <t>221027-3</t>
  </si>
  <si>
    <t>completed by 11/30/2022</t>
  </si>
  <si>
    <t>Up to November22</t>
  </si>
  <si>
    <t>Finished</t>
  </si>
  <si>
    <t>1*</t>
  </si>
  <si>
    <t>* age was 28 month</t>
  </si>
  <si>
    <t>2+1 from Vitek</t>
  </si>
  <si>
    <t>need E4HN 1 male , 1 female</t>
  </si>
  <si>
    <t>Finished (August)</t>
  </si>
  <si>
    <t>need E3HN female to put on HFD n=4</t>
  </si>
  <si>
    <t>Black= completed as of 08/08/22</t>
  </si>
  <si>
    <t>need 2 E3HN males for controls n=2</t>
  </si>
  <si>
    <t>Red= not yet completed</t>
  </si>
  <si>
    <t>need  E22 F controls at 12 months n=3</t>
  </si>
  <si>
    <t>need E33 4 males about 9 mo old and 1 female</t>
  </si>
  <si>
    <t>Potential Animals to Use</t>
  </si>
  <si>
    <t xml:space="preserve"> Can add HFD 2 F?</t>
  </si>
  <si>
    <t>brain</t>
  </si>
  <si>
    <t>regions</t>
  </si>
  <si>
    <t>plates</t>
  </si>
  <si>
    <t>Glucose_Start_4/12/21</t>
  </si>
  <si>
    <t>Glucose_End_</t>
  </si>
  <si>
    <t>Weight 10/22/21</t>
  </si>
  <si>
    <t>Weight 12.30.21</t>
  </si>
  <si>
    <t>Weight 1/14/22</t>
  </si>
  <si>
    <t>Weight 1/21/22</t>
  </si>
  <si>
    <t>Weight 1/28/22</t>
  </si>
  <si>
    <t>Weight 2/4/22</t>
  </si>
  <si>
    <t xml:space="preserve"> Weight 2/10/22</t>
  </si>
  <si>
    <t xml:space="preserve"> Weight 2/18/22</t>
  </si>
  <si>
    <t>Weight 2/25/22</t>
  </si>
  <si>
    <t>weight 3.4.22</t>
  </si>
  <si>
    <t>weight 3.11.22</t>
  </si>
  <si>
    <t>weight 3.18.22</t>
  </si>
  <si>
    <t>weight 3/25/22</t>
  </si>
  <si>
    <t>210622-2</t>
  </si>
  <si>
    <t>210622-3</t>
  </si>
  <si>
    <t>--</t>
  </si>
  <si>
    <t>210719-4</t>
  </si>
  <si>
    <t>210719-5</t>
  </si>
  <si>
    <t>210719-7</t>
  </si>
  <si>
    <t>Initial Glucose 10/11/21</t>
  </si>
  <si>
    <t>Inital Weight 10/11/21</t>
  </si>
  <si>
    <t>Weight 11/19/21--&gt; wk6</t>
  </si>
  <si>
    <t>Initial Glucose 11/22/21</t>
  </si>
  <si>
    <t>Inital Weight 11/22/21</t>
  </si>
  <si>
    <t>skip 11/26--&gt; wk7</t>
  </si>
  <si>
    <t>Weight 12.30.21 --&gt; Wk 12</t>
  </si>
  <si>
    <t>Weight 1.21.22</t>
  </si>
  <si>
    <t>Weight 1/28/22--&gt;wk 16</t>
  </si>
  <si>
    <t>Weight 2/10/22</t>
  </si>
  <si>
    <t>Weight 2/18/22</t>
  </si>
  <si>
    <t>Weight loss</t>
  </si>
  <si>
    <t>Due to surgery</t>
  </si>
  <si>
    <t>completed data set in Concatenated_all_data</t>
  </si>
  <si>
    <t>220110_11:0</t>
  </si>
  <si>
    <t>220110_12:0</t>
  </si>
  <si>
    <t>Moved to RNA</t>
  </si>
  <si>
    <t>HFD start date 10/11/21</t>
  </si>
  <si>
    <t xml:space="preserve"> Initial Glucose 11/9/21</t>
  </si>
  <si>
    <t>Initial Weight 11/9/21</t>
  </si>
  <si>
    <t>Weight 12.30.21 --&gt;wk8</t>
  </si>
  <si>
    <t>Weight 1/28/22 -&gt;wk12</t>
  </si>
  <si>
    <t>weight 3.18.22 --&gt; wk19</t>
  </si>
  <si>
    <t>weight 4/1/22</t>
  </si>
  <si>
    <t>pumps</t>
  </si>
  <si>
    <t>died before imaging</t>
  </si>
  <si>
    <t>c</t>
  </si>
  <si>
    <t>bent tail- did not test behaviorally</t>
  </si>
  <si>
    <t>HFD starts 11/8/21</t>
  </si>
  <si>
    <t>Initial Weight 12.29.21</t>
  </si>
  <si>
    <t>Initial Glucose 12.29.21</t>
  </si>
  <si>
    <t>Weight 1/28/22 -&gt; wk4</t>
  </si>
  <si>
    <t>Weight 3/16/22</t>
  </si>
  <si>
    <t>Glucose 3/16/22</t>
  </si>
  <si>
    <t>weight 3.18.22 -&gt; wk11</t>
  </si>
  <si>
    <t>weight 4/8/22</t>
  </si>
  <si>
    <t>skip 4/15/22</t>
  </si>
  <si>
    <t>Weight 4/22/22</t>
  </si>
  <si>
    <t>weight 4/29/22 --&gt;Wk 17</t>
  </si>
  <si>
    <t>weight 5/6/22</t>
  </si>
  <si>
    <t xml:space="preserve">pumps </t>
  </si>
  <si>
    <t>for imaging</t>
  </si>
  <si>
    <t>Initial Weight 1.3.22</t>
  </si>
  <si>
    <t>Initial Glucose 1.3.22</t>
  </si>
  <si>
    <t>weight 4/22/22</t>
  </si>
  <si>
    <t>weight 4/29/22 --&gt; wk17</t>
  </si>
  <si>
    <t>weight 5/13/22</t>
  </si>
  <si>
    <t>weight 5/20/22</t>
  </si>
  <si>
    <t>skip 5/27</t>
  </si>
  <si>
    <t>weight 6/2/22</t>
  </si>
  <si>
    <t>weight 6/10/22 --&gt;wk 23</t>
  </si>
  <si>
    <t>5**</t>
  </si>
  <si>
    <t>HFD starts 1/3/22</t>
  </si>
  <si>
    <t>**ear punches were added when placed on HFD: no way to actually know which mouse was the young one</t>
  </si>
  <si>
    <t>Inital Weight 1/31/22</t>
  </si>
  <si>
    <t>Initial Glucose 1/31/22</t>
  </si>
  <si>
    <t>weight 3.18.22 -&gt; wk7</t>
  </si>
  <si>
    <t>Weight 3/21/22</t>
  </si>
  <si>
    <t>Glucose 3/21/22</t>
  </si>
  <si>
    <t>weight 4/29/22 --&gt; wk13</t>
  </si>
  <si>
    <t>weight 5/27/22</t>
  </si>
  <si>
    <t>weight 6/3/2022</t>
  </si>
  <si>
    <t>weight 6/10/22</t>
  </si>
  <si>
    <t>weight 6/17/22 -&gt; wk 20</t>
  </si>
  <si>
    <t>weight 6/24/22</t>
  </si>
  <si>
    <t>weight 7/1/22 --&gt; wk 22</t>
  </si>
  <si>
    <t>204 mg/dL</t>
  </si>
  <si>
    <t>250 mg/dL</t>
  </si>
  <si>
    <t>70 mg/dL</t>
  </si>
  <si>
    <t>162 mg/dL</t>
  </si>
  <si>
    <t>hfd starts 1/31/22</t>
  </si>
  <si>
    <t>Inital Weight  3.7.22</t>
  </si>
  <si>
    <t>Initial Glucose 3.7.22</t>
  </si>
  <si>
    <t>weight 3.18.22--&gt; wk2</t>
  </si>
  <si>
    <t>Inital Weight  3.21.22</t>
  </si>
  <si>
    <t>Initial Glucose 3.21.22</t>
  </si>
  <si>
    <t>weight 4/1/2022</t>
  </si>
  <si>
    <t>weight 4/8/2022</t>
  </si>
  <si>
    <t>weight 4/29/22 --&gt;wk8</t>
  </si>
  <si>
    <t>weight 5/20/2022</t>
  </si>
  <si>
    <t>weight 6/3/22</t>
  </si>
  <si>
    <t>weight 6/17/22 -&gt;wk15</t>
  </si>
  <si>
    <t>weight 7/1/22</t>
  </si>
  <si>
    <t>weight 7/8/22</t>
  </si>
  <si>
    <t>weight 7/15/22</t>
  </si>
  <si>
    <t>weight 7/22/22</t>
  </si>
  <si>
    <t>weight 7/29/22</t>
  </si>
  <si>
    <t>220606-1:0</t>
  </si>
  <si>
    <t>220606-2:0</t>
  </si>
  <si>
    <t>220606-3:0</t>
  </si>
  <si>
    <t>220606-4:0</t>
  </si>
  <si>
    <t>220606-5:0</t>
  </si>
  <si>
    <t>220606-6:0</t>
  </si>
  <si>
    <t>220606-15:0</t>
  </si>
  <si>
    <t>220606-16:0</t>
  </si>
  <si>
    <t>220606-17:0</t>
  </si>
  <si>
    <t>220606-18:0</t>
  </si>
  <si>
    <t>220606-19:0</t>
  </si>
  <si>
    <t>220606-20:0</t>
  </si>
  <si>
    <t>220606-21:0</t>
  </si>
  <si>
    <t>220606-22:0</t>
  </si>
  <si>
    <t>Start weighing 3/7/21</t>
  </si>
  <si>
    <t xml:space="preserve">                                                            </t>
  </si>
  <si>
    <t>Initial Weight 4/4/22</t>
  </si>
  <si>
    <t>Initial Glucose 4/4/22</t>
  </si>
  <si>
    <t>weight 4/29/22 --&gt; wk4</t>
  </si>
  <si>
    <t>Weight 6/3/22</t>
  </si>
  <si>
    <t>weight 6/17/22</t>
  </si>
  <si>
    <t>weight 8/05/22</t>
  </si>
  <si>
    <t>Died 06/01/22</t>
  </si>
  <si>
    <t>220704-2:0</t>
  </si>
  <si>
    <t>220704-4:0</t>
  </si>
  <si>
    <t>220704-5:0</t>
  </si>
  <si>
    <t>euthanized 6/13/22</t>
  </si>
  <si>
    <t>220704-11:0</t>
  </si>
  <si>
    <t>Cagw-2</t>
  </si>
  <si>
    <t>220704-7:0</t>
  </si>
  <si>
    <t>220704-8:0</t>
  </si>
  <si>
    <t>220704-1:0</t>
  </si>
  <si>
    <t>220704-10:0</t>
  </si>
  <si>
    <t>Died during surgery</t>
  </si>
  <si>
    <t>found dead 7/11/22</t>
  </si>
  <si>
    <t>220704-14:0</t>
  </si>
  <si>
    <t>Cagw-3</t>
  </si>
  <si>
    <t>220704-15:0</t>
  </si>
  <si>
    <t>220704-16:0</t>
  </si>
  <si>
    <t>220704-17:0</t>
  </si>
  <si>
    <t>220704-18:0</t>
  </si>
  <si>
    <t>220704-19:0</t>
  </si>
  <si>
    <t>hfd started 4/4/22</t>
  </si>
  <si>
    <t>+*</t>
  </si>
  <si>
    <t>Initial Weight 5/9/22</t>
  </si>
  <si>
    <t>Initial Glucose 5/9/22</t>
  </si>
  <si>
    <t>Weight 5/13/22</t>
  </si>
  <si>
    <t>weight 6/17/22-&gt; wk6</t>
  </si>
  <si>
    <t>220808-18:0</t>
  </si>
  <si>
    <t>220808-19:0</t>
  </si>
  <si>
    <t>220808-20:0</t>
  </si>
  <si>
    <t>220808-21:0</t>
  </si>
  <si>
    <t>220808-22:0</t>
  </si>
  <si>
    <t>220808-6:0</t>
  </si>
  <si>
    <t>220808-7:0</t>
  </si>
  <si>
    <t>220808-8:0</t>
  </si>
  <si>
    <t>220808-9:0</t>
  </si>
  <si>
    <t>220808-10:0</t>
  </si>
  <si>
    <t>220808-11:0</t>
  </si>
  <si>
    <t>220808-12:0</t>
  </si>
  <si>
    <t>220808-13:0</t>
  </si>
  <si>
    <t>220808-14:0</t>
  </si>
  <si>
    <t>220808-15:0</t>
  </si>
  <si>
    <t>220808-16:0</t>
  </si>
  <si>
    <t>220808-17:0</t>
  </si>
  <si>
    <t>HFD starts 5/9/22</t>
  </si>
  <si>
    <t>Initial Weight 6/6/22</t>
  </si>
  <si>
    <t>Initial Glucose 6/6/22</t>
  </si>
  <si>
    <t>weight 6/17/22 -&gt;wk1</t>
  </si>
  <si>
    <t>220905-7:0</t>
  </si>
  <si>
    <t>Cage 1</t>
  </si>
  <si>
    <t>220905-8:0</t>
  </si>
  <si>
    <t>220905-9:0</t>
  </si>
  <si>
    <t>Cage 2</t>
  </si>
  <si>
    <t>Cage 3</t>
  </si>
  <si>
    <t>6mo Control</t>
  </si>
  <si>
    <t>Cage 4</t>
  </si>
  <si>
    <t>220905-10:0</t>
  </si>
  <si>
    <t>18 month control</t>
  </si>
  <si>
    <t>220905-11:0</t>
  </si>
  <si>
    <t>Cage 5</t>
  </si>
  <si>
    <t>220905-12:0</t>
  </si>
  <si>
    <t>Cage 6</t>
  </si>
  <si>
    <t>220905-18</t>
  </si>
  <si>
    <t>Cage 7</t>
  </si>
  <si>
    <t>220905-19</t>
  </si>
  <si>
    <t>220905-20</t>
  </si>
  <si>
    <t>220905-21</t>
  </si>
  <si>
    <t>Cage 8</t>
  </si>
  <si>
    <t>220905-22</t>
  </si>
  <si>
    <t>220905-23</t>
  </si>
  <si>
    <t>Cage 9</t>
  </si>
  <si>
    <t>220905-24</t>
  </si>
  <si>
    <t>220905-25</t>
  </si>
  <si>
    <t>220905-26</t>
  </si>
  <si>
    <t>Cage 10</t>
  </si>
  <si>
    <t>220905-27</t>
  </si>
  <si>
    <t>220905-28</t>
  </si>
  <si>
    <t>220905-29</t>
  </si>
  <si>
    <t>HFD started 6/1/2022</t>
  </si>
  <si>
    <t xml:space="preserve">                                          </t>
  </si>
  <si>
    <t>Initial Weight 7/5/22</t>
  </si>
  <si>
    <t>Initial Glucose 7/8/22</t>
  </si>
  <si>
    <t>None</t>
  </si>
  <si>
    <t>Found already dead before perfusion</t>
  </si>
  <si>
    <t>Died during in vivo scan</t>
  </si>
  <si>
    <t>221003-13</t>
  </si>
  <si>
    <t>221003-14</t>
  </si>
  <si>
    <t>221003-15</t>
  </si>
  <si>
    <t>221003-16</t>
  </si>
  <si>
    <t>221003-17</t>
  </si>
  <si>
    <t>221003-18</t>
  </si>
  <si>
    <t>221003-19</t>
  </si>
  <si>
    <t>221003-20</t>
  </si>
  <si>
    <t>221003-21</t>
  </si>
  <si>
    <t>221003-22</t>
  </si>
  <si>
    <t>221003-23</t>
  </si>
  <si>
    <t>221003-24</t>
  </si>
  <si>
    <t>221003-25</t>
  </si>
  <si>
    <t>221003-26</t>
  </si>
  <si>
    <t>221003-27</t>
  </si>
  <si>
    <t>221003-28</t>
  </si>
  <si>
    <t>221003-29</t>
  </si>
  <si>
    <t>221003-30</t>
  </si>
  <si>
    <t>HFD started 7/05/2022</t>
  </si>
  <si>
    <t>Initial Weight 08/09/22</t>
  </si>
  <si>
    <t>Initial Glucose 08/09/22</t>
  </si>
  <si>
    <t>221101-1</t>
  </si>
  <si>
    <t xml:space="preserve">Cage 1 </t>
  </si>
  <si>
    <t>221101-2</t>
  </si>
  <si>
    <t>221101-3</t>
  </si>
  <si>
    <t>Died during Sx</t>
  </si>
  <si>
    <t>221101-4</t>
  </si>
  <si>
    <t>221101-5</t>
  </si>
  <si>
    <t>221101-6</t>
  </si>
  <si>
    <t>221101-7</t>
  </si>
  <si>
    <t>221101-8</t>
  </si>
  <si>
    <t>221101-9</t>
  </si>
  <si>
    <t>221101-10</t>
  </si>
  <si>
    <t>221101-11</t>
  </si>
  <si>
    <t>221101-12</t>
  </si>
  <si>
    <t>221101-13</t>
  </si>
  <si>
    <t>221101-14</t>
  </si>
  <si>
    <t>221101-15</t>
  </si>
  <si>
    <t xml:space="preserve">L  </t>
  </si>
  <si>
    <t>221101-16</t>
  </si>
  <si>
    <t>221101-17</t>
  </si>
  <si>
    <t>221101-18</t>
  </si>
  <si>
    <t>221101-19</t>
  </si>
  <si>
    <t>221101-20</t>
  </si>
  <si>
    <t>6 mo Control</t>
  </si>
  <si>
    <t>221101-21</t>
  </si>
  <si>
    <t>221101-22</t>
  </si>
  <si>
    <t>221101-23</t>
  </si>
  <si>
    <t>221101-24</t>
  </si>
  <si>
    <t>6 moControl</t>
  </si>
  <si>
    <t>HFD started 8/1/2022</t>
  </si>
  <si>
    <t xml:space="preserve">Initial Weight </t>
  </si>
  <si>
    <t xml:space="preserve">Initial Glucose </t>
  </si>
  <si>
    <t>230118-1:0</t>
  </si>
  <si>
    <t>221128-1</t>
  </si>
  <si>
    <t xml:space="preserve">      </t>
  </si>
  <si>
    <t>230118-2:0</t>
  </si>
  <si>
    <t>221128-2</t>
  </si>
  <si>
    <t>230118-3:0</t>
  </si>
  <si>
    <t>221128-3</t>
  </si>
  <si>
    <t>221128-13:0</t>
  </si>
  <si>
    <t>221128-4</t>
  </si>
  <si>
    <t>6 month Control</t>
  </si>
  <si>
    <t>221128-14:0</t>
  </si>
  <si>
    <t>221128-5</t>
  </si>
  <si>
    <t>221128-15:0</t>
  </si>
  <si>
    <t>221128-6</t>
  </si>
  <si>
    <t>221128-16:0</t>
  </si>
  <si>
    <t>221128-7</t>
  </si>
  <si>
    <t>221128-8</t>
  </si>
  <si>
    <t>221128-9</t>
  </si>
  <si>
    <t>230118-4:0</t>
  </si>
  <si>
    <t>221128-10</t>
  </si>
  <si>
    <t>12 month HFD</t>
  </si>
  <si>
    <t>230118-5:0</t>
  </si>
  <si>
    <t>221128-11</t>
  </si>
  <si>
    <t>230118-6:0</t>
  </si>
  <si>
    <t>221128-12</t>
  </si>
  <si>
    <t>230118-7:0</t>
  </si>
  <si>
    <t>12 month Control</t>
  </si>
  <si>
    <t>221128-17</t>
  </si>
  <si>
    <t>221128-18</t>
  </si>
  <si>
    <t>221128-19</t>
  </si>
  <si>
    <t>221128-20</t>
  </si>
  <si>
    <t>HFD started 9/1/2022</t>
  </si>
  <si>
    <t>Died 09/01/22</t>
  </si>
  <si>
    <t>Moved to Breeeding cage</t>
  </si>
  <si>
    <t>Died 10/17/22</t>
  </si>
  <si>
    <t>move to breeding cage</t>
  </si>
  <si>
    <t>Initial weight</t>
  </si>
  <si>
    <t>Initial Glucose</t>
  </si>
  <si>
    <t>230117-1:0</t>
  </si>
  <si>
    <t>230117-1</t>
  </si>
  <si>
    <t>230117-2:0</t>
  </si>
  <si>
    <t>230117-2</t>
  </si>
  <si>
    <t>230117-3:0</t>
  </si>
  <si>
    <t>230117-3</t>
  </si>
  <si>
    <t>Died during Imaging</t>
  </si>
  <si>
    <t>230117-4:0</t>
  </si>
  <si>
    <t>230117-4</t>
  </si>
  <si>
    <t>230117-5:0</t>
  </si>
  <si>
    <t>230117-5</t>
  </si>
  <si>
    <t>230117-6:0</t>
  </si>
  <si>
    <t>230117-6</t>
  </si>
  <si>
    <t>230117-7:0</t>
  </si>
  <si>
    <t>230117-7</t>
  </si>
  <si>
    <t>230117-8:0</t>
  </si>
  <si>
    <t>230117-8</t>
  </si>
  <si>
    <t>230117-9:0</t>
  </si>
  <si>
    <t>230117-9</t>
  </si>
  <si>
    <t>230117-10:0</t>
  </si>
  <si>
    <t>230117-10</t>
  </si>
  <si>
    <t>230117-11</t>
  </si>
  <si>
    <t xml:space="preserve">Cage 4 </t>
  </si>
  <si>
    <t>230117-12</t>
  </si>
  <si>
    <t>230117-13</t>
  </si>
  <si>
    <t>230117-14</t>
  </si>
  <si>
    <t>230117-15</t>
  </si>
  <si>
    <t>230117-16</t>
  </si>
  <si>
    <t>230117-17</t>
  </si>
  <si>
    <t>230117-18</t>
  </si>
  <si>
    <t>230117-19:0</t>
  </si>
  <si>
    <t>230117-19</t>
  </si>
  <si>
    <t>12month Control</t>
  </si>
  <si>
    <t>230117-20:0</t>
  </si>
  <si>
    <t>230117-20</t>
  </si>
  <si>
    <t>HFD started 10/13/22</t>
  </si>
  <si>
    <t>230104-5</t>
  </si>
  <si>
    <t>Died 10/28/22</t>
  </si>
  <si>
    <t>Behavioral experiment_6mo Ctrl</t>
  </si>
  <si>
    <t>exercise_start</t>
  </si>
  <si>
    <t>exercise_end</t>
  </si>
  <si>
    <t>Age_At End</t>
  </si>
  <si>
    <t>MWM</t>
  </si>
  <si>
    <t>Batch1</t>
  </si>
  <si>
    <t>Batch2</t>
  </si>
  <si>
    <t>Died 5/1/23</t>
  </si>
  <si>
    <t>Batch3</t>
  </si>
  <si>
    <t>Sacrificed on 05/23/23 due to Tumor</t>
  </si>
  <si>
    <t>In vivo imaging on 05/03/23</t>
  </si>
  <si>
    <t>Sacrificed on 05/04/23</t>
  </si>
  <si>
    <t>6 month control</t>
  </si>
  <si>
    <t>Number</t>
  </si>
  <si>
    <t>Ear Marking</t>
  </si>
  <si>
    <t>Strain</t>
  </si>
  <si>
    <t>Age (years)</t>
  </si>
  <si>
    <t xml:space="preserve">Around 6 month age for Scanning </t>
  </si>
  <si>
    <t>Due</t>
  </si>
  <si>
    <t>June</t>
  </si>
  <si>
    <t>230213-1</t>
  </si>
  <si>
    <t>6month Control</t>
  </si>
  <si>
    <t>230213-2</t>
  </si>
  <si>
    <t>230213-3</t>
  </si>
  <si>
    <t>230213-4</t>
  </si>
  <si>
    <t>230213-5</t>
  </si>
  <si>
    <t>230213-6</t>
  </si>
  <si>
    <t>230213-7</t>
  </si>
  <si>
    <t>230213-8</t>
  </si>
  <si>
    <t>230213-29:0</t>
  </si>
  <si>
    <t>230213-9</t>
  </si>
  <si>
    <t>230213-30:0</t>
  </si>
  <si>
    <t>230213-10</t>
  </si>
  <si>
    <t>230213-21:0</t>
  </si>
  <si>
    <t>230213-11</t>
  </si>
  <si>
    <t>230213-22:0</t>
  </si>
  <si>
    <t>230213-12</t>
  </si>
  <si>
    <t>230213-23:0</t>
  </si>
  <si>
    <t>230213-13</t>
  </si>
  <si>
    <t>230213-24:0</t>
  </si>
  <si>
    <t>230213-14</t>
  </si>
  <si>
    <t>230213-25:0</t>
  </si>
  <si>
    <t>230213-15</t>
  </si>
  <si>
    <t>230213-26:0</t>
  </si>
  <si>
    <t>230213-16</t>
  </si>
  <si>
    <t>230213-27:0</t>
  </si>
  <si>
    <t>230213-17</t>
  </si>
  <si>
    <t>230213-28:0</t>
  </si>
  <si>
    <t>230213-18</t>
  </si>
  <si>
    <t>230213-31:0</t>
  </si>
  <si>
    <t>230213-19</t>
  </si>
  <si>
    <t>230213-32:0</t>
  </si>
  <si>
    <t>230213-20</t>
  </si>
  <si>
    <t>18 month Control</t>
  </si>
  <si>
    <t>Withdraw from the study because female seem to be pregnant</t>
  </si>
  <si>
    <t>Didn't see in the cage but present in the inventory</t>
  </si>
  <si>
    <t>230313-1</t>
  </si>
  <si>
    <t>230313-2</t>
  </si>
  <si>
    <t>230313-3</t>
  </si>
  <si>
    <t>230313-4</t>
  </si>
  <si>
    <t>230313-5</t>
  </si>
  <si>
    <t>230313-6</t>
  </si>
  <si>
    <t>230313-7</t>
  </si>
  <si>
    <t>230313-8</t>
  </si>
  <si>
    <t>230313-9</t>
  </si>
  <si>
    <t>230313-22:0</t>
  </si>
  <si>
    <t>230313-10</t>
  </si>
  <si>
    <t>230313-23:0</t>
  </si>
  <si>
    <t>230313-11</t>
  </si>
  <si>
    <t>230313-24:0</t>
  </si>
  <si>
    <t>230313-12</t>
  </si>
  <si>
    <t>230313-25:0</t>
  </si>
  <si>
    <t>230313-13</t>
  </si>
  <si>
    <t>230313-26:0</t>
  </si>
  <si>
    <t>230313-14</t>
  </si>
  <si>
    <t>230313-27:0</t>
  </si>
  <si>
    <t>230313-15</t>
  </si>
  <si>
    <t>230313-28:0</t>
  </si>
  <si>
    <t>230313-16</t>
  </si>
  <si>
    <t>230313-29:0</t>
  </si>
  <si>
    <t>230313-17</t>
  </si>
  <si>
    <t>230313-30:0</t>
  </si>
  <si>
    <t>230313-18</t>
  </si>
  <si>
    <t>**HFD started</t>
  </si>
  <si>
    <t>Time on HFD upto handling date</t>
  </si>
  <si>
    <t>months</t>
  </si>
  <si>
    <t>HFD started 01/10/2023</t>
  </si>
  <si>
    <t>Euthanized due to skin infection</t>
  </si>
  <si>
    <t>12 monnth HFD</t>
  </si>
  <si>
    <t>18month Control</t>
  </si>
  <si>
    <t>HFD started 02/13/23</t>
  </si>
  <si>
    <t>Euthanized 02/14/23 due to tumor</t>
  </si>
  <si>
    <t>230508-22</t>
  </si>
  <si>
    <t>Move to Feb23 for 12 month control</t>
  </si>
  <si>
    <t>230508-23</t>
  </si>
  <si>
    <t>230508-24</t>
  </si>
  <si>
    <t>Move to Feb23 for 12 month control because they are old while HFD for 3 month and not suitable for 12 month HFD</t>
  </si>
  <si>
    <t>Euthanized 03/01/23 due to severe skin infection</t>
  </si>
  <si>
    <t>Died 4/18/23</t>
  </si>
  <si>
    <t>Died 6/18/23</t>
  </si>
  <si>
    <t>18month HFD</t>
  </si>
  <si>
    <t>HFD started 03/20/23</t>
  </si>
  <si>
    <t>Died 05/12/23</t>
  </si>
  <si>
    <t>Old control</t>
  </si>
  <si>
    <t>Old HFD</t>
  </si>
  <si>
    <t>Young Control</t>
  </si>
  <si>
    <t>Young HFD</t>
  </si>
  <si>
    <t>Cage no.</t>
  </si>
  <si>
    <t>Year</t>
  </si>
  <si>
    <t>Days</t>
  </si>
  <si>
    <t>Months</t>
  </si>
  <si>
    <t>Glucose</t>
  </si>
  <si>
    <t>RNA (Blood sample)</t>
  </si>
  <si>
    <t>RNA (Brain tissue sample)</t>
  </si>
  <si>
    <t>Proteomic (Brain tissue samples)</t>
  </si>
  <si>
    <t>Date of sample collection</t>
  </si>
  <si>
    <t>230829-1</t>
  </si>
  <si>
    <t>230829-2</t>
  </si>
  <si>
    <t>230829-3</t>
  </si>
  <si>
    <t>230829-4</t>
  </si>
  <si>
    <t>230829-5</t>
  </si>
  <si>
    <t>230830-1</t>
  </si>
  <si>
    <t>230830-2</t>
  </si>
  <si>
    <t>230830-3</t>
  </si>
  <si>
    <t>230831-1</t>
  </si>
  <si>
    <t>230831-2</t>
  </si>
  <si>
    <t>230831-3</t>
  </si>
  <si>
    <t>230901-1</t>
  </si>
  <si>
    <t>230901-2</t>
  </si>
  <si>
    <t>Cage_assignment</t>
  </si>
  <si>
    <t>Exercise start date</t>
  </si>
  <si>
    <t>Cardiac scan</t>
  </si>
  <si>
    <t>MWM_startdate</t>
  </si>
  <si>
    <t>MWM_Startdate</t>
  </si>
  <si>
    <t>MRI_invivo</t>
  </si>
  <si>
    <t>MRI_exvivo</t>
  </si>
  <si>
    <t>m</t>
  </si>
  <si>
    <t>f</t>
  </si>
  <si>
    <t>Metabolomics</t>
  </si>
  <si>
    <t>mass_start</t>
  </si>
  <si>
    <t>mass_end</t>
  </si>
  <si>
    <t>glucose_start</t>
  </si>
  <si>
    <t>glucose_end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</si>
</sst>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trike/>
      <sz val="12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trike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444444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trike/>
      <sz val="11"/>
      <color rgb="FF000000"/>
      <name val="Calibri"/>
      <family val="2"/>
    </font>
    <font>
      <b/>
      <strike/>
      <sz val="11"/>
      <color rgb="FF000000"/>
      <name val="Calibri"/>
      <family val="2"/>
    </font>
    <font>
      <strike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8"/>
      <color theme="1"/>
      <name val="Verdana"/>
      <family val="2"/>
    </font>
    <font>
      <strike/>
      <u/>
      <sz val="11"/>
      <color theme="10"/>
      <name val="Calibri"/>
      <family val="2"/>
      <scheme val="minor"/>
    </font>
    <font>
      <strike/>
      <sz val="8"/>
      <color theme="1"/>
      <name val="Verdana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trike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b/>
      <sz val="10"/>
      <color rgb="FF00B050"/>
      <name val="Arial"/>
      <family val="2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charset val="1"/>
    </font>
    <font>
      <b/>
      <sz val="12"/>
      <color rgb="FF00B050"/>
      <name val="Calibri"/>
      <family val="2"/>
      <charset val="1"/>
    </font>
    <font>
      <b/>
      <strike/>
      <sz val="12"/>
      <color rgb="FF000000"/>
      <name val="Calibri"/>
      <family val="2"/>
      <charset val="1"/>
    </font>
    <font>
      <b/>
      <strike/>
      <sz val="11"/>
      <color rgb="FF000000"/>
      <name val="Calibri"/>
      <family val="2"/>
      <scheme val="minor"/>
    </font>
    <font>
      <b/>
      <strike/>
      <sz val="12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11"/>
      <color rgb="FF4472C4"/>
      <name val="Calibri"/>
      <family val="2"/>
      <scheme val="minor"/>
    </font>
    <font>
      <sz val="11"/>
      <color rgb="FFFF0000"/>
      <name val="Calibri"/>
      <family val="2"/>
    </font>
    <font>
      <sz val="12"/>
      <name val="Calibri"/>
      <family val="2"/>
    </font>
    <font>
      <b/>
      <sz val="20"/>
      <color rgb="FF000000"/>
      <name val="Calibri"/>
      <family val="2"/>
    </font>
    <font>
      <sz val="11"/>
      <color rgb="FFF4B084"/>
      <name val="Calibri"/>
      <family val="2"/>
      <scheme val="minor"/>
    </font>
    <font>
      <sz val="11"/>
      <color rgb="FF444444"/>
      <name val="Calibri"/>
      <family val="2"/>
    </font>
    <font>
      <sz val="11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  <scheme val="minor"/>
    </font>
    <font>
      <b/>
      <sz val="11"/>
      <name val="Calibri"/>
      <family val="2"/>
    </font>
    <font>
      <sz val="20"/>
      <color rgb="FF000000"/>
      <name val="Calibri"/>
      <family val="2"/>
    </font>
    <font>
      <sz val="12"/>
      <color rgb="FFFF0000"/>
      <name val="Calibri"/>
      <family val="2"/>
    </font>
    <font>
      <b/>
      <sz val="10"/>
      <color rgb="FF000000"/>
      <name val="Arial"/>
      <family val="2"/>
    </font>
    <font>
      <sz val="8"/>
      <color rgb="FF5F6368"/>
      <name val="Roboto"/>
      <charset val="1"/>
    </font>
    <font>
      <sz val="9"/>
      <color rgb="FF000000"/>
      <name val="Arial"/>
      <family val="2"/>
    </font>
    <font>
      <sz val="10"/>
      <color rgb="FF000000"/>
      <name val="Roboto"/>
      <charset val="1"/>
    </font>
    <font>
      <sz val="12"/>
      <color rgb="FF000000"/>
      <name val="Calibri"/>
    </font>
    <font>
      <b/>
      <sz val="11"/>
      <color rgb="FFFF0000"/>
      <name val="Calibri"/>
      <family val="2"/>
    </font>
  </fonts>
  <fills count="78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00000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CEB8DB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64A8"/>
        <bgColor indexed="64"/>
      </patternFill>
    </fill>
    <fill>
      <patternFill patternType="solid">
        <fgColor rgb="FFBBF0EF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0E0E0"/>
        <bgColor indexed="64"/>
      </patternFill>
    </fill>
    <fill>
      <patternFill patternType="solid">
        <fgColor rgb="FFF55656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E89520"/>
        <bgColor indexed="64"/>
      </patternFill>
    </fill>
    <fill>
      <patternFill patternType="solid">
        <fgColor rgb="FFDBDBDB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F1AD67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CEB8DB"/>
        <bgColor rgb="FF000000"/>
      </patternFill>
    </fill>
    <fill>
      <patternFill patternType="solid">
        <fgColor rgb="FFDCC5E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0000"/>
        <bgColor rgb="FF000000"/>
      </patternFill>
    </fill>
  </fills>
  <borders count="13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A9D08E"/>
      </left>
      <right/>
      <top style="medium">
        <color rgb="FFA9D08E"/>
      </top>
      <bottom/>
      <diagonal/>
    </border>
    <border>
      <left/>
      <right style="medium">
        <color rgb="FFA9D08E"/>
      </right>
      <top style="medium">
        <color rgb="FFA9D08E"/>
      </top>
      <bottom/>
      <diagonal/>
    </border>
    <border>
      <left style="medium">
        <color rgb="FFC65911"/>
      </left>
      <right/>
      <top style="medium">
        <color rgb="FFC65911"/>
      </top>
      <bottom/>
      <diagonal/>
    </border>
    <border>
      <left/>
      <right style="medium">
        <color rgb="FFC65911"/>
      </right>
      <top style="medium">
        <color rgb="FFC65911"/>
      </top>
      <bottom/>
      <diagonal/>
    </border>
    <border>
      <left style="medium">
        <color rgb="FFA9D08E"/>
      </left>
      <right/>
      <top/>
      <bottom/>
      <diagonal/>
    </border>
    <border>
      <left/>
      <right style="medium">
        <color rgb="FFA9D08E"/>
      </right>
      <top/>
      <bottom/>
      <diagonal/>
    </border>
    <border>
      <left style="medium">
        <color rgb="FFC65911"/>
      </left>
      <right/>
      <top/>
      <bottom/>
      <diagonal/>
    </border>
    <border>
      <left/>
      <right style="medium">
        <color rgb="FFC65911"/>
      </right>
      <top/>
      <bottom/>
      <diagonal/>
    </border>
    <border>
      <left style="medium">
        <color rgb="FFF4B084"/>
      </left>
      <right/>
      <top style="medium">
        <color rgb="FFF4B084"/>
      </top>
      <bottom/>
      <diagonal/>
    </border>
    <border>
      <left/>
      <right style="medium">
        <color rgb="FFF4B084"/>
      </right>
      <top style="medium">
        <color rgb="FFF4B084"/>
      </top>
      <bottom/>
      <diagonal/>
    </border>
    <border>
      <left style="medium">
        <color rgb="FF9BC2E6"/>
      </left>
      <right/>
      <top style="medium">
        <color rgb="FF9BC2E6"/>
      </top>
      <bottom/>
      <diagonal/>
    </border>
    <border>
      <left/>
      <right style="medium">
        <color rgb="FF9BC2E6"/>
      </right>
      <top style="medium">
        <color rgb="FF9BC2E6"/>
      </top>
      <bottom/>
      <diagonal/>
    </border>
    <border>
      <left style="medium">
        <color rgb="FFF4B084"/>
      </left>
      <right/>
      <top/>
      <bottom/>
      <diagonal/>
    </border>
    <border>
      <left/>
      <right style="medium">
        <color rgb="FFF4B084"/>
      </right>
      <top/>
      <bottom/>
      <diagonal/>
    </border>
    <border>
      <left style="medium">
        <color rgb="FFFFD966"/>
      </left>
      <right/>
      <top style="medium">
        <color rgb="FFFFD966"/>
      </top>
      <bottom/>
      <diagonal/>
    </border>
    <border>
      <left/>
      <right style="medium">
        <color rgb="FFFFD966"/>
      </right>
      <top style="medium">
        <color rgb="FFFFD966"/>
      </top>
      <bottom/>
      <diagonal/>
    </border>
    <border>
      <left style="medium">
        <color rgb="FF9BC2E6"/>
      </left>
      <right/>
      <top/>
      <bottom/>
      <diagonal/>
    </border>
    <border>
      <left/>
      <right style="medium">
        <color rgb="FF9BC2E6"/>
      </right>
      <top/>
      <bottom/>
      <diagonal/>
    </border>
    <border>
      <left style="medium">
        <color rgb="FFAEAAAA"/>
      </left>
      <right/>
      <top style="medium">
        <color rgb="FFAEAAAA"/>
      </top>
      <bottom/>
      <diagonal/>
    </border>
    <border>
      <left/>
      <right style="medium">
        <color rgb="FFAEAAAA"/>
      </right>
      <top style="medium">
        <color rgb="FFAEAAAA"/>
      </top>
      <bottom/>
      <diagonal/>
    </border>
    <border>
      <left style="medium">
        <color rgb="FFFFD966"/>
      </left>
      <right/>
      <top/>
      <bottom/>
      <diagonal/>
    </border>
    <border>
      <left/>
      <right style="medium">
        <color rgb="FFFFD966"/>
      </right>
      <top/>
      <bottom/>
      <diagonal/>
    </border>
    <border>
      <left style="medium">
        <color rgb="FFAEAAAA"/>
      </left>
      <right/>
      <top/>
      <bottom/>
      <diagonal/>
    </border>
    <border>
      <left/>
      <right style="medium">
        <color rgb="FFAEAAAA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F4B084"/>
      </top>
      <bottom/>
      <diagonal/>
    </border>
    <border>
      <left style="medium">
        <color rgb="FF000000"/>
      </left>
      <right style="medium">
        <color rgb="FF000000"/>
      </right>
      <top style="medium">
        <color rgb="FF9BC2E6"/>
      </top>
      <bottom/>
      <diagonal/>
    </border>
    <border>
      <left style="medium">
        <color rgb="FF000000"/>
      </left>
      <right style="medium">
        <color rgb="FF000000"/>
      </right>
      <top style="medium">
        <color rgb="FFFFD966"/>
      </top>
      <bottom/>
      <diagonal/>
    </border>
    <border>
      <left style="medium">
        <color rgb="FF000000"/>
      </left>
      <right style="medium">
        <color rgb="FF000000"/>
      </right>
      <top style="medium">
        <color rgb="FFAEAAAA"/>
      </top>
      <bottom/>
      <diagonal/>
    </border>
    <border>
      <left style="medium">
        <color rgb="FFCEB8DB"/>
      </left>
      <right/>
      <top style="medium">
        <color rgb="FFCEB8DB"/>
      </top>
      <bottom/>
      <diagonal/>
    </border>
    <border>
      <left/>
      <right style="medium">
        <color rgb="FFCEB8DB"/>
      </right>
      <top style="medium">
        <color rgb="FFCEB8DB"/>
      </top>
      <bottom/>
      <diagonal/>
    </border>
    <border>
      <left style="medium">
        <color rgb="FFCEB8DB"/>
      </left>
      <right/>
      <top/>
      <bottom/>
      <diagonal/>
    </border>
    <border>
      <left/>
      <right style="medium">
        <color rgb="FFCEB8DB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CC257B"/>
      </left>
      <right/>
      <top/>
      <bottom/>
      <diagonal/>
    </border>
    <border>
      <left style="medium">
        <color rgb="FFCC257B"/>
      </left>
      <right/>
      <top/>
      <bottom style="medium">
        <color rgb="FFCC257B"/>
      </bottom>
      <diagonal/>
    </border>
    <border>
      <left/>
      <right style="medium">
        <color rgb="FFCC257B"/>
      </right>
      <top/>
      <bottom/>
      <diagonal/>
    </border>
    <border>
      <left/>
      <right style="medium">
        <color rgb="FFCC257B"/>
      </right>
      <top/>
      <bottom style="medium">
        <color rgb="FFCC257B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auto="1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257B"/>
      </left>
      <right/>
      <top/>
      <bottom style="thin">
        <color rgb="FF000000"/>
      </bottom>
      <diagonal/>
    </border>
    <border>
      <left/>
      <right style="medium">
        <color rgb="FFCC257B"/>
      </right>
      <top/>
      <bottom style="thin">
        <color rgb="FF000000"/>
      </bottom>
      <diagonal/>
    </border>
    <border>
      <left style="medium">
        <color rgb="FFAEAAAA"/>
      </left>
      <right/>
      <top/>
      <bottom style="thin">
        <color rgb="FF000000"/>
      </bottom>
      <diagonal/>
    </border>
    <border>
      <left/>
      <right style="medium">
        <color rgb="FFAEAAAA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AEAAAA"/>
      </left>
      <right/>
      <top/>
      <bottom style="thin">
        <color indexed="64"/>
      </bottom>
      <diagonal/>
    </border>
    <border>
      <left/>
      <right style="medium">
        <color rgb="FFAEAAAA"/>
      </right>
      <top/>
      <bottom style="thin">
        <color indexed="64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5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4" fontId="0" fillId="0" borderId="0" xfId="0" applyNumberFormat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10" borderId="1" xfId="0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14" fontId="1" fillId="9" borderId="5" xfId="0" applyNumberFormat="1" applyFont="1" applyFill="1" applyBorder="1" applyAlignment="1">
      <alignment horizontal="center"/>
    </xf>
    <xf numFmtId="2" fontId="1" fillId="9" borderId="5" xfId="0" applyNumberFormat="1" applyFont="1" applyFill="1" applyBorder="1" applyAlignment="1">
      <alignment horizontal="center"/>
    </xf>
    <xf numFmtId="2" fontId="1" fillId="9" borderId="6" xfId="0" applyNumberFormat="1" applyFont="1" applyFill="1" applyBorder="1" applyAlignment="1">
      <alignment horizontal="center"/>
    </xf>
    <xf numFmtId="2" fontId="1" fillId="9" borderId="2" xfId="0" applyNumberFormat="1" applyFont="1" applyFill="1" applyBorder="1" applyAlignment="1">
      <alignment horizontal="center"/>
    </xf>
    <xf numFmtId="2" fontId="2" fillId="9" borderId="5" xfId="0" applyNumberFormat="1" applyFont="1" applyFill="1" applyBorder="1" applyAlignment="1">
      <alignment horizontal="center"/>
    </xf>
    <xf numFmtId="2" fontId="2" fillId="9" borderId="7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9" borderId="2" xfId="0" applyFont="1" applyFill="1" applyBorder="1" applyAlignment="1">
      <alignment horizontal="center"/>
    </xf>
    <xf numFmtId="14" fontId="1" fillId="9" borderId="2" xfId="0" applyNumberFormat="1" applyFont="1" applyFill="1" applyBorder="1" applyAlignment="1">
      <alignment horizontal="center"/>
    </xf>
    <xf numFmtId="2" fontId="1" fillId="9" borderId="8" xfId="0" applyNumberFormat="1" applyFont="1" applyFill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2" fillId="9" borderId="3" xfId="0" applyNumberFormat="1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14" fontId="1" fillId="11" borderId="2" xfId="0" applyNumberFormat="1" applyFont="1" applyFill="1" applyBorder="1" applyAlignment="1">
      <alignment horizontal="center"/>
    </xf>
    <xf numFmtId="2" fontId="1" fillId="11" borderId="2" xfId="0" applyNumberFormat="1" applyFont="1" applyFill="1" applyBorder="1" applyAlignment="1">
      <alignment horizontal="center"/>
    </xf>
    <xf numFmtId="2" fontId="2" fillId="12" borderId="8" xfId="0" applyNumberFormat="1" applyFont="1" applyFill="1" applyBorder="1" applyAlignment="1">
      <alignment horizontal="center"/>
    </xf>
    <xf numFmtId="2" fontId="2" fillId="12" borderId="2" xfId="0" applyNumberFormat="1" applyFont="1" applyFill="1" applyBorder="1" applyAlignment="1">
      <alignment horizontal="center"/>
    </xf>
    <xf numFmtId="2" fontId="2" fillId="12" borderId="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4" fontId="1" fillId="8" borderId="2" xfId="0" applyNumberFormat="1" applyFont="1" applyFill="1" applyBorder="1" applyAlignment="1">
      <alignment horizontal="center"/>
    </xf>
    <xf numFmtId="2" fontId="1" fillId="8" borderId="8" xfId="0" applyNumberFormat="1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2" fontId="1" fillId="8" borderId="2" xfId="0" applyNumberFormat="1" applyFont="1" applyFill="1" applyBorder="1" applyAlignment="1">
      <alignment horizontal="center"/>
    </xf>
    <xf numFmtId="2" fontId="0" fillId="8" borderId="2" xfId="0" applyNumberFormat="1" applyFill="1" applyBorder="1" applyAlignment="1">
      <alignment horizontal="center"/>
    </xf>
    <xf numFmtId="2" fontId="1" fillId="8" borderId="3" xfId="0" applyNumberFormat="1" applyFont="1" applyFill="1" applyBorder="1" applyAlignment="1">
      <alignment horizontal="center"/>
    </xf>
    <xf numFmtId="2" fontId="0" fillId="8" borderId="3" xfId="0" applyNumberFormat="1" applyFill="1" applyBorder="1" applyAlignment="1">
      <alignment horizontal="center"/>
    </xf>
    <xf numFmtId="2" fontId="1" fillId="8" borderId="10" xfId="0" applyNumberFormat="1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4" fillId="8" borderId="2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14" fontId="6" fillId="8" borderId="2" xfId="0" applyNumberFormat="1" applyFont="1" applyFill="1" applyBorder="1" applyAlignment="1">
      <alignment horizontal="center"/>
    </xf>
    <xf numFmtId="2" fontId="7" fillId="8" borderId="8" xfId="0" applyNumberFormat="1" applyFont="1" applyFill="1" applyBorder="1" applyAlignment="1">
      <alignment horizontal="center"/>
    </xf>
    <xf numFmtId="2" fontId="7" fillId="13" borderId="1" xfId="0" applyNumberFormat="1" applyFont="1" applyFill="1" applyBorder="1" applyAlignment="1">
      <alignment horizontal="center"/>
    </xf>
    <xf numFmtId="2" fontId="7" fillId="13" borderId="2" xfId="0" applyNumberFormat="1" applyFont="1" applyFill="1" applyBorder="1" applyAlignment="1">
      <alignment horizontal="center"/>
    </xf>
    <xf numFmtId="2" fontId="5" fillId="13" borderId="2" xfId="0" applyNumberFormat="1" applyFont="1" applyFill="1" applyBorder="1" applyAlignment="1">
      <alignment horizontal="center"/>
    </xf>
    <xf numFmtId="0" fontId="5" fillId="13" borderId="3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2" fontId="2" fillId="14" borderId="8" xfId="0" applyNumberFormat="1" applyFont="1" applyFill="1" applyBorder="1" applyAlignment="1">
      <alignment horizontal="center"/>
    </xf>
    <xf numFmtId="2" fontId="2" fillId="14" borderId="2" xfId="0" applyNumberFormat="1" applyFont="1" applyFill="1" applyBorder="1" applyAlignment="1">
      <alignment horizontal="center"/>
    </xf>
    <xf numFmtId="2" fontId="2" fillId="14" borderId="3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4" fontId="1" fillId="2" borderId="11" xfId="0" applyNumberFormat="1" applyFont="1" applyFill="1" applyBorder="1" applyAlignment="1">
      <alignment horizontal="center"/>
    </xf>
    <xf numFmtId="2" fontId="2" fillId="14" borderId="11" xfId="0" applyNumberFormat="1" applyFont="1" applyFill="1" applyBorder="1" applyAlignment="1">
      <alignment horizontal="center"/>
    </xf>
    <xf numFmtId="14" fontId="0" fillId="10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14" fontId="3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1" fillId="17" borderId="2" xfId="0" applyFont="1" applyFill="1" applyBorder="1"/>
    <xf numFmtId="2" fontId="2" fillId="9" borderId="0" xfId="0" applyNumberFormat="1" applyFont="1" applyFill="1" applyAlignment="1">
      <alignment horizontal="center"/>
    </xf>
    <xf numFmtId="14" fontId="9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/>
    </xf>
    <xf numFmtId="14" fontId="0" fillId="18" borderId="0" xfId="0" applyNumberFormat="1" applyFill="1" applyAlignment="1">
      <alignment horizontal="center"/>
    </xf>
    <xf numFmtId="0" fontId="11" fillId="17" borderId="2" xfId="0" applyFont="1" applyFill="1" applyBorder="1"/>
    <xf numFmtId="0" fontId="0" fillId="0" borderId="2" xfId="0" applyBorder="1" applyAlignment="1">
      <alignment horizontal="center"/>
    </xf>
    <xf numFmtId="2" fontId="10" fillId="8" borderId="3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14" fontId="2" fillId="9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0" fillId="19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14" fontId="1" fillId="19" borderId="0" xfId="0" applyNumberFormat="1" applyFont="1" applyFill="1" applyAlignment="1">
      <alignment horizontal="center"/>
    </xf>
    <xf numFmtId="2" fontId="1" fillId="19" borderId="0" xfId="0" applyNumberFormat="1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2" fontId="2" fillId="8" borderId="0" xfId="0" applyNumberFormat="1" applyFont="1" applyFill="1" applyAlignment="1">
      <alignment horizontal="center"/>
    </xf>
    <xf numFmtId="0" fontId="14" fillId="20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14" fontId="1" fillId="21" borderId="0" xfId="0" applyNumberFormat="1" applyFont="1" applyFill="1" applyAlignment="1">
      <alignment horizontal="center"/>
    </xf>
    <xf numFmtId="2" fontId="0" fillId="0" borderId="0" xfId="0" applyNumberFormat="1"/>
    <xf numFmtId="2" fontId="1" fillId="21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14" fontId="11" fillId="8" borderId="0" xfId="0" applyNumberFormat="1" applyFont="1" applyFill="1" applyAlignment="1">
      <alignment horizontal="center"/>
    </xf>
    <xf numFmtId="2" fontId="11" fillId="8" borderId="0" xfId="0" applyNumberFormat="1" applyFont="1" applyFill="1" applyAlignment="1">
      <alignment horizontal="center"/>
    </xf>
    <xf numFmtId="14" fontId="11" fillId="7" borderId="0" xfId="0" applyNumberFormat="1" applyFont="1" applyFill="1" applyAlignment="1">
      <alignment horizontal="center"/>
    </xf>
    <xf numFmtId="2" fontId="11" fillId="7" borderId="0" xfId="0" applyNumberFormat="1" applyFont="1" applyFill="1" applyAlignment="1">
      <alignment horizontal="center"/>
    </xf>
    <xf numFmtId="2" fontId="16" fillId="0" borderId="0" xfId="0" quotePrefix="1" applyNumberFormat="1" applyFont="1" applyAlignment="1">
      <alignment horizontal="center" wrapText="1"/>
    </xf>
    <xf numFmtId="0" fontId="17" fillId="8" borderId="0" xfId="0" quotePrefix="1" applyFont="1" applyFill="1" applyAlignment="1">
      <alignment horizontal="center" wrapText="1"/>
    </xf>
    <xf numFmtId="2" fontId="2" fillId="9" borderId="1" xfId="0" applyNumberFormat="1" applyFont="1" applyFill="1" applyBorder="1" applyAlignment="1">
      <alignment horizontal="center"/>
    </xf>
    <xf numFmtId="2" fontId="2" fillId="12" borderId="1" xfId="0" applyNumberFormat="1" applyFont="1" applyFill="1" applyBorder="1" applyAlignment="1">
      <alignment horizontal="center"/>
    </xf>
    <xf numFmtId="2" fontId="11" fillId="8" borderId="1" xfId="0" applyNumberFormat="1" applyFont="1" applyFill="1" applyBorder="1" applyAlignment="1">
      <alignment horizontal="center"/>
    </xf>
    <xf numFmtId="2" fontId="11" fillId="8" borderId="2" xfId="0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2" fontId="2" fillId="14" borderId="1" xfId="0" applyNumberFormat="1" applyFont="1" applyFill="1" applyBorder="1" applyAlignment="1">
      <alignment horizontal="center"/>
    </xf>
    <xf numFmtId="0" fontId="11" fillId="0" borderId="0" xfId="0" applyFont="1"/>
    <xf numFmtId="0" fontId="18" fillId="0" borderId="0" xfId="0" applyFont="1" applyAlignment="1">
      <alignment wrapText="1"/>
    </xf>
    <xf numFmtId="14" fontId="0" fillId="16" borderId="0" xfId="0" applyNumberFormat="1" applyFill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2" fillId="21" borderId="0" xfId="0" applyFont="1" applyFill="1" applyAlignment="1">
      <alignment horizontal="center"/>
    </xf>
    <xf numFmtId="2" fontId="12" fillId="0" borderId="0" xfId="0" quotePrefix="1" applyNumberFormat="1" applyFont="1" applyAlignment="1">
      <alignment horizontal="center" wrapText="1"/>
    </xf>
    <xf numFmtId="0" fontId="1" fillId="9" borderId="12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2" fontId="1" fillId="11" borderId="1" xfId="0" applyNumberFormat="1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2" fontId="1" fillId="9" borderId="13" xfId="0" applyNumberFormat="1" applyFont="1" applyFill="1" applyBorder="1" applyAlignment="1">
      <alignment horizontal="center"/>
    </xf>
    <xf numFmtId="2" fontId="1" fillId="9" borderId="1" xfId="0" applyNumberFormat="1" applyFont="1" applyFill="1" applyBorder="1" applyAlignment="1">
      <alignment horizontal="center"/>
    </xf>
    <xf numFmtId="2" fontId="1" fillId="9" borderId="14" xfId="0" applyNumberFormat="1" applyFont="1" applyFill="1" applyBorder="1" applyAlignment="1">
      <alignment horizontal="center"/>
    </xf>
    <xf numFmtId="14" fontId="1" fillId="9" borderId="13" xfId="0" applyNumberFormat="1" applyFont="1" applyFill="1" applyBorder="1" applyAlignment="1">
      <alignment horizontal="center"/>
    </xf>
    <xf numFmtId="14" fontId="1" fillId="9" borderId="1" xfId="0" applyNumberFormat="1" applyFont="1" applyFill="1" applyBorder="1" applyAlignment="1">
      <alignment horizontal="center"/>
    </xf>
    <xf numFmtId="14" fontId="1" fillId="11" borderId="1" xfId="0" applyNumberFormat="1" applyFont="1" applyFill="1" applyBorder="1" applyAlignment="1">
      <alignment horizontal="center"/>
    </xf>
    <xf numFmtId="14" fontId="1" fillId="9" borderId="14" xfId="0" applyNumberFormat="1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1" fillId="17" borderId="0" xfId="0" applyFont="1" applyFill="1" applyAlignment="1">
      <alignment horizontal="center"/>
    </xf>
    <xf numFmtId="14" fontId="1" fillId="7" borderId="0" xfId="0" applyNumberFormat="1" applyFont="1" applyFill="1" applyAlignment="1">
      <alignment horizontal="center"/>
    </xf>
    <xf numFmtId="2" fontId="2" fillId="12" borderId="0" xfId="0" applyNumberFormat="1" applyFont="1" applyFill="1" applyAlignment="1">
      <alignment horizontal="center"/>
    </xf>
    <xf numFmtId="2" fontId="2" fillId="14" borderId="0" xfId="0" applyNumberFormat="1" applyFont="1" applyFill="1" applyAlignment="1">
      <alignment horizontal="center"/>
    </xf>
    <xf numFmtId="2" fontId="11" fillId="8" borderId="3" xfId="0" applyNumberFormat="1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1" fillId="23" borderId="0" xfId="0" applyFont="1" applyFill="1" applyAlignment="1">
      <alignment horizontal="center"/>
    </xf>
    <xf numFmtId="14" fontId="1" fillId="23" borderId="0" xfId="0" applyNumberFormat="1" applyFont="1" applyFill="1" applyAlignment="1">
      <alignment horizontal="center"/>
    </xf>
    <xf numFmtId="14" fontId="11" fillId="23" borderId="0" xfId="0" applyNumberFormat="1" applyFont="1" applyFill="1" applyAlignment="1">
      <alignment horizontal="center"/>
    </xf>
    <xf numFmtId="2" fontId="2" fillId="9" borderId="12" xfId="0" applyNumberFormat="1" applyFont="1" applyFill="1" applyBorder="1" applyAlignment="1">
      <alignment horizontal="center"/>
    </xf>
    <xf numFmtId="2" fontId="2" fillId="14" borderId="6" xfId="0" applyNumberFormat="1" applyFont="1" applyFill="1" applyBorder="1" applyAlignment="1">
      <alignment horizontal="center"/>
    </xf>
    <xf numFmtId="2" fontId="2" fillId="9" borderId="15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2" fillId="21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21" fillId="0" borderId="0" xfId="0" applyFont="1" applyAlignment="1">
      <alignment horizontal="center" wrapText="1"/>
    </xf>
    <xf numFmtId="0" fontId="20" fillId="7" borderId="0" xfId="0" applyFont="1" applyFill="1" applyAlignment="1">
      <alignment horizontal="center" wrapText="1"/>
    </xf>
    <xf numFmtId="0" fontId="21" fillId="7" borderId="0" xfId="0" applyFont="1" applyFill="1" applyAlignment="1">
      <alignment horizontal="center" wrapText="1"/>
    </xf>
    <xf numFmtId="0" fontId="20" fillId="24" borderId="0" xfId="0" applyFont="1" applyFill="1" applyAlignment="1">
      <alignment horizontal="center" wrapText="1"/>
    </xf>
    <xf numFmtId="0" fontId="21" fillId="24" borderId="0" xfId="0" applyFont="1" applyFill="1" applyAlignment="1">
      <alignment horizontal="center" wrapText="1"/>
    </xf>
    <xf numFmtId="0" fontId="20" fillId="19" borderId="0" xfId="0" applyFont="1" applyFill="1" applyAlignment="1">
      <alignment horizontal="center" wrapText="1"/>
    </xf>
    <xf numFmtId="0" fontId="21" fillId="19" borderId="0" xfId="0" applyFont="1" applyFill="1" applyAlignment="1">
      <alignment horizontal="center" wrapText="1"/>
    </xf>
    <xf numFmtId="0" fontId="0" fillId="19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0" fillId="13" borderId="0" xfId="0" applyFont="1" applyFill="1" applyAlignment="1">
      <alignment horizontal="center" wrapText="1"/>
    </xf>
    <xf numFmtId="0" fontId="21" fillId="13" borderId="0" xfId="0" applyFont="1" applyFill="1" applyAlignment="1">
      <alignment horizontal="center" wrapText="1"/>
    </xf>
    <xf numFmtId="0" fontId="23" fillId="7" borderId="0" xfId="0" applyFont="1" applyFill="1" applyAlignment="1">
      <alignment horizontal="center" wrapText="1"/>
    </xf>
    <xf numFmtId="0" fontId="22" fillId="24" borderId="0" xfId="0" applyFont="1" applyFill="1" applyAlignment="1">
      <alignment horizontal="center" wrapText="1"/>
    </xf>
    <xf numFmtId="0" fontId="22" fillId="19" borderId="0" xfId="0" applyFont="1" applyFill="1" applyAlignment="1">
      <alignment horizontal="center" wrapText="1"/>
    </xf>
    <xf numFmtId="0" fontId="0" fillId="25" borderId="0" xfId="0" applyFill="1" applyAlignment="1">
      <alignment horizontal="center"/>
    </xf>
    <xf numFmtId="0" fontId="20" fillId="25" borderId="0" xfId="0" applyFont="1" applyFill="1" applyAlignment="1">
      <alignment horizontal="center" wrapText="1"/>
    </xf>
    <xf numFmtId="0" fontId="11" fillId="23" borderId="18" xfId="0" applyFont="1" applyFill="1" applyBorder="1" applyAlignment="1">
      <alignment horizontal="center"/>
    </xf>
    <xf numFmtId="0" fontId="1" fillId="19" borderId="18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3" fillId="19" borderId="0" xfId="0" applyFont="1" applyFill="1" applyAlignment="1">
      <alignment horizontal="center"/>
    </xf>
    <xf numFmtId="0" fontId="20" fillId="13" borderId="18" xfId="0" applyFont="1" applyFill="1" applyBorder="1" applyAlignment="1">
      <alignment horizontal="center" wrapText="1"/>
    </xf>
    <xf numFmtId="0" fontId="0" fillId="13" borderId="18" xfId="0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13" borderId="18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19" borderId="18" xfId="0" applyFont="1" applyFill="1" applyBorder="1" applyAlignment="1">
      <alignment horizontal="center"/>
    </xf>
    <xf numFmtId="0" fontId="11" fillId="24" borderId="18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21" fillId="24" borderId="18" xfId="0" applyFont="1" applyFill="1" applyBorder="1" applyAlignment="1">
      <alignment horizontal="center" wrapText="1"/>
    </xf>
    <xf numFmtId="0" fontId="21" fillId="19" borderId="18" xfId="0" applyFont="1" applyFill="1" applyBorder="1" applyAlignment="1">
      <alignment horizontal="center" wrapText="1"/>
    </xf>
    <xf numFmtId="0" fontId="21" fillId="13" borderId="18" xfId="0" applyFont="1" applyFill="1" applyBorder="1" applyAlignment="1">
      <alignment horizontal="center" wrapText="1"/>
    </xf>
    <xf numFmtId="0" fontId="21" fillId="24" borderId="17" xfId="0" applyFont="1" applyFill="1" applyBorder="1" applyAlignment="1">
      <alignment horizontal="center" wrapText="1"/>
    </xf>
    <xf numFmtId="0" fontId="21" fillId="25" borderId="0" xfId="0" applyFont="1" applyFill="1" applyAlignment="1">
      <alignment horizontal="center" wrapText="1"/>
    </xf>
    <xf numFmtId="0" fontId="11" fillId="13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11" fillId="24" borderId="0" xfId="0" applyFont="1" applyFill="1" applyAlignment="1">
      <alignment horizontal="center"/>
    </xf>
    <xf numFmtId="0" fontId="11" fillId="24" borderId="19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14" fontId="20" fillId="19" borderId="18" xfId="0" applyNumberFormat="1" applyFont="1" applyFill="1" applyBorder="1" applyAlignment="1">
      <alignment horizontal="center" wrapText="1"/>
    </xf>
    <xf numFmtId="14" fontId="20" fillId="24" borderId="18" xfId="0" applyNumberFormat="1" applyFont="1" applyFill="1" applyBorder="1" applyAlignment="1">
      <alignment horizontal="center" wrapText="1"/>
    </xf>
    <xf numFmtId="14" fontId="20" fillId="7" borderId="18" xfId="0" applyNumberFormat="1" applyFont="1" applyFill="1" applyBorder="1" applyAlignment="1">
      <alignment horizontal="center" wrapText="1"/>
    </xf>
    <xf numFmtId="14" fontId="20" fillId="25" borderId="18" xfId="0" applyNumberFormat="1" applyFont="1" applyFill="1" applyBorder="1" applyAlignment="1">
      <alignment horizontal="center" wrapText="1"/>
    </xf>
    <xf numFmtId="14" fontId="20" fillId="24" borderId="17" xfId="0" applyNumberFormat="1" applyFont="1" applyFill="1" applyBorder="1" applyAlignment="1">
      <alignment horizontal="center" wrapText="1"/>
    </xf>
    <xf numFmtId="14" fontId="10" fillId="9" borderId="20" xfId="0" applyNumberFormat="1" applyFont="1" applyFill="1" applyBorder="1" applyAlignment="1">
      <alignment horizontal="center"/>
    </xf>
    <xf numFmtId="14" fontId="10" fillId="9" borderId="18" xfId="0" applyNumberFormat="1" applyFont="1" applyFill="1" applyBorder="1" applyAlignment="1">
      <alignment horizontal="center"/>
    </xf>
    <xf numFmtId="14" fontId="10" fillId="9" borderId="21" xfId="0" applyNumberFormat="1" applyFont="1" applyFill="1" applyBorder="1" applyAlignment="1">
      <alignment horizontal="center"/>
    </xf>
    <xf numFmtId="14" fontId="10" fillId="13" borderId="18" xfId="0" applyNumberFormat="1" applyFont="1" applyFill="1" applyBorder="1" applyAlignment="1">
      <alignment horizontal="center"/>
    </xf>
    <xf numFmtId="14" fontId="10" fillId="9" borderId="22" xfId="0" applyNumberFormat="1" applyFont="1" applyFill="1" applyBorder="1" applyAlignment="1">
      <alignment horizontal="center"/>
    </xf>
    <xf numFmtId="14" fontId="10" fillId="8" borderId="18" xfId="0" applyNumberFormat="1" applyFont="1" applyFill="1" applyBorder="1" applyAlignment="1">
      <alignment horizontal="center"/>
    </xf>
    <xf numFmtId="14" fontId="25" fillId="8" borderId="18" xfId="0" applyNumberFormat="1" applyFont="1" applyFill="1" applyBorder="1" applyAlignment="1">
      <alignment horizontal="center"/>
    </xf>
    <xf numFmtId="14" fontId="10" fillId="7" borderId="18" xfId="0" applyNumberFormat="1" applyFont="1" applyFill="1" applyBorder="1" applyAlignment="1">
      <alignment horizontal="center"/>
    </xf>
    <xf numFmtId="14" fontId="10" fillId="7" borderId="23" xfId="0" applyNumberFormat="1" applyFont="1" applyFill="1" applyBorder="1" applyAlignment="1">
      <alignment horizontal="center"/>
    </xf>
    <xf numFmtId="14" fontId="3" fillId="9" borderId="18" xfId="0" applyNumberFormat="1" applyFont="1" applyFill="1" applyBorder="1" applyAlignment="1">
      <alignment horizontal="center"/>
    </xf>
    <xf numFmtId="14" fontId="3" fillId="8" borderId="18" xfId="0" applyNumberFormat="1" applyFont="1" applyFill="1" applyBorder="1" applyAlignment="1">
      <alignment horizontal="center"/>
    </xf>
    <xf numFmtId="14" fontId="10" fillId="19" borderId="18" xfId="0" applyNumberFormat="1" applyFont="1" applyFill="1" applyBorder="1" applyAlignment="1">
      <alignment horizontal="center"/>
    </xf>
    <xf numFmtId="14" fontId="3" fillId="19" borderId="18" xfId="0" applyNumberFormat="1" applyFont="1" applyFill="1" applyBorder="1" applyAlignment="1">
      <alignment horizontal="center"/>
    </xf>
    <xf numFmtId="14" fontId="0" fillId="8" borderId="18" xfId="0" applyNumberFormat="1" applyFill="1" applyBorder="1" applyAlignment="1">
      <alignment horizontal="center"/>
    </xf>
    <xf numFmtId="14" fontId="0" fillId="7" borderId="18" xfId="0" applyNumberFormat="1" applyFill="1" applyBorder="1" applyAlignment="1">
      <alignment horizontal="center"/>
    </xf>
    <xf numFmtId="14" fontId="10" fillId="24" borderId="18" xfId="0" applyNumberFormat="1" applyFont="1" applyFill="1" applyBorder="1" applyAlignment="1">
      <alignment horizontal="center"/>
    </xf>
    <xf numFmtId="14" fontId="10" fillId="24" borderId="19" xfId="0" applyNumberFormat="1" applyFont="1" applyFill="1" applyBorder="1" applyAlignment="1">
      <alignment horizontal="center"/>
    </xf>
    <xf numFmtId="0" fontId="21" fillId="24" borderId="27" xfId="0" applyFont="1" applyFill="1" applyBorder="1" applyAlignment="1">
      <alignment horizontal="center" wrapText="1"/>
    </xf>
    <xf numFmtId="0" fontId="11" fillId="24" borderId="28" xfId="0" applyFont="1" applyFill="1" applyBorder="1" applyAlignment="1">
      <alignment horizontal="center"/>
    </xf>
    <xf numFmtId="0" fontId="11" fillId="25" borderId="18" xfId="0" applyFont="1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1" fillId="0" borderId="0" xfId="0" applyFont="1"/>
    <xf numFmtId="0" fontId="10" fillId="9" borderId="15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10" fillId="9" borderId="9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10" fillId="24" borderId="0" xfId="0" applyFont="1" applyFill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2" xfId="0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21" borderId="0" xfId="0" applyFill="1" applyAlignment="1">
      <alignment horizontal="center"/>
    </xf>
    <xf numFmtId="0" fontId="10" fillId="21" borderId="0" xfId="0" applyFont="1" applyFill="1" applyAlignment="1">
      <alignment horizontal="center"/>
    </xf>
    <xf numFmtId="14" fontId="10" fillId="21" borderId="18" xfId="0" applyNumberFormat="1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/>
    </xf>
    <xf numFmtId="0" fontId="11" fillId="15" borderId="18" xfId="0" applyFont="1" applyFill="1" applyBorder="1" applyAlignment="1">
      <alignment horizontal="center"/>
    </xf>
    <xf numFmtId="0" fontId="11" fillId="19" borderId="18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11" fillId="0" borderId="60" xfId="0" applyFont="1" applyBorder="1" applyAlignment="1">
      <alignment horizontal="center"/>
    </xf>
    <xf numFmtId="0" fontId="11" fillId="26" borderId="29" xfId="0" applyFont="1" applyFill="1" applyBorder="1" applyAlignment="1">
      <alignment horizontal="center"/>
    </xf>
    <xf numFmtId="0" fontId="11" fillId="26" borderId="17" xfId="0" applyFont="1" applyFill="1" applyBorder="1" applyAlignment="1">
      <alignment horizontal="center"/>
    </xf>
    <xf numFmtId="0" fontId="11" fillId="26" borderId="30" xfId="0" applyFont="1" applyFill="1" applyBorder="1" applyAlignment="1">
      <alignment horizontal="center"/>
    </xf>
    <xf numFmtId="0" fontId="11" fillId="8" borderId="31" xfId="0" applyFont="1" applyFill="1" applyBorder="1" applyAlignment="1">
      <alignment horizontal="center"/>
    </xf>
    <xf numFmtId="0" fontId="11" fillId="8" borderId="17" xfId="0" applyFont="1" applyFill="1" applyBorder="1" applyAlignment="1">
      <alignment horizontal="center" wrapText="1"/>
    </xf>
    <xf numFmtId="0" fontId="11" fillId="8" borderId="32" xfId="0" applyFont="1" applyFill="1" applyBorder="1" applyAlignment="1">
      <alignment horizontal="center"/>
    </xf>
    <xf numFmtId="0" fontId="11" fillId="7" borderId="43" xfId="0" applyFont="1" applyFill="1" applyBorder="1" applyAlignment="1">
      <alignment horizontal="center"/>
    </xf>
    <xf numFmtId="0" fontId="11" fillId="7" borderId="55" xfId="0" applyFont="1" applyFill="1" applyBorder="1" applyAlignment="1">
      <alignment horizontal="center" wrapText="1"/>
    </xf>
    <xf numFmtId="0" fontId="11" fillId="7" borderId="44" xfId="0" applyFont="1" applyFill="1" applyBorder="1" applyAlignment="1">
      <alignment horizontal="center"/>
    </xf>
    <xf numFmtId="0" fontId="11" fillId="27" borderId="56" xfId="0" applyFont="1" applyFill="1" applyBorder="1" applyAlignment="1">
      <alignment horizontal="center" wrapText="1"/>
    </xf>
    <xf numFmtId="0" fontId="11" fillId="25" borderId="57" xfId="0" applyFont="1" applyFill="1" applyBorder="1" applyAlignment="1">
      <alignment horizontal="center"/>
    </xf>
    <xf numFmtId="0" fontId="11" fillId="25" borderId="17" xfId="0" applyFont="1" applyFill="1" applyBorder="1" applyAlignment="1">
      <alignment horizontal="center" wrapText="1"/>
    </xf>
    <xf numFmtId="0" fontId="11" fillId="25" borderId="58" xfId="0" applyFont="1" applyFill="1" applyBorder="1" applyAlignment="1">
      <alignment horizontal="center"/>
    </xf>
    <xf numFmtId="0" fontId="11" fillId="19" borderId="54" xfId="0" applyFont="1" applyFill="1" applyBorder="1" applyAlignment="1">
      <alignment horizontal="center" wrapText="1"/>
    </xf>
    <xf numFmtId="0" fontId="11" fillId="21" borderId="37" xfId="0" applyFont="1" applyFill="1" applyBorder="1" applyAlignment="1">
      <alignment horizontal="center"/>
    </xf>
    <xf numFmtId="0" fontId="11" fillId="21" borderId="53" xfId="0" applyFont="1" applyFill="1" applyBorder="1" applyAlignment="1">
      <alignment horizontal="center" wrapText="1"/>
    </xf>
    <xf numFmtId="0" fontId="11" fillId="21" borderId="38" xfId="0" applyFont="1" applyFill="1" applyBorder="1" applyAlignment="1">
      <alignment horizontal="center"/>
    </xf>
    <xf numFmtId="0" fontId="1" fillId="28" borderId="0" xfId="0" applyFont="1" applyFill="1" applyAlignment="1">
      <alignment horizontal="center"/>
    </xf>
    <xf numFmtId="0" fontId="10" fillId="28" borderId="0" xfId="0" applyFont="1" applyFill="1" applyAlignment="1">
      <alignment horizontal="center"/>
    </xf>
    <xf numFmtId="49" fontId="10" fillId="28" borderId="0" xfId="0" applyNumberFormat="1" applyFont="1" applyFill="1" applyAlignment="1">
      <alignment horizontal="center"/>
    </xf>
    <xf numFmtId="14" fontId="10" fillId="0" borderId="0" xfId="0" applyNumberFormat="1" applyFont="1" applyAlignment="1">
      <alignment horizontal="center"/>
    </xf>
    <xf numFmtId="14" fontId="10" fillId="28" borderId="0" xfId="0" applyNumberFormat="1" applyFont="1" applyFill="1" applyAlignment="1">
      <alignment horizontal="center"/>
    </xf>
    <xf numFmtId="0" fontId="26" fillId="0" borderId="0" xfId="0" applyFont="1" applyAlignment="1">
      <alignment horizontal="center"/>
    </xf>
    <xf numFmtId="0" fontId="4" fillId="8" borderId="0" xfId="0" applyFont="1" applyFill="1" applyAlignment="1">
      <alignment horizontal="center"/>
    </xf>
    <xf numFmtId="14" fontId="4" fillId="8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0" fontId="11" fillId="0" borderId="61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7" fillId="22" borderId="0" xfId="0" applyFont="1" applyFill="1" applyAlignment="1">
      <alignment horizontal="center"/>
    </xf>
    <xf numFmtId="0" fontId="11" fillId="30" borderId="8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11" fillId="0" borderId="1" xfId="0" applyFont="1" applyBorder="1"/>
    <xf numFmtId="0" fontId="11" fillId="29" borderId="0" xfId="0" applyFont="1" applyFill="1" applyAlignment="1">
      <alignment horizontal="center"/>
    </xf>
    <xf numFmtId="2" fontId="1" fillId="31" borderId="0" xfId="0" applyNumberFormat="1" applyFont="1" applyFill="1" applyAlignment="1">
      <alignment horizontal="center"/>
    </xf>
    <xf numFmtId="0" fontId="11" fillId="0" borderId="2" xfId="0" applyFont="1" applyBorder="1"/>
    <xf numFmtId="0" fontId="0" fillId="0" borderId="3" xfId="0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13" borderId="0" xfId="0" applyFill="1"/>
    <xf numFmtId="0" fontId="11" fillId="13" borderId="0" xfId="0" applyFont="1" applyFill="1"/>
    <xf numFmtId="0" fontId="0" fillId="21" borderId="0" xfId="0" applyFill="1"/>
    <xf numFmtId="0" fontId="0" fillId="8" borderId="0" xfId="0" applyFill="1"/>
    <xf numFmtId="0" fontId="0" fillId="32" borderId="0" xfId="0" applyFill="1"/>
    <xf numFmtId="0" fontId="0" fillId="17" borderId="0" xfId="0" applyFill="1"/>
    <xf numFmtId="0" fontId="1" fillId="29" borderId="0" xfId="0" applyFont="1" applyFill="1" applyAlignment="1">
      <alignment horizontal="center"/>
    </xf>
    <xf numFmtId="14" fontId="11" fillId="24" borderId="0" xfId="0" applyNumberFormat="1" applyFont="1" applyFill="1" applyAlignment="1">
      <alignment horizontal="center"/>
    </xf>
    <xf numFmtId="0" fontId="11" fillId="26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1" fillId="19" borderId="0" xfId="0" applyFont="1" applyFill="1" applyAlignment="1">
      <alignment horizontal="center"/>
    </xf>
    <xf numFmtId="0" fontId="24" fillId="19" borderId="0" xfId="0" applyFont="1" applyFill="1" applyAlignment="1">
      <alignment horizontal="center"/>
    </xf>
    <xf numFmtId="0" fontId="11" fillId="21" borderId="0" xfId="0" applyFont="1" applyFill="1" applyAlignment="1">
      <alignment horizontal="center"/>
    </xf>
    <xf numFmtId="0" fontId="11" fillId="13" borderId="18" xfId="0" applyFont="1" applyFill="1" applyBorder="1" applyAlignment="1">
      <alignment horizontal="center"/>
    </xf>
    <xf numFmtId="0" fontId="11" fillId="21" borderId="18" xfId="0" applyFont="1" applyFill="1" applyBorder="1" applyAlignment="1">
      <alignment horizontal="center"/>
    </xf>
    <xf numFmtId="0" fontId="0" fillId="13" borderId="18" xfId="0" applyFill="1" applyBorder="1"/>
    <xf numFmtId="14" fontId="11" fillId="9" borderId="18" xfId="0" applyNumberFormat="1" applyFont="1" applyFill="1" applyBorder="1" applyAlignment="1">
      <alignment horizontal="center"/>
    </xf>
    <xf numFmtId="14" fontId="11" fillId="8" borderId="18" xfId="0" applyNumberFormat="1" applyFont="1" applyFill="1" applyBorder="1" applyAlignment="1">
      <alignment horizontal="center"/>
    </xf>
    <xf numFmtId="14" fontId="11" fillId="7" borderId="18" xfId="0" applyNumberFormat="1" applyFont="1" applyFill="1" applyBorder="1" applyAlignment="1">
      <alignment horizontal="center"/>
    </xf>
    <xf numFmtId="14" fontId="11" fillId="19" borderId="18" xfId="0" applyNumberFormat="1" applyFont="1" applyFill="1" applyBorder="1" applyAlignment="1">
      <alignment horizontal="center"/>
    </xf>
    <xf numFmtId="14" fontId="24" fillId="19" borderId="18" xfId="0" applyNumberFormat="1" applyFont="1" applyFill="1" applyBorder="1" applyAlignment="1">
      <alignment horizontal="center"/>
    </xf>
    <xf numFmtId="14" fontId="11" fillId="21" borderId="18" xfId="0" applyNumberFormat="1" applyFont="1" applyFill="1" applyBorder="1" applyAlignment="1">
      <alignment horizontal="center"/>
    </xf>
    <xf numFmtId="14" fontId="11" fillId="24" borderId="18" xfId="0" applyNumberFormat="1" applyFont="1" applyFill="1" applyBorder="1" applyAlignment="1">
      <alignment horizontal="center"/>
    </xf>
    <xf numFmtId="0" fontId="15" fillId="16" borderId="17" xfId="0" applyFont="1" applyFill="1" applyBorder="1" applyAlignment="1">
      <alignment horizontal="center"/>
    </xf>
    <xf numFmtId="14" fontId="0" fillId="0" borderId="25" xfId="0" applyNumberFormat="1" applyBorder="1" applyAlignment="1">
      <alignment horizontal="center"/>
    </xf>
    <xf numFmtId="14" fontId="21" fillId="19" borderId="18" xfId="0" applyNumberFormat="1" applyFont="1" applyFill="1" applyBorder="1" applyAlignment="1">
      <alignment horizontal="center" wrapText="1"/>
    </xf>
    <xf numFmtId="14" fontId="21" fillId="24" borderId="18" xfId="0" applyNumberFormat="1" applyFont="1" applyFill="1" applyBorder="1" applyAlignment="1">
      <alignment horizontal="center" wrapText="1"/>
    </xf>
    <xf numFmtId="14" fontId="21" fillId="7" borderId="18" xfId="0" applyNumberFormat="1" applyFont="1" applyFill="1" applyBorder="1" applyAlignment="1">
      <alignment horizontal="center" wrapText="1"/>
    </xf>
    <xf numFmtId="14" fontId="21" fillId="25" borderId="18" xfId="0" applyNumberFormat="1" applyFont="1" applyFill="1" applyBorder="1" applyAlignment="1">
      <alignment horizontal="center" wrapText="1"/>
    </xf>
    <xf numFmtId="14" fontId="21" fillId="24" borderId="17" xfId="0" applyNumberFormat="1" applyFont="1" applyFill="1" applyBorder="1" applyAlignment="1">
      <alignment horizontal="center" wrapText="1"/>
    </xf>
    <xf numFmtId="0" fontId="11" fillId="8" borderId="27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14" fontId="4" fillId="8" borderId="27" xfId="0" applyNumberFormat="1" applyFont="1" applyFill="1" applyBorder="1" applyAlignment="1">
      <alignment horizontal="center"/>
    </xf>
    <xf numFmtId="2" fontId="1" fillId="8" borderId="27" xfId="0" applyNumberFormat="1" applyFont="1" applyFill="1" applyBorder="1" applyAlignment="1">
      <alignment horizontal="center"/>
    </xf>
    <xf numFmtId="0" fontId="1" fillId="8" borderId="27" xfId="0" applyFont="1" applyFill="1" applyBorder="1" applyAlignment="1">
      <alignment horizontal="center"/>
    </xf>
    <xf numFmtId="14" fontId="1" fillId="0" borderId="27" xfId="0" applyNumberFormat="1" applyFont="1" applyBorder="1" applyAlignment="1">
      <alignment horizontal="center"/>
    </xf>
    <xf numFmtId="2" fontId="1" fillId="31" borderId="27" xfId="0" applyNumberFormat="1" applyFont="1" applyFill="1" applyBorder="1" applyAlignment="1">
      <alignment horizontal="center"/>
    </xf>
    <xf numFmtId="0" fontId="11" fillId="16" borderId="61" xfId="0" applyFont="1" applyFill="1" applyBorder="1" applyAlignment="1">
      <alignment horizontal="center"/>
    </xf>
    <xf numFmtId="2" fontId="1" fillId="7" borderId="0" xfId="0" applyNumberFormat="1" applyFont="1" applyFill="1" applyAlignment="1">
      <alignment horizontal="center"/>
    </xf>
    <xf numFmtId="0" fontId="11" fillId="27" borderId="0" xfId="0" applyFont="1" applyFill="1" applyAlignment="1">
      <alignment horizontal="center"/>
    </xf>
    <xf numFmtId="14" fontId="11" fillId="27" borderId="0" xfId="0" applyNumberFormat="1" applyFont="1" applyFill="1" applyAlignment="1">
      <alignment horizontal="center"/>
    </xf>
    <xf numFmtId="2" fontId="1" fillId="27" borderId="0" xfId="0" applyNumberFormat="1" applyFont="1" applyFill="1" applyAlignment="1">
      <alignment horizontal="center"/>
    </xf>
    <xf numFmtId="0" fontId="11" fillId="27" borderId="27" xfId="0" applyFont="1" applyFill="1" applyBorder="1" applyAlignment="1">
      <alignment horizontal="center"/>
    </xf>
    <xf numFmtId="14" fontId="11" fillId="27" borderId="27" xfId="0" applyNumberFormat="1" applyFont="1" applyFill="1" applyBorder="1" applyAlignment="1">
      <alignment horizontal="center"/>
    </xf>
    <xf numFmtId="2" fontId="1" fillId="27" borderId="27" xfId="0" applyNumberFormat="1" applyFont="1" applyFill="1" applyBorder="1" applyAlignment="1">
      <alignment horizontal="center"/>
    </xf>
    <xf numFmtId="0" fontId="11" fillId="16" borderId="0" xfId="0" applyFont="1" applyFill="1" applyAlignment="1">
      <alignment horizontal="center"/>
    </xf>
    <xf numFmtId="2" fontId="11" fillId="24" borderId="0" xfId="0" applyNumberFormat="1" applyFont="1" applyFill="1" applyAlignment="1">
      <alignment horizontal="center"/>
    </xf>
    <xf numFmtId="14" fontId="11" fillId="24" borderId="27" xfId="0" applyNumberFormat="1" applyFont="1" applyFill="1" applyBorder="1" applyAlignment="1">
      <alignment horizontal="center"/>
    </xf>
    <xf numFmtId="2" fontId="11" fillId="24" borderId="27" xfId="0" applyNumberFormat="1" applyFont="1" applyFill="1" applyBorder="1" applyAlignment="1">
      <alignment horizontal="center"/>
    </xf>
    <xf numFmtId="2" fontId="1" fillId="31" borderId="18" xfId="0" applyNumberFormat="1" applyFont="1" applyFill="1" applyBorder="1" applyAlignment="1">
      <alignment horizontal="center"/>
    </xf>
    <xf numFmtId="2" fontId="1" fillId="31" borderId="19" xfId="0" applyNumberFormat="1" applyFont="1" applyFill="1" applyBorder="1" applyAlignment="1">
      <alignment horizontal="center"/>
    </xf>
    <xf numFmtId="0" fontId="19" fillId="25" borderId="18" xfId="0" applyFont="1" applyFill="1" applyBorder="1" applyAlignment="1">
      <alignment horizontal="center" wrapText="1"/>
    </xf>
    <xf numFmtId="14" fontId="21" fillId="24" borderId="0" xfId="0" applyNumberFormat="1" applyFont="1" applyFill="1" applyAlignment="1">
      <alignment horizontal="center" wrapText="1"/>
    </xf>
    <xf numFmtId="14" fontId="21" fillId="19" borderId="0" xfId="0" applyNumberFormat="1" applyFont="1" applyFill="1" applyAlignment="1">
      <alignment horizontal="center" wrapText="1"/>
    </xf>
    <xf numFmtId="0" fontId="27" fillId="9" borderId="0" xfId="0" applyFont="1" applyFill="1" applyAlignment="1">
      <alignment horizontal="center"/>
    </xf>
    <xf numFmtId="14" fontId="27" fillId="9" borderId="0" xfId="0" applyNumberFormat="1" applyFont="1" applyFill="1" applyAlignment="1">
      <alignment horizontal="center"/>
    </xf>
    <xf numFmtId="0" fontId="27" fillId="8" borderId="0" xfId="0" applyFont="1" applyFill="1" applyAlignment="1">
      <alignment horizontal="center"/>
    </xf>
    <xf numFmtId="0" fontId="27" fillId="7" borderId="0" xfId="0" applyFont="1" applyFill="1" applyAlignment="1">
      <alignment horizontal="center"/>
    </xf>
    <xf numFmtId="14" fontId="21" fillId="24" borderId="27" xfId="0" applyNumberFormat="1" applyFont="1" applyFill="1" applyBorder="1" applyAlignment="1">
      <alignment horizontal="center" wrapText="1"/>
    </xf>
    <xf numFmtId="0" fontId="11" fillId="8" borderId="28" xfId="0" applyFont="1" applyFill="1" applyBorder="1" applyAlignment="1">
      <alignment horizontal="center"/>
    </xf>
    <xf numFmtId="0" fontId="21" fillId="7" borderId="18" xfId="0" applyFont="1" applyFill="1" applyBorder="1" applyAlignment="1">
      <alignment horizontal="center" wrapText="1"/>
    </xf>
    <xf numFmtId="0" fontId="21" fillId="25" borderId="18" xfId="0" applyFont="1" applyFill="1" applyBorder="1" applyAlignment="1">
      <alignment horizontal="center" wrapText="1"/>
    </xf>
    <xf numFmtId="0" fontId="27" fillId="9" borderId="18" xfId="0" applyFont="1" applyFill="1" applyBorder="1" applyAlignment="1">
      <alignment horizontal="center"/>
    </xf>
    <xf numFmtId="14" fontId="27" fillId="9" borderId="18" xfId="0" applyNumberFormat="1" applyFont="1" applyFill="1" applyBorder="1" applyAlignment="1">
      <alignment horizontal="center"/>
    </xf>
    <xf numFmtId="0" fontId="27" fillId="8" borderId="18" xfId="0" applyFont="1" applyFill="1" applyBorder="1" applyAlignment="1">
      <alignment horizontal="center"/>
    </xf>
    <xf numFmtId="0" fontId="27" fillId="7" borderId="18" xfId="0" applyFont="1" applyFill="1" applyBorder="1" applyAlignment="1">
      <alignment horizontal="center"/>
    </xf>
    <xf numFmtId="0" fontId="24" fillId="19" borderId="18" xfId="0" applyFont="1" applyFill="1" applyBorder="1" applyAlignment="1">
      <alignment horizontal="center"/>
    </xf>
    <xf numFmtId="0" fontId="0" fillId="13" borderId="19" xfId="0" applyFill="1" applyBorder="1"/>
    <xf numFmtId="2" fontId="21" fillId="24" borderId="63" xfId="0" applyNumberFormat="1" applyFont="1" applyFill="1" applyBorder="1" applyAlignment="1">
      <alignment horizontal="center" wrapText="1"/>
    </xf>
    <xf numFmtId="49" fontId="10" fillId="0" borderId="0" xfId="0" applyNumberFormat="1" applyFont="1" applyAlignment="1">
      <alignment horizontal="center"/>
    </xf>
    <xf numFmtId="0" fontId="19" fillId="33" borderId="19" xfId="0" applyFont="1" applyFill="1" applyBorder="1" applyAlignment="1">
      <alignment horizontal="center" wrapText="1"/>
    </xf>
    <xf numFmtId="2" fontId="21" fillId="24" borderId="18" xfId="0" applyNumberFormat="1" applyFont="1" applyFill="1" applyBorder="1" applyAlignment="1">
      <alignment horizontal="center" wrapText="1"/>
    </xf>
    <xf numFmtId="2" fontId="21" fillId="19" borderId="18" xfId="0" applyNumberFormat="1" applyFont="1" applyFill="1" applyBorder="1" applyAlignment="1">
      <alignment horizontal="center" wrapText="1"/>
    </xf>
    <xf numFmtId="2" fontId="21" fillId="13" borderId="0" xfId="0" applyNumberFormat="1" applyFont="1" applyFill="1" applyAlignment="1">
      <alignment horizontal="center" wrapText="1"/>
    </xf>
    <xf numFmtId="2" fontId="21" fillId="13" borderId="18" xfId="0" applyNumberFormat="1" applyFont="1" applyFill="1" applyBorder="1" applyAlignment="1">
      <alignment horizontal="center" wrapText="1"/>
    </xf>
    <xf numFmtId="2" fontId="21" fillId="24" borderId="64" xfId="0" applyNumberFormat="1" applyFont="1" applyFill="1" applyBorder="1" applyAlignment="1">
      <alignment horizontal="center" wrapText="1"/>
    </xf>
    <xf numFmtId="2" fontId="21" fillId="7" borderId="18" xfId="0" applyNumberFormat="1" applyFont="1" applyFill="1" applyBorder="1" applyAlignment="1">
      <alignment horizontal="center" wrapText="1"/>
    </xf>
    <xf numFmtId="2" fontId="21" fillId="25" borderId="18" xfId="0" applyNumberFormat="1" applyFont="1" applyFill="1" applyBorder="1" applyAlignment="1">
      <alignment horizontal="center" wrapText="1"/>
    </xf>
    <xf numFmtId="2" fontId="21" fillId="9" borderId="18" xfId="0" applyNumberFormat="1" applyFont="1" applyFill="1" applyBorder="1" applyAlignment="1">
      <alignment horizontal="center" wrapText="1"/>
    </xf>
    <xf numFmtId="2" fontId="21" fillId="8" borderId="18" xfId="0" applyNumberFormat="1" applyFont="1" applyFill="1" applyBorder="1" applyAlignment="1">
      <alignment horizontal="center" wrapText="1"/>
    </xf>
    <xf numFmtId="2" fontId="21" fillId="21" borderId="18" xfId="0" applyNumberFormat="1" applyFont="1" applyFill="1" applyBorder="1" applyAlignment="1">
      <alignment horizontal="center" wrapText="1"/>
    </xf>
    <xf numFmtId="14" fontId="21" fillId="24" borderId="25" xfId="0" applyNumberFormat="1" applyFont="1" applyFill="1" applyBorder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31" borderId="25" xfId="0" applyFill="1" applyBorder="1"/>
    <xf numFmtId="0" fontId="0" fillId="13" borderId="25" xfId="0" applyFill="1" applyBorder="1"/>
    <xf numFmtId="0" fontId="27" fillId="22" borderId="25" xfId="0" applyFont="1" applyFill="1" applyBorder="1" applyAlignment="1">
      <alignment horizontal="center"/>
    </xf>
    <xf numFmtId="0" fontId="11" fillId="31" borderId="25" xfId="0" applyFont="1" applyFill="1" applyBorder="1"/>
    <xf numFmtId="0" fontId="20" fillId="0" borderId="0" xfId="0" applyFont="1" applyAlignment="1">
      <alignment horizontal="left" wrapText="1"/>
    </xf>
    <xf numFmtId="14" fontId="20" fillId="0" borderId="0" xfId="0" applyNumberFormat="1" applyFont="1" applyAlignment="1">
      <alignment horizontal="left" wrapText="1"/>
    </xf>
    <xf numFmtId="14" fontId="11" fillId="8" borderId="0" xfId="0" applyNumberFormat="1" applyFont="1" applyFill="1" applyAlignment="1">
      <alignment horizontal="center" wrapText="1"/>
    </xf>
    <xf numFmtId="0" fontId="11" fillId="21" borderId="0" xfId="0" applyFont="1" applyFill="1" applyAlignment="1">
      <alignment horizontal="center" wrapText="1"/>
    </xf>
    <xf numFmtId="14" fontId="11" fillId="21" borderId="0" xfId="0" applyNumberFormat="1" applyFont="1" applyFill="1" applyAlignment="1">
      <alignment horizontal="center"/>
    </xf>
    <xf numFmtId="2" fontId="11" fillId="21" borderId="0" xfId="0" applyNumberFormat="1" applyFont="1" applyFill="1" applyAlignment="1">
      <alignment horizontal="center"/>
    </xf>
    <xf numFmtId="14" fontId="11" fillId="21" borderId="0" xfId="0" applyNumberFormat="1" applyFont="1" applyFill="1" applyAlignment="1">
      <alignment horizontal="center" wrapText="1"/>
    </xf>
    <xf numFmtId="2" fontId="21" fillId="8" borderId="0" xfId="0" quotePrefix="1" applyNumberFormat="1" applyFont="1" applyFill="1" applyAlignment="1">
      <alignment horizontal="center" wrapText="1"/>
    </xf>
    <xf numFmtId="2" fontId="21" fillId="7" borderId="0" xfId="0" quotePrefix="1" applyNumberFormat="1" applyFont="1" applyFill="1" applyAlignment="1">
      <alignment horizontal="center" wrapText="1"/>
    </xf>
    <xf numFmtId="2" fontId="21" fillId="24" borderId="0" xfId="0" quotePrefix="1" applyNumberFormat="1" applyFont="1" applyFill="1" applyAlignment="1">
      <alignment horizontal="center" wrapText="1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24" fillId="19" borderId="39" xfId="0" applyFont="1" applyFill="1" applyBorder="1" applyAlignment="1">
      <alignment horizontal="center"/>
    </xf>
    <xf numFmtId="0" fontId="24" fillId="19" borderId="40" xfId="0" applyFont="1" applyFill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0" fontId="24" fillId="27" borderId="48" xfId="0" applyFont="1" applyFill="1" applyBorder="1" applyAlignment="1">
      <alignment horizontal="center"/>
    </xf>
    <xf numFmtId="0" fontId="24" fillId="27" borderId="47" xfId="0" applyFont="1" applyFill="1" applyBorder="1" applyAlignment="1">
      <alignment horizontal="center"/>
    </xf>
    <xf numFmtId="0" fontId="0" fillId="7" borderId="0" xfId="0" applyFill="1"/>
    <xf numFmtId="0" fontId="0" fillId="23" borderId="0" xfId="0" applyFill="1"/>
    <xf numFmtId="0" fontId="0" fillId="23" borderId="0" xfId="0" applyFill="1" applyAlignment="1">
      <alignment horizontal="center"/>
    </xf>
    <xf numFmtId="14" fontId="11" fillId="7" borderId="64" xfId="0" applyNumberFormat="1" applyFont="1" applyFill="1" applyBorder="1" applyAlignment="1">
      <alignment horizontal="center"/>
    </xf>
    <xf numFmtId="14" fontId="11" fillId="24" borderId="64" xfId="0" applyNumberFormat="1" applyFont="1" applyFill="1" applyBorder="1" applyAlignment="1">
      <alignment horizontal="center"/>
    </xf>
    <xf numFmtId="14" fontId="11" fillId="7" borderId="63" xfId="0" applyNumberFormat="1" applyFont="1" applyFill="1" applyBorder="1" applyAlignment="1">
      <alignment horizontal="center"/>
    </xf>
    <xf numFmtId="14" fontId="11" fillId="24" borderId="65" xfId="0" applyNumberFormat="1" applyFont="1" applyFill="1" applyBorder="1" applyAlignment="1">
      <alignment horizontal="center"/>
    </xf>
    <xf numFmtId="0" fontId="0" fillId="7" borderId="63" xfId="0" applyFill="1" applyBorder="1"/>
    <xf numFmtId="0" fontId="0" fillId="7" borderId="64" xfId="0" applyFill="1" applyBorder="1"/>
    <xf numFmtId="0" fontId="0" fillId="23" borderId="64" xfId="0" applyFill="1" applyBorder="1"/>
    <xf numFmtId="0" fontId="0" fillId="23" borderId="65" xfId="0" applyFill="1" applyBorder="1"/>
    <xf numFmtId="0" fontId="0" fillId="13" borderId="64" xfId="0" applyFill="1" applyBorder="1"/>
    <xf numFmtId="2" fontId="21" fillId="23" borderId="18" xfId="0" applyNumberFormat="1" applyFont="1" applyFill="1" applyBorder="1" applyAlignment="1">
      <alignment horizontal="center" wrapText="1"/>
    </xf>
    <xf numFmtId="0" fontId="0" fillId="10" borderId="25" xfId="0" applyFill="1" applyBorder="1" applyAlignment="1">
      <alignment horizontal="center"/>
    </xf>
    <xf numFmtId="0" fontId="11" fillId="7" borderId="64" xfId="0" applyFont="1" applyFill="1" applyBorder="1" applyAlignment="1">
      <alignment horizontal="center"/>
    </xf>
    <xf numFmtId="0" fontId="11" fillId="23" borderId="64" xfId="0" applyFont="1" applyFill="1" applyBorder="1" applyAlignment="1">
      <alignment horizontal="center"/>
    </xf>
    <xf numFmtId="0" fontId="11" fillId="21" borderId="64" xfId="0" applyFont="1" applyFill="1" applyBorder="1" applyAlignment="1">
      <alignment horizontal="center"/>
    </xf>
    <xf numFmtId="0" fontId="11" fillId="8" borderId="64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19" borderId="16" xfId="0" applyFill="1" applyBorder="1" applyAlignment="1">
      <alignment horizontal="center"/>
    </xf>
    <xf numFmtId="0" fontId="0" fillId="0" borderId="70" xfId="0" applyBorder="1" applyAlignment="1">
      <alignment horizontal="center"/>
    </xf>
    <xf numFmtId="0" fontId="28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20" borderId="71" xfId="0" applyFont="1" applyFill="1" applyBorder="1" applyAlignment="1">
      <alignment horizontal="center"/>
    </xf>
    <xf numFmtId="0" fontId="1" fillId="0" borderId="72" xfId="0" applyFont="1" applyBorder="1" applyAlignment="1">
      <alignment horizontal="center"/>
    </xf>
    <xf numFmtId="0" fontId="2" fillId="9" borderId="72" xfId="0" applyFont="1" applyFill="1" applyBorder="1" applyAlignment="1">
      <alignment horizontal="center"/>
    </xf>
    <xf numFmtId="2" fontId="0" fillId="0" borderId="74" xfId="0" applyNumberFormat="1" applyBorder="1" applyAlignment="1">
      <alignment horizontal="center"/>
    </xf>
    <xf numFmtId="0" fontId="2" fillId="8" borderId="75" xfId="0" applyFont="1" applyFill="1" applyBorder="1" applyAlignment="1">
      <alignment horizontal="center"/>
    </xf>
    <xf numFmtId="2" fontId="0" fillId="0" borderId="76" xfId="0" applyNumberFormat="1" applyBorder="1" applyAlignment="1">
      <alignment horizontal="center"/>
    </xf>
    <xf numFmtId="2" fontId="0" fillId="0" borderId="77" xfId="0" applyNumberFormat="1" applyBorder="1" applyAlignment="1">
      <alignment horizontal="center"/>
    </xf>
    <xf numFmtId="0" fontId="2" fillId="8" borderId="72" xfId="0" applyFont="1" applyFill="1" applyBorder="1" applyAlignment="1">
      <alignment horizontal="center"/>
    </xf>
    <xf numFmtId="0" fontId="1" fillId="19" borderId="75" xfId="0" applyFont="1" applyFill="1" applyBorder="1" applyAlignment="1">
      <alignment horizontal="center"/>
    </xf>
    <xf numFmtId="0" fontId="1" fillId="19" borderId="78" xfId="0" applyFont="1" applyFill="1" applyBorder="1" applyAlignment="1">
      <alignment horizontal="center"/>
    </xf>
    <xf numFmtId="2" fontId="0" fillId="0" borderId="79" xfId="0" applyNumberFormat="1" applyBorder="1" applyAlignment="1">
      <alignment horizontal="center"/>
    </xf>
    <xf numFmtId="2" fontId="0" fillId="0" borderId="80" xfId="0" applyNumberFormat="1" applyBorder="1" applyAlignment="1">
      <alignment horizontal="center"/>
    </xf>
    <xf numFmtId="0" fontId="1" fillId="20" borderId="17" xfId="0" applyFont="1" applyFill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2" fillId="9" borderId="64" xfId="0" applyFont="1" applyFill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2" fillId="8" borderId="82" xfId="0" applyFont="1" applyFill="1" applyBorder="1" applyAlignment="1">
      <alignment horizontal="center"/>
    </xf>
    <xf numFmtId="2" fontId="0" fillId="0" borderId="83" xfId="0" applyNumberFormat="1" applyBorder="1" applyAlignment="1">
      <alignment horizontal="center"/>
    </xf>
    <xf numFmtId="0" fontId="10" fillId="19" borderId="84" xfId="0" applyFont="1" applyFill="1" applyBorder="1" applyAlignment="1">
      <alignment horizontal="center"/>
    </xf>
    <xf numFmtId="2" fontId="0" fillId="0" borderId="85" xfId="0" applyNumberFormat="1" applyBorder="1" applyAlignment="1">
      <alignment horizontal="center"/>
    </xf>
    <xf numFmtId="2" fontId="0" fillId="0" borderId="86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81" xfId="0" applyFon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14" fontId="0" fillId="6" borderId="8" xfId="0" applyNumberFormat="1" applyFill="1" applyBorder="1" applyAlignment="1">
      <alignment horizontal="center"/>
    </xf>
    <xf numFmtId="0" fontId="1" fillId="9" borderId="87" xfId="0" applyFont="1" applyFill="1" applyBorder="1" applyAlignment="1">
      <alignment horizontal="center"/>
    </xf>
    <xf numFmtId="2" fontId="1" fillId="9" borderId="7" xfId="0" applyNumberFormat="1" applyFont="1" applyFill="1" applyBorder="1" applyAlignment="1">
      <alignment horizontal="center"/>
    </xf>
    <xf numFmtId="2" fontId="1" fillId="9" borderId="70" xfId="0" applyNumberFormat="1" applyFont="1" applyFill="1" applyBorder="1" applyAlignment="1">
      <alignment horizontal="center"/>
    </xf>
    <xf numFmtId="2" fontId="1" fillId="9" borderId="88" xfId="0" applyNumberFormat="1" applyFont="1" applyFill="1" applyBorder="1" applyAlignment="1">
      <alignment horizontal="center"/>
    </xf>
    <xf numFmtId="2" fontId="1" fillId="9" borderId="10" xfId="0" applyNumberFormat="1" applyFont="1" applyFill="1" applyBorder="1" applyAlignment="1">
      <alignment horizontal="center"/>
    </xf>
    <xf numFmtId="2" fontId="1" fillId="9" borderId="0" xfId="0" applyNumberFormat="1" applyFont="1" applyFill="1" applyAlignment="1">
      <alignment horizontal="center"/>
    </xf>
    <xf numFmtId="2" fontId="1" fillId="11" borderId="70" xfId="0" applyNumberFormat="1" applyFont="1" applyFill="1" applyBorder="1" applyAlignment="1">
      <alignment horizontal="center"/>
    </xf>
    <xf numFmtId="2" fontId="2" fillId="12" borderId="88" xfId="0" applyNumberFormat="1" applyFont="1" applyFill="1" applyBorder="1" applyAlignment="1">
      <alignment horizontal="center"/>
    </xf>
    <xf numFmtId="2" fontId="2" fillId="12" borderId="10" xfId="0" applyNumberFormat="1" applyFont="1" applyFill="1" applyBorder="1" applyAlignment="1">
      <alignment horizontal="center"/>
    </xf>
    <xf numFmtId="2" fontId="1" fillId="8" borderId="70" xfId="0" applyNumberFormat="1" applyFont="1" applyFill="1" applyBorder="1" applyAlignment="1">
      <alignment horizontal="center"/>
    </xf>
    <xf numFmtId="2" fontId="1" fillId="8" borderId="88" xfId="0" applyNumberFormat="1" applyFont="1" applyFill="1" applyBorder="1" applyAlignment="1">
      <alignment horizontal="center"/>
    </xf>
    <xf numFmtId="2" fontId="7" fillId="8" borderId="0" xfId="0" applyNumberFormat="1" applyFont="1" applyFill="1" applyAlignment="1">
      <alignment horizontal="center"/>
    </xf>
    <xf numFmtId="2" fontId="7" fillId="8" borderId="1" xfId="0" applyNumberFormat="1" applyFont="1" applyFill="1" applyBorder="1" applyAlignment="1">
      <alignment horizontal="center"/>
    </xf>
    <xf numFmtId="2" fontId="1" fillId="3" borderId="70" xfId="0" applyNumberFormat="1" applyFont="1" applyFill="1" applyBorder="1" applyAlignment="1">
      <alignment horizontal="center"/>
    </xf>
    <xf numFmtId="2" fontId="2" fillId="14" borderId="88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0" xfId="0" quotePrefix="1" applyNumberFormat="1" applyFont="1" applyFill="1" applyAlignment="1">
      <alignment horizontal="center"/>
    </xf>
    <xf numFmtId="2" fontId="0" fillId="0" borderId="71" xfId="0" applyNumberFormat="1" applyBorder="1"/>
    <xf numFmtId="0" fontId="0" fillId="0" borderId="71" xfId="0" applyBorder="1" applyAlignment="1">
      <alignment horizontal="center"/>
    </xf>
    <xf numFmtId="2" fontId="0" fillId="0" borderId="71" xfId="0" applyNumberFormat="1" applyBorder="1" applyAlignment="1">
      <alignment horizontal="center"/>
    </xf>
    <xf numFmtId="0" fontId="19" fillId="33" borderId="18" xfId="0" applyFont="1" applyFill="1" applyBorder="1" applyAlignment="1">
      <alignment horizontal="center" wrapText="1"/>
    </xf>
    <xf numFmtId="0" fontId="1" fillId="9" borderId="89" xfId="0" applyFont="1" applyFill="1" applyBorder="1" applyAlignment="1">
      <alignment horizontal="center"/>
    </xf>
    <xf numFmtId="0" fontId="1" fillId="9" borderId="90" xfId="0" applyFont="1" applyFill="1" applyBorder="1" applyAlignment="1">
      <alignment horizontal="center"/>
    </xf>
    <xf numFmtId="0" fontId="1" fillId="11" borderId="90" xfId="0" applyFont="1" applyFill="1" applyBorder="1" applyAlignment="1">
      <alignment horizontal="center"/>
    </xf>
    <xf numFmtId="0" fontId="1" fillId="8" borderId="90" xfId="0" applyFont="1" applyFill="1" applyBorder="1" applyAlignment="1">
      <alignment horizontal="center"/>
    </xf>
    <xf numFmtId="0" fontId="4" fillId="8" borderId="90" xfId="0" applyFont="1" applyFill="1" applyBorder="1" applyAlignment="1">
      <alignment horizontal="center"/>
    </xf>
    <xf numFmtId="0" fontId="1" fillId="2" borderId="90" xfId="0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79" xfId="0" applyBorder="1"/>
    <xf numFmtId="0" fontId="1" fillId="0" borderId="64" xfId="0" applyFont="1" applyBorder="1" applyAlignment="1">
      <alignment horizontal="center"/>
    </xf>
    <xf numFmtId="0" fontId="0" fillId="0" borderId="74" xfId="0" applyBorder="1"/>
    <xf numFmtId="0" fontId="0" fillId="0" borderId="80" xfId="0" applyBorder="1"/>
    <xf numFmtId="2" fontId="0" fillId="0" borderId="92" xfId="0" applyNumberFormat="1" applyBorder="1" applyAlignment="1">
      <alignment horizontal="center"/>
    </xf>
    <xf numFmtId="0" fontId="11" fillId="8" borderId="90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2" fontId="2" fillId="9" borderId="13" xfId="0" applyNumberFormat="1" applyFont="1" applyFill="1" applyBorder="1" applyAlignment="1">
      <alignment horizontal="center"/>
    </xf>
    <xf numFmtId="0" fontId="27" fillId="22" borderId="28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11" fillId="21" borderId="71" xfId="0" applyFont="1" applyFill="1" applyBorder="1" applyAlignment="1">
      <alignment horizontal="center"/>
    </xf>
    <xf numFmtId="0" fontId="11" fillId="21" borderId="93" xfId="0" applyFont="1" applyFill="1" applyBorder="1" applyAlignment="1">
      <alignment horizontal="center"/>
    </xf>
    <xf numFmtId="0" fontId="11" fillId="8" borderId="7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11" fillId="21" borderId="27" xfId="0" applyFont="1" applyFill="1" applyBorder="1" applyAlignment="1">
      <alignment horizontal="center" wrapText="1"/>
    </xf>
    <xf numFmtId="0" fontId="11" fillId="21" borderId="27" xfId="0" applyFont="1" applyFill="1" applyBorder="1" applyAlignment="1">
      <alignment horizontal="center"/>
    </xf>
    <xf numFmtId="14" fontId="11" fillId="21" borderId="27" xfId="0" applyNumberFormat="1" applyFont="1" applyFill="1" applyBorder="1" applyAlignment="1">
      <alignment horizontal="center" wrapText="1"/>
    </xf>
    <xf numFmtId="2" fontId="11" fillId="21" borderId="27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7" borderId="0" xfId="0" applyFont="1" applyFill="1" applyAlignment="1">
      <alignment horizontal="center" wrapText="1"/>
    </xf>
    <xf numFmtId="14" fontId="11" fillId="7" borderId="0" xfId="0" applyNumberFormat="1" applyFont="1" applyFill="1" applyAlignment="1">
      <alignment horizontal="center" wrapText="1"/>
    </xf>
    <xf numFmtId="0" fontId="11" fillId="9" borderId="0" xfId="0" applyFont="1" applyFill="1" applyAlignment="1">
      <alignment horizontal="center" wrapText="1"/>
    </xf>
    <xf numFmtId="14" fontId="11" fillId="9" borderId="0" xfId="0" applyNumberFormat="1" applyFont="1" applyFill="1" applyAlignment="1">
      <alignment horizontal="center" wrapText="1"/>
    </xf>
    <xf numFmtId="14" fontId="11" fillId="9" borderId="0" xfId="0" applyNumberFormat="1" applyFont="1" applyFill="1" applyAlignment="1">
      <alignment horizontal="center"/>
    </xf>
    <xf numFmtId="0" fontId="11" fillId="6" borderId="0" xfId="0" applyFont="1" applyFill="1" applyAlignment="1">
      <alignment horizontal="center" wrapText="1"/>
    </xf>
    <xf numFmtId="14" fontId="11" fillId="6" borderId="0" xfId="0" applyNumberFormat="1" applyFont="1" applyFill="1" applyAlignment="1">
      <alignment horizontal="center" wrapText="1"/>
    </xf>
    <xf numFmtId="2" fontId="11" fillId="7" borderId="0" xfId="0" applyNumberFormat="1" applyFont="1" applyFill="1" applyAlignment="1">
      <alignment horizontal="center" wrapText="1"/>
    </xf>
    <xf numFmtId="2" fontId="11" fillId="9" borderId="0" xfId="0" applyNumberFormat="1" applyFont="1" applyFill="1" applyAlignment="1">
      <alignment horizontal="center" wrapText="1"/>
    </xf>
    <xf numFmtId="0" fontId="24" fillId="9" borderId="0" xfId="0" applyFont="1" applyFill="1" applyAlignment="1">
      <alignment horizontal="center" wrapText="1"/>
    </xf>
    <xf numFmtId="0" fontId="27" fillId="22" borderId="18" xfId="0" applyFont="1" applyFill="1" applyBorder="1" applyAlignment="1">
      <alignment horizontal="center"/>
    </xf>
    <xf numFmtId="0" fontId="27" fillId="22" borderId="19" xfId="0" applyFont="1" applyFill="1" applyBorder="1" applyAlignment="1">
      <alignment horizontal="center"/>
    </xf>
    <xf numFmtId="14" fontId="11" fillId="6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4" fontId="7" fillId="7" borderId="0" xfId="0" applyNumberFormat="1" applyFont="1" applyFill="1" applyAlignment="1">
      <alignment horizontal="center"/>
    </xf>
    <xf numFmtId="2" fontId="7" fillId="7" borderId="0" xfId="0" applyNumberFormat="1" applyFont="1" applyFill="1" applyAlignment="1">
      <alignment horizontal="center"/>
    </xf>
    <xf numFmtId="2" fontId="7" fillId="31" borderId="0" xfId="0" applyNumberFormat="1" applyFont="1" applyFill="1" applyAlignment="1">
      <alignment horizontal="center"/>
    </xf>
    <xf numFmtId="14" fontId="30" fillId="7" borderId="0" xfId="0" applyNumberFormat="1" applyFont="1" applyFill="1" applyAlignment="1">
      <alignment horizontal="center"/>
    </xf>
    <xf numFmtId="2" fontId="30" fillId="7" borderId="0" xfId="0" applyNumberFormat="1" applyFont="1" applyFill="1" applyAlignment="1">
      <alignment horizontal="center"/>
    </xf>
    <xf numFmtId="0" fontId="27" fillId="22" borderId="21" xfId="0" applyFont="1" applyFill="1" applyBorder="1" applyAlignment="1">
      <alignment horizontal="center"/>
    </xf>
    <xf numFmtId="0" fontId="30" fillId="7" borderId="0" xfId="0" applyFont="1" applyFill="1" applyAlignment="1">
      <alignment horizontal="center"/>
    </xf>
    <xf numFmtId="0" fontId="11" fillId="23" borderId="27" xfId="0" applyFont="1" applyFill="1" applyBorder="1" applyAlignment="1">
      <alignment horizontal="center"/>
    </xf>
    <xf numFmtId="14" fontId="19" fillId="23" borderId="0" xfId="0" applyNumberFormat="1" applyFont="1" applyFill="1" applyAlignment="1">
      <alignment horizontal="center" wrapText="1"/>
    </xf>
    <xf numFmtId="0" fontId="19" fillId="0" borderId="0" xfId="0" applyFont="1" applyAlignment="1">
      <alignment horizontal="center" wrapText="1"/>
    </xf>
    <xf numFmtId="0" fontId="11" fillId="33" borderId="0" xfId="0" applyFont="1" applyFill="1" applyAlignment="1">
      <alignment horizontal="center"/>
    </xf>
    <xf numFmtId="14" fontId="1" fillId="33" borderId="0" xfId="0" applyNumberFormat="1" applyFont="1" applyFill="1" applyAlignment="1">
      <alignment horizontal="center"/>
    </xf>
    <xf numFmtId="0" fontId="11" fillId="6" borderId="72" xfId="0" applyFont="1" applyFill="1" applyBorder="1" applyAlignment="1">
      <alignment horizontal="center"/>
    </xf>
    <xf numFmtId="0" fontId="11" fillId="21" borderId="94" xfId="0" applyFont="1" applyFill="1" applyBorder="1" applyAlignment="1">
      <alignment horizontal="center"/>
    </xf>
    <xf numFmtId="0" fontId="11" fillId="21" borderId="72" xfId="0" applyFont="1" applyFill="1" applyBorder="1" applyAlignment="1">
      <alignment horizontal="center"/>
    </xf>
    <xf numFmtId="0" fontId="11" fillId="8" borderId="94" xfId="0" applyFont="1" applyFill="1" applyBorder="1" applyAlignment="1">
      <alignment horizontal="center"/>
    </xf>
    <xf numFmtId="0" fontId="11" fillId="8" borderId="72" xfId="0" applyFont="1" applyFill="1" applyBorder="1" applyAlignment="1">
      <alignment horizontal="center"/>
    </xf>
    <xf numFmtId="0" fontId="0" fillId="8" borderId="72" xfId="0" applyFill="1" applyBorder="1" applyAlignment="1">
      <alignment horizontal="center"/>
    </xf>
    <xf numFmtId="0" fontId="0" fillId="8" borderId="95" xfId="0" applyFill="1" applyBorder="1" applyAlignment="1">
      <alignment horizontal="center"/>
    </xf>
    <xf numFmtId="0" fontId="0" fillId="8" borderId="72" xfId="0" applyFill="1" applyBorder="1"/>
    <xf numFmtId="0" fontId="11" fillId="0" borderId="94" xfId="0" applyFont="1" applyBorder="1" applyAlignment="1">
      <alignment horizontal="center"/>
    </xf>
    <xf numFmtId="0" fontId="11" fillId="21" borderId="96" xfId="0" applyFont="1" applyFill="1" applyBorder="1" applyAlignment="1">
      <alignment horizontal="center"/>
    </xf>
    <xf numFmtId="0" fontId="11" fillId="8" borderId="96" xfId="0" applyFont="1" applyFill="1" applyBorder="1" applyAlignment="1">
      <alignment horizontal="center"/>
    </xf>
    <xf numFmtId="0" fontId="11" fillId="21" borderId="92" xfId="0" applyFont="1" applyFill="1" applyBorder="1" applyAlignment="1">
      <alignment horizontal="center"/>
    </xf>
    <xf numFmtId="0" fontId="1" fillId="17" borderId="64" xfId="0" applyFont="1" applyFill="1" applyBorder="1" applyAlignment="1">
      <alignment horizontal="center"/>
    </xf>
    <xf numFmtId="0" fontId="11" fillId="30" borderId="97" xfId="0" applyFont="1" applyFill="1" applyBorder="1" applyAlignment="1">
      <alignment horizontal="center"/>
    </xf>
    <xf numFmtId="0" fontId="11" fillId="8" borderId="97" xfId="0" applyFont="1" applyFill="1" applyBorder="1" applyAlignment="1">
      <alignment horizontal="center"/>
    </xf>
    <xf numFmtId="2" fontId="11" fillId="21" borderId="3" xfId="0" applyNumberFormat="1" applyFont="1" applyFill="1" applyBorder="1" applyAlignment="1">
      <alignment horizontal="center"/>
    </xf>
    <xf numFmtId="2" fontId="16" fillId="21" borderId="3" xfId="0" quotePrefix="1" applyNumberFormat="1" applyFont="1" applyFill="1" applyBorder="1" applyAlignment="1">
      <alignment horizontal="center" wrapText="1"/>
    </xf>
    <xf numFmtId="2" fontId="16" fillId="6" borderId="3" xfId="0" quotePrefix="1" applyNumberFormat="1" applyFont="1" applyFill="1" applyBorder="1" applyAlignment="1">
      <alignment horizontal="center" wrapText="1"/>
    </xf>
    <xf numFmtId="0" fontId="11" fillId="6" borderId="76" xfId="0" applyFont="1" applyFill="1" applyBorder="1" applyAlignment="1">
      <alignment horizontal="center" wrapText="1"/>
    </xf>
    <xf numFmtId="14" fontId="11" fillId="6" borderId="76" xfId="0" applyNumberFormat="1" applyFont="1" applyFill="1" applyBorder="1" applyAlignment="1">
      <alignment horizontal="center" wrapText="1"/>
    </xf>
    <xf numFmtId="14" fontId="11" fillId="6" borderId="76" xfId="0" applyNumberFormat="1" applyFont="1" applyFill="1" applyBorder="1" applyAlignment="1">
      <alignment horizontal="center"/>
    </xf>
    <xf numFmtId="2" fontId="16" fillId="6" borderId="15" xfId="0" quotePrefix="1" applyNumberFormat="1" applyFont="1" applyFill="1" applyBorder="1" applyAlignment="1">
      <alignment horizontal="center" wrapText="1"/>
    </xf>
    <xf numFmtId="2" fontId="0" fillId="7" borderId="0" xfId="0" applyNumberFormat="1" applyFill="1" applyAlignment="1">
      <alignment horizontal="center"/>
    </xf>
    <xf numFmtId="0" fontId="31" fillId="7" borderId="0" xfId="0" applyFont="1" applyFill="1" applyAlignment="1">
      <alignment horizontal="center"/>
    </xf>
    <xf numFmtId="2" fontId="31" fillId="7" borderId="0" xfId="0" applyNumberFormat="1" applyFont="1" applyFill="1" applyAlignment="1">
      <alignment horizontal="center"/>
    </xf>
    <xf numFmtId="0" fontId="0" fillId="6" borderId="0" xfId="0" applyFill="1"/>
    <xf numFmtId="0" fontId="0" fillId="6" borderId="76" xfId="0" applyFill="1" applyBorder="1" applyAlignment="1">
      <alignment horizontal="center"/>
    </xf>
    <xf numFmtId="2" fontId="16" fillId="7" borderId="64" xfId="0" quotePrefix="1" applyNumberFormat="1" applyFont="1" applyFill="1" applyBorder="1" applyAlignment="1">
      <alignment horizontal="center" wrapText="1"/>
    </xf>
    <xf numFmtId="2" fontId="16" fillId="9" borderId="64" xfId="0" quotePrefix="1" applyNumberFormat="1" applyFont="1" applyFill="1" applyBorder="1" applyAlignment="1">
      <alignment horizontal="center" wrapText="1"/>
    </xf>
    <xf numFmtId="14" fontId="11" fillId="21" borderId="17" xfId="0" applyNumberFormat="1" applyFont="1" applyFill="1" applyBorder="1" applyAlignment="1">
      <alignment horizontal="center"/>
    </xf>
    <xf numFmtId="14" fontId="0" fillId="0" borderId="71" xfId="0" applyNumberFormat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0" borderId="64" xfId="0" applyBorder="1"/>
    <xf numFmtId="0" fontId="0" fillId="21" borderId="64" xfId="0" applyFill="1" applyBorder="1" applyAlignment="1">
      <alignment horizontal="center"/>
    </xf>
    <xf numFmtId="2" fontId="1" fillId="31" borderId="64" xfId="0" applyNumberFormat="1" applyFont="1" applyFill="1" applyBorder="1" applyAlignment="1">
      <alignment horizontal="center"/>
    </xf>
    <xf numFmtId="0" fontId="27" fillId="22" borderId="63" xfId="0" applyFont="1" applyFill="1" applyBorder="1" applyAlignment="1">
      <alignment horizontal="center"/>
    </xf>
    <xf numFmtId="0" fontId="27" fillId="22" borderId="64" xfId="0" applyFont="1" applyFill="1" applyBorder="1" applyAlignment="1">
      <alignment horizontal="center"/>
    </xf>
    <xf numFmtId="0" fontId="0" fillId="21" borderId="71" xfId="0" applyFill="1" applyBorder="1" applyAlignment="1">
      <alignment horizontal="center"/>
    </xf>
    <xf numFmtId="0" fontId="0" fillId="21" borderId="9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9" borderId="0" xfId="0" applyFill="1"/>
    <xf numFmtId="0" fontId="0" fillId="9" borderId="76" xfId="0" applyFill="1" applyBorder="1"/>
    <xf numFmtId="0" fontId="11" fillId="9" borderId="76" xfId="0" applyFont="1" applyFill="1" applyBorder="1" applyAlignment="1">
      <alignment horizontal="center" wrapText="1"/>
    </xf>
    <xf numFmtId="14" fontId="11" fillId="9" borderId="76" xfId="0" applyNumberFormat="1" applyFont="1" applyFill="1" applyBorder="1" applyAlignment="1">
      <alignment horizontal="center" wrapText="1"/>
    </xf>
    <xf numFmtId="2" fontId="11" fillId="9" borderId="76" xfId="0" applyNumberFormat="1" applyFont="1" applyFill="1" applyBorder="1" applyAlignment="1">
      <alignment horizontal="center" wrapText="1"/>
    </xf>
    <xf numFmtId="0" fontId="24" fillId="9" borderId="76" xfId="0" applyFont="1" applyFill="1" applyBorder="1" applyAlignment="1">
      <alignment horizontal="center" wrapText="1"/>
    </xf>
    <xf numFmtId="2" fontId="16" fillId="9" borderId="82" xfId="0" quotePrefix="1" applyNumberFormat="1" applyFont="1" applyFill="1" applyBorder="1" applyAlignment="1">
      <alignment horizontal="center" wrapText="1"/>
    </xf>
    <xf numFmtId="0" fontId="11" fillId="9" borderId="76" xfId="0" applyFont="1" applyFill="1" applyBorder="1" applyAlignment="1">
      <alignment horizontal="center"/>
    </xf>
    <xf numFmtId="0" fontId="33" fillId="0" borderId="0" xfId="0" applyFont="1"/>
    <xf numFmtId="0" fontId="0" fillId="8" borderId="27" xfId="0" applyFill="1" applyBorder="1"/>
    <xf numFmtId="2" fontId="16" fillId="7" borderId="0" xfId="0" quotePrefix="1" applyNumberFormat="1" applyFont="1" applyFill="1" applyAlignment="1">
      <alignment horizontal="center" wrapText="1"/>
    </xf>
    <xf numFmtId="2" fontId="16" fillId="9" borderId="76" xfId="0" quotePrefix="1" applyNumberFormat="1" applyFont="1" applyFill="1" applyBorder="1" applyAlignment="1">
      <alignment horizontal="center" wrapText="1"/>
    </xf>
    <xf numFmtId="2" fontId="16" fillId="9" borderId="0" xfId="0" quotePrefix="1" applyNumberFormat="1" applyFont="1" applyFill="1" applyAlignment="1">
      <alignment horizontal="center" wrapText="1"/>
    </xf>
    <xf numFmtId="0" fontId="0" fillId="9" borderId="76" xfId="0" applyFill="1" applyBorder="1" applyAlignment="1">
      <alignment horizontal="center"/>
    </xf>
    <xf numFmtId="0" fontId="0" fillId="7" borderId="71" xfId="0" applyFill="1" applyBorder="1" applyAlignment="1">
      <alignment horizontal="center"/>
    </xf>
    <xf numFmtId="0" fontId="0" fillId="9" borderId="71" xfId="0" applyFill="1" applyBorder="1" applyAlignment="1">
      <alignment horizontal="center"/>
    </xf>
    <xf numFmtId="0" fontId="0" fillId="7" borderId="92" xfId="0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4" fillId="22" borderId="0" xfId="0" applyFont="1" applyFill="1" applyAlignment="1">
      <alignment horizontal="center"/>
    </xf>
    <xf numFmtId="14" fontId="31" fillId="18" borderId="0" xfId="0" applyNumberFormat="1" applyFont="1" applyFill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/>
    <xf numFmtId="0" fontId="13" fillId="0" borderId="0" xfId="0" applyFont="1" applyAlignment="1">
      <alignment horizontal="center"/>
    </xf>
    <xf numFmtId="0" fontId="35" fillId="20" borderId="0" xfId="0" applyFont="1" applyFill="1" applyAlignment="1">
      <alignment horizontal="center"/>
    </xf>
    <xf numFmtId="0" fontId="24" fillId="6" borderId="76" xfId="0" applyFont="1" applyFill="1" applyBorder="1" applyAlignment="1">
      <alignment horizontal="center" wrapText="1"/>
    </xf>
    <xf numFmtId="0" fontId="24" fillId="6" borderId="0" xfId="0" applyFont="1" applyFill="1" applyAlignment="1">
      <alignment horizontal="center" wrapText="1"/>
    </xf>
    <xf numFmtId="0" fontId="11" fillId="16" borderId="0" xfId="0" applyFont="1" applyFill="1" applyAlignment="1">
      <alignment horizontal="center" wrapText="1"/>
    </xf>
    <xf numFmtId="14" fontId="11" fillId="16" borderId="0" xfId="0" applyNumberFormat="1" applyFont="1" applyFill="1" applyAlignment="1">
      <alignment horizontal="center" wrapText="1"/>
    </xf>
    <xf numFmtId="2" fontId="11" fillId="16" borderId="0" xfId="0" applyNumberFormat="1" applyFont="1" applyFill="1" applyAlignment="1">
      <alignment horizontal="center" wrapText="1"/>
    </xf>
    <xf numFmtId="0" fontId="24" fillId="16" borderId="0" xfId="0" applyFont="1" applyFill="1" applyAlignment="1">
      <alignment horizontal="center" wrapText="1"/>
    </xf>
    <xf numFmtId="0" fontId="27" fillId="16" borderId="21" xfId="0" applyFont="1" applyFill="1" applyBorder="1" applyAlignment="1">
      <alignment horizontal="center"/>
    </xf>
    <xf numFmtId="14" fontId="11" fillId="16" borderId="0" xfId="0" applyNumberFormat="1" applyFont="1" applyFill="1" applyAlignment="1">
      <alignment horizontal="center"/>
    </xf>
    <xf numFmtId="2" fontId="16" fillId="16" borderId="64" xfId="0" quotePrefix="1" applyNumberFormat="1" applyFont="1" applyFill="1" applyBorder="1" applyAlignment="1">
      <alignment horizontal="center" wrapText="1"/>
    </xf>
    <xf numFmtId="2" fontId="16" fillId="16" borderId="0" xfId="0" quotePrefix="1" applyNumberFormat="1" applyFont="1" applyFill="1" applyAlignment="1">
      <alignment horizontal="center" wrapText="1"/>
    </xf>
    <xf numFmtId="0" fontId="2" fillId="0" borderId="0" xfId="0" applyFont="1"/>
    <xf numFmtId="0" fontId="0" fillId="7" borderId="61" xfId="0" applyFill="1" applyBorder="1" applyAlignment="1">
      <alignment horizontal="center"/>
    </xf>
    <xf numFmtId="0" fontId="11" fillId="34" borderId="19" xfId="0" applyFont="1" applyFill="1" applyBorder="1" applyAlignment="1">
      <alignment horizontal="center"/>
    </xf>
    <xf numFmtId="0" fontId="27" fillId="22" borderId="98" xfId="0" applyFont="1" applyFill="1" applyBorder="1" applyAlignment="1">
      <alignment horizontal="center"/>
    </xf>
    <xf numFmtId="2" fontId="1" fillId="31" borderId="98" xfId="0" applyNumberFormat="1" applyFont="1" applyFill="1" applyBorder="1" applyAlignment="1">
      <alignment horizontal="center"/>
    </xf>
    <xf numFmtId="0" fontId="2" fillId="21" borderId="4" xfId="0" applyFont="1" applyFill="1" applyBorder="1" applyAlignment="1">
      <alignment horizontal="center"/>
    </xf>
    <xf numFmtId="0" fontId="24" fillId="21" borderId="0" xfId="0" applyFont="1" applyFill="1" applyAlignment="1">
      <alignment horizontal="center"/>
    </xf>
    <xf numFmtId="14" fontId="1" fillId="21" borderId="4" xfId="0" applyNumberFormat="1" applyFont="1" applyFill="1" applyBorder="1" applyAlignment="1">
      <alignment horizontal="center"/>
    </xf>
    <xf numFmtId="14" fontId="11" fillId="21" borderId="1" xfId="0" applyNumberFormat="1" applyFont="1" applyFill="1" applyBorder="1" applyAlignment="1">
      <alignment horizontal="center"/>
    </xf>
    <xf numFmtId="14" fontId="11" fillId="21" borderId="14" xfId="0" applyNumberFormat="1" applyFont="1" applyFill="1" applyBorder="1" applyAlignment="1">
      <alignment horizontal="center"/>
    </xf>
    <xf numFmtId="0" fontId="0" fillId="7" borderId="28" xfId="0" applyFill="1" applyBorder="1"/>
    <xf numFmtId="0" fontId="1" fillId="9" borderId="88" xfId="0" applyFont="1" applyFill="1" applyBorder="1" applyAlignment="1">
      <alignment horizontal="center"/>
    </xf>
    <xf numFmtId="0" fontId="11" fillId="7" borderId="61" xfId="0" applyFont="1" applyFill="1" applyBorder="1" applyAlignment="1">
      <alignment horizontal="center"/>
    </xf>
    <xf numFmtId="0" fontId="0" fillId="21" borderId="61" xfId="0" applyFill="1" applyBorder="1" applyAlignment="1">
      <alignment horizontal="center"/>
    </xf>
    <xf numFmtId="0" fontId="24" fillId="16" borderId="18" xfId="0" applyFont="1" applyFill="1" applyBorder="1" applyAlignment="1">
      <alignment horizontal="center"/>
    </xf>
    <xf numFmtId="0" fontId="24" fillId="16" borderId="0" xfId="0" applyFont="1" applyFill="1" applyAlignment="1">
      <alignment horizontal="center"/>
    </xf>
    <xf numFmtId="14" fontId="2" fillId="16" borderId="0" xfId="0" applyNumberFormat="1" applyFont="1" applyFill="1" applyAlignment="1">
      <alignment horizontal="center"/>
    </xf>
    <xf numFmtId="14" fontId="13" fillId="16" borderId="0" xfId="0" applyNumberFormat="1" applyFont="1" applyFill="1" applyAlignment="1">
      <alignment horizontal="center"/>
    </xf>
    <xf numFmtId="0" fontId="13" fillId="16" borderId="0" xfId="0" applyFont="1" applyFill="1"/>
    <xf numFmtId="0" fontId="13" fillId="16" borderId="0" xfId="0" applyFont="1" applyFill="1" applyAlignment="1">
      <alignment horizontal="center"/>
    </xf>
    <xf numFmtId="14" fontId="1" fillId="16" borderId="0" xfId="0" applyNumberFormat="1" applyFont="1" applyFill="1" applyAlignment="1">
      <alignment horizontal="center"/>
    </xf>
    <xf numFmtId="0" fontId="27" fillId="16" borderId="0" xfId="0" applyFont="1" applyFill="1" applyAlignment="1">
      <alignment horizontal="center"/>
    </xf>
    <xf numFmtId="0" fontId="0" fillId="16" borderId="0" xfId="0" applyFill="1"/>
    <xf numFmtId="0" fontId="11" fillId="17" borderId="0" xfId="0" applyFont="1" applyFill="1"/>
    <xf numFmtId="0" fontId="11" fillId="21" borderId="61" xfId="0" applyFont="1" applyFill="1" applyBorder="1" applyAlignment="1">
      <alignment horizontal="center"/>
    </xf>
    <xf numFmtId="0" fontId="0" fillId="21" borderId="61" xfId="0" applyFill="1" applyBorder="1"/>
    <xf numFmtId="14" fontId="11" fillId="0" borderId="0" xfId="0" applyNumberFormat="1" applyFont="1" applyAlignment="1">
      <alignment horizontal="center" wrapText="1"/>
    </xf>
    <xf numFmtId="0" fontId="24" fillId="0" borderId="0" xfId="0" applyFont="1" applyAlignment="1">
      <alignment horizontal="center" wrapText="1"/>
    </xf>
    <xf numFmtId="0" fontId="27" fillId="0" borderId="0" xfId="0" applyFont="1" applyAlignment="1">
      <alignment horizontal="center"/>
    </xf>
    <xf numFmtId="2" fontId="11" fillId="6" borderId="0" xfId="0" applyNumberFormat="1" applyFont="1" applyFill="1" applyAlignment="1">
      <alignment horizontal="center" wrapText="1"/>
    </xf>
    <xf numFmtId="2" fontId="16" fillId="6" borderId="64" xfId="0" quotePrefix="1" applyNumberFormat="1" applyFont="1" applyFill="1" applyBorder="1" applyAlignment="1">
      <alignment horizontal="center" wrapText="1"/>
    </xf>
    <xf numFmtId="14" fontId="0" fillId="21" borderId="0" xfId="0" applyNumberFormat="1" applyFill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4" fontId="36" fillId="0" borderId="0" xfId="0" applyNumberFormat="1" applyFont="1" applyAlignment="1">
      <alignment horizontal="center"/>
    </xf>
    <xf numFmtId="14" fontId="1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0" fontId="36" fillId="0" borderId="61" xfId="0" applyFont="1" applyBorder="1" applyAlignment="1">
      <alignment horizontal="center"/>
    </xf>
    <xf numFmtId="0" fontId="36" fillId="0" borderId="0" xfId="0" applyFont="1"/>
    <xf numFmtId="0" fontId="24" fillId="31" borderId="0" xfId="0" applyFont="1" applyFill="1" applyAlignment="1">
      <alignment horizontal="center"/>
    </xf>
    <xf numFmtId="0" fontId="11" fillId="31" borderId="0" xfId="0" applyFont="1" applyFill="1" applyAlignment="1">
      <alignment horizontal="center"/>
    </xf>
    <xf numFmtId="0" fontId="11" fillId="16" borderId="0" xfId="0" applyFont="1" applyFill="1"/>
    <xf numFmtId="2" fontId="16" fillId="6" borderId="0" xfId="0" quotePrefix="1" applyNumberFormat="1" applyFont="1" applyFill="1" applyAlignment="1">
      <alignment horizontal="center" wrapText="1"/>
    </xf>
    <xf numFmtId="0" fontId="0" fillId="0" borderId="61" xfId="0" applyBorder="1" applyAlignment="1">
      <alignment horizontal="center"/>
    </xf>
    <xf numFmtId="14" fontId="24" fillId="9" borderId="0" xfId="0" applyNumberFormat="1" applyFont="1" applyFill="1"/>
    <xf numFmtId="2" fontId="11" fillId="0" borderId="0" xfId="0" applyNumberFormat="1" applyFont="1" applyAlignment="1">
      <alignment horizontal="center" wrapText="1"/>
    </xf>
    <xf numFmtId="0" fontId="11" fillId="6" borderId="0" xfId="0" applyFont="1" applyFill="1"/>
    <xf numFmtId="0" fontId="11" fillId="9" borderId="0" xfId="0" applyFont="1" applyFill="1"/>
    <xf numFmtId="0" fontId="40" fillId="40" borderId="0" xfId="1" applyFill="1"/>
    <xf numFmtId="0" fontId="40" fillId="10" borderId="0" xfId="1" applyFill="1"/>
    <xf numFmtId="2" fontId="12" fillId="6" borderId="0" xfId="0" quotePrefix="1" applyNumberFormat="1" applyFont="1" applyFill="1" applyAlignment="1">
      <alignment horizontal="center" wrapText="1"/>
    </xf>
    <xf numFmtId="2" fontId="12" fillId="9" borderId="0" xfId="0" quotePrefix="1" applyNumberFormat="1" applyFont="1" applyFill="1" applyAlignment="1">
      <alignment horizontal="center" wrapText="1"/>
    </xf>
    <xf numFmtId="0" fontId="42" fillId="0" borderId="0" xfId="1" applyFont="1" applyFill="1"/>
    <xf numFmtId="14" fontId="43" fillId="0" borderId="0" xfId="0" applyNumberFormat="1" applyFont="1"/>
    <xf numFmtId="0" fontId="43" fillId="0" borderId="0" xfId="0" applyFont="1"/>
    <xf numFmtId="0" fontId="41" fillId="0" borderId="0" xfId="0" applyFont="1"/>
    <xf numFmtId="0" fontId="40" fillId="32" borderId="0" xfId="1" applyFill="1"/>
    <xf numFmtId="0" fontId="40" fillId="0" borderId="0" xfId="1" applyFill="1"/>
    <xf numFmtId="14" fontId="41" fillId="0" borderId="0" xfId="0" applyNumberFormat="1" applyFont="1"/>
    <xf numFmtId="0" fontId="30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Font="1" applyAlignment="1">
      <alignment horizontal="center" wrapText="1" readingOrder="1"/>
    </xf>
    <xf numFmtId="0" fontId="44" fillId="0" borderId="0" xfId="0" applyFont="1" applyAlignment="1">
      <alignment horizontal="center" readingOrder="1"/>
    </xf>
    <xf numFmtId="0" fontId="44" fillId="32" borderId="0" xfId="0" applyFont="1" applyFill="1" applyAlignment="1">
      <alignment horizontal="center" readingOrder="1"/>
    </xf>
    <xf numFmtId="0" fontId="0" fillId="32" borderId="0" xfId="0" applyFill="1" applyAlignment="1">
      <alignment horizontal="center"/>
    </xf>
    <xf numFmtId="0" fontId="21" fillId="21" borderId="0" xfId="0" applyFont="1" applyFill="1" applyAlignment="1">
      <alignment horizontal="center" wrapText="1"/>
    </xf>
    <xf numFmtId="0" fontId="1" fillId="21" borderId="61" xfId="0" applyFont="1" applyFill="1" applyBorder="1" applyAlignment="1">
      <alignment horizontal="center"/>
    </xf>
    <xf numFmtId="14" fontId="1" fillId="21" borderId="61" xfId="0" applyNumberFormat="1" applyFont="1" applyFill="1" applyBorder="1" applyAlignment="1">
      <alignment horizontal="center"/>
    </xf>
    <xf numFmtId="2" fontId="1" fillId="21" borderId="61" xfId="0" applyNumberFormat="1" applyFont="1" applyFill="1" applyBorder="1" applyAlignment="1">
      <alignment horizontal="center"/>
    </xf>
    <xf numFmtId="14" fontId="0" fillId="19" borderId="0" xfId="0" applyNumberFormat="1" applyFill="1" applyAlignment="1">
      <alignment horizontal="center"/>
    </xf>
    <xf numFmtId="0" fontId="0" fillId="30" borderId="8" xfId="0" applyFill="1" applyBorder="1" applyAlignment="1">
      <alignment horizontal="center"/>
    </xf>
    <xf numFmtId="2" fontId="1" fillId="31" borderId="1" xfId="0" applyNumberFormat="1" applyFont="1" applyFill="1" applyBorder="1" applyAlignment="1">
      <alignment horizontal="center"/>
    </xf>
    <xf numFmtId="0" fontId="29" fillId="20" borderId="0" xfId="0" applyFont="1" applyFill="1" applyAlignment="1">
      <alignment horizontal="center"/>
    </xf>
    <xf numFmtId="0" fontId="44" fillId="0" borderId="8" xfId="0" applyFont="1" applyBorder="1" applyAlignment="1">
      <alignment readingOrder="1"/>
    </xf>
    <xf numFmtId="0" fontId="44" fillId="0" borderId="8" xfId="0" applyFont="1" applyBorder="1"/>
    <xf numFmtId="0" fontId="29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29" fillId="9" borderId="0" xfId="0" applyFont="1" applyFill="1" applyAlignment="1">
      <alignment horizontal="center"/>
    </xf>
    <xf numFmtId="14" fontId="29" fillId="9" borderId="0" xfId="0" applyNumberFormat="1" applyFont="1" applyFill="1" applyAlignment="1">
      <alignment horizontal="center"/>
    </xf>
    <xf numFmtId="2" fontId="29" fillId="9" borderId="0" xfId="0" applyNumberFormat="1" applyFont="1" applyFill="1" applyAlignment="1">
      <alignment horizontal="center"/>
    </xf>
    <xf numFmtId="0" fontId="29" fillId="9" borderId="8" xfId="0" applyFont="1" applyFill="1" applyBorder="1" applyAlignment="1">
      <alignment horizontal="center"/>
    </xf>
    <xf numFmtId="0" fontId="29" fillId="9" borderId="10" xfId="0" applyFont="1" applyFill="1" applyBorder="1" applyAlignment="1">
      <alignment horizontal="center"/>
    </xf>
    <xf numFmtId="0" fontId="29" fillId="9" borderId="16" xfId="0" applyFont="1" applyFill="1" applyBorder="1" applyAlignment="1">
      <alignment horizontal="center"/>
    </xf>
    <xf numFmtId="14" fontId="27" fillId="0" borderId="25" xfId="0" applyNumberFormat="1" applyFont="1" applyBorder="1" applyAlignment="1">
      <alignment horizontal="center"/>
    </xf>
    <xf numFmtId="14" fontId="27" fillId="0" borderId="0" xfId="0" applyNumberFormat="1" applyFont="1"/>
    <xf numFmtId="0" fontId="27" fillId="0" borderId="0" xfId="0" applyFont="1"/>
    <xf numFmtId="0" fontId="29" fillId="9" borderId="15" xfId="0" applyFont="1" applyFill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9" borderId="0" xfId="0" applyFont="1" applyFill="1" applyAlignment="1">
      <alignment horizontal="center"/>
    </xf>
    <xf numFmtId="14" fontId="46" fillId="9" borderId="0" xfId="0" applyNumberFormat="1" applyFont="1" applyFill="1" applyAlignment="1">
      <alignment horizontal="center"/>
    </xf>
    <xf numFmtId="0" fontId="29" fillId="9" borderId="88" xfId="0" applyFont="1" applyFill="1" applyBorder="1" applyAlignment="1">
      <alignment horizontal="center"/>
    </xf>
    <xf numFmtId="0" fontId="45" fillId="0" borderId="0" xfId="0" applyFont="1" applyAlignment="1">
      <alignment horizontal="center" readingOrder="1"/>
    </xf>
    <xf numFmtId="0" fontId="14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14" fontId="28" fillId="0" borderId="25" xfId="0" applyNumberFormat="1" applyFont="1" applyBorder="1" applyAlignment="1">
      <alignment horizontal="center"/>
    </xf>
    <xf numFmtId="0" fontId="28" fillId="0" borderId="0" xfId="0" applyFont="1"/>
    <xf numFmtId="0" fontId="35" fillId="0" borderId="0" xfId="0" applyFont="1" applyAlignment="1">
      <alignment horizontal="center"/>
    </xf>
    <xf numFmtId="0" fontId="46" fillId="9" borderId="8" xfId="0" applyFont="1" applyFill="1" applyBorder="1" applyAlignment="1">
      <alignment horizontal="center"/>
    </xf>
    <xf numFmtId="0" fontId="46" fillId="9" borderId="10" xfId="0" applyFont="1" applyFill="1" applyBorder="1" applyAlignment="1">
      <alignment horizontal="center"/>
    </xf>
    <xf numFmtId="0" fontId="46" fillId="9" borderId="16" xfId="0" applyFont="1" applyFill="1" applyBorder="1" applyAlignment="1">
      <alignment horizontal="center"/>
    </xf>
    <xf numFmtId="0" fontId="46" fillId="9" borderId="88" xfId="0" applyFont="1" applyFill="1" applyBorder="1" applyAlignment="1">
      <alignment horizontal="center"/>
    </xf>
    <xf numFmtId="14" fontId="32" fillId="0" borderId="25" xfId="0" applyNumberFormat="1" applyFont="1" applyBorder="1" applyAlignment="1">
      <alignment horizontal="center"/>
    </xf>
    <xf numFmtId="0" fontId="32" fillId="0" borderId="0" xfId="0" applyFont="1"/>
    <xf numFmtId="0" fontId="47" fillId="0" borderId="0" xfId="0" applyFont="1" applyAlignment="1">
      <alignment horizontal="center" readingOrder="1"/>
    </xf>
    <xf numFmtId="0" fontId="29" fillId="8" borderId="0" xfId="0" applyFont="1" applyFill="1" applyAlignment="1">
      <alignment horizontal="center"/>
    </xf>
    <xf numFmtId="14" fontId="29" fillId="8" borderId="0" xfId="0" applyNumberFormat="1" applyFont="1" applyFill="1" applyAlignment="1">
      <alignment horizontal="center"/>
    </xf>
    <xf numFmtId="0" fontId="29" fillId="8" borderId="8" xfId="0" applyFont="1" applyFill="1" applyBorder="1" applyAlignment="1">
      <alignment horizontal="center"/>
    </xf>
    <xf numFmtId="0" fontId="29" fillId="8" borderId="10" xfId="0" applyFont="1" applyFill="1" applyBorder="1" applyAlignment="1">
      <alignment horizontal="center"/>
    </xf>
    <xf numFmtId="0" fontId="29" fillId="8" borderId="16" xfId="0" applyFont="1" applyFill="1" applyBorder="1" applyAlignment="1">
      <alignment horizontal="center"/>
    </xf>
    <xf numFmtId="0" fontId="29" fillId="8" borderId="9" xfId="0" applyFont="1" applyFill="1" applyBorder="1" applyAlignment="1">
      <alignment horizontal="center"/>
    </xf>
    <xf numFmtId="0" fontId="29" fillId="8" borderId="15" xfId="0" applyFont="1" applyFill="1" applyBorder="1" applyAlignment="1">
      <alignment horizontal="center"/>
    </xf>
    <xf numFmtId="0" fontId="29" fillId="19" borderId="0" xfId="0" applyFont="1" applyFill="1" applyAlignment="1">
      <alignment horizontal="center"/>
    </xf>
    <xf numFmtId="14" fontId="29" fillId="19" borderId="0" xfId="0" applyNumberFormat="1" applyFont="1" applyFill="1" applyAlignment="1">
      <alignment horizontal="center"/>
    </xf>
    <xf numFmtId="0" fontId="29" fillId="19" borderId="8" xfId="0" applyFont="1" applyFill="1" applyBorder="1" applyAlignment="1">
      <alignment horizontal="center"/>
    </xf>
    <xf numFmtId="0" fontId="29" fillId="19" borderId="10" xfId="0" applyFont="1" applyFill="1" applyBorder="1" applyAlignment="1">
      <alignment horizontal="center"/>
    </xf>
    <xf numFmtId="0" fontId="29" fillId="19" borderId="16" xfId="0" applyFont="1" applyFill="1" applyBorder="1" applyAlignment="1">
      <alignment horizontal="center"/>
    </xf>
    <xf numFmtId="0" fontId="47" fillId="32" borderId="0" xfId="0" applyFont="1" applyFill="1" applyAlignment="1">
      <alignment horizontal="center" readingOrder="1"/>
    </xf>
    <xf numFmtId="0" fontId="28" fillId="32" borderId="0" xfId="0" applyFont="1" applyFill="1" applyAlignment="1">
      <alignment horizontal="center"/>
    </xf>
    <xf numFmtId="14" fontId="28" fillId="0" borderId="26" xfId="0" applyNumberFormat="1" applyFont="1" applyBorder="1" applyAlignment="1">
      <alignment horizontal="center"/>
    </xf>
    <xf numFmtId="0" fontId="0" fillId="8" borderId="61" xfId="0" applyFill="1" applyBorder="1" applyAlignment="1">
      <alignment horizontal="center"/>
    </xf>
    <xf numFmtId="0" fontId="0" fillId="8" borderId="61" xfId="0" applyFill="1" applyBorder="1"/>
    <xf numFmtId="0" fontId="4" fillId="8" borderId="61" xfId="0" applyFont="1" applyFill="1" applyBorder="1" applyAlignment="1">
      <alignment horizontal="center"/>
    </xf>
    <xf numFmtId="14" fontId="4" fillId="8" borderId="61" xfId="0" applyNumberFormat="1" applyFont="1" applyFill="1" applyBorder="1" applyAlignment="1">
      <alignment horizontal="center"/>
    </xf>
    <xf numFmtId="2" fontId="1" fillId="8" borderId="61" xfId="0" applyNumberFormat="1" applyFont="1" applyFill="1" applyBorder="1" applyAlignment="1">
      <alignment horizontal="center"/>
    </xf>
    <xf numFmtId="0" fontId="1" fillId="8" borderId="61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29" fillId="27" borderId="0" xfId="0" applyFont="1" applyFill="1" applyAlignment="1">
      <alignment horizontal="center"/>
    </xf>
    <xf numFmtId="0" fontId="29" fillId="27" borderId="61" xfId="0" applyFont="1" applyFill="1" applyBorder="1" applyAlignment="1">
      <alignment horizontal="center"/>
    </xf>
    <xf numFmtId="0" fontId="0" fillId="0" borderId="61" xfId="0" applyBorder="1"/>
    <xf numFmtId="14" fontId="0" fillId="8" borderId="0" xfId="0" applyNumberFormat="1" applyFill="1" applyAlignment="1">
      <alignment horizontal="center"/>
    </xf>
    <xf numFmtId="0" fontId="11" fillId="31" borderId="61" xfId="0" applyFont="1" applyFill="1" applyBorder="1" applyAlignment="1">
      <alignment horizontal="center"/>
    </xf>
    <xf numFmtId="0" fontId="13" fillId="0" borderId="0" xfId="0" applyFont="1"/>
    <xf numFmtId="2" fontId="1" fillId="0" borderId="0" xfId="0" applyNumberFormat="1" applyFont="1" applyAlignment="1">
      <alignment horizontal="center"/>
    </xf>
    <xf numFmtId="0" fontId="18" fillId="0" borderId="61" xfId="0" applyFont="1" applyBorder="1"/>
    <xf numFmtId="0" fontId="2" fillId="21" borderId="61" xfId="0" applyFont="1" applyFill="1" applyBorder="1" applyAlignment="1">
      <alignment horizontal="center"/>
    </xf>
    <xf numFmtId="0" fontId="24" fillId="21" borderId="61" xfId="0" applyFont="1" applyFill="1" applyBorder="1" applyAlignment="1">
      <alignment horizontal="center"/>
    </xf>
    <xf numFmtId="0" fontId="27" fillId="22" borderId="100" xfId="0" applyFont="1" applyFill="1" applyBorder="1" applyAlignment="1">
      <alignment horizontal="center"/>
    </xf>
    <xf numFmtId="2" fontId="1" fillId="31" borderId="100" xfId="0" applyNumberFormat="1" applyFont="1" applyFill="1" applyBorder="1" applyAlignment="1">
      <alignment horizontal="center"/>
    </xf>
    <xf numFmtId="14" fontId="0" fillId="21" borderId="61" xfId="0" applyNumberFormat="1" applyFill="1" applyBorder="1" applyAlignment="1">
      <alignment horizontal="center"/>
    </xf>
    <xf numFmtId="14" fontId="11" fillId="21" borderId="2" xfId="0" applyNumberFormat="1" applyFont="1" applyFill="1" applyBorder="1" applyAlignment="1">
      <alignment horizontal="center"/>
    </xf>
    <xf numFmtId="0" fontId="26" fillId="0" borderId="0" xfId="0" applyFont="1"/>
    <xf numFmtId="2" fontId="16" fillId="6" borderId="76" xfId="0" quotePrefix="1" applyNumberFormat="1" applyFont="1" applyFill="1" applyBorder="1" applyAlignment="1">
      <alignment horizontal="center" wrapText="1"/>
    </xf>
    <xf numFmtId="0" fontId="11" fillId="32" borderId="0" xfId="0" applyFont="1" applyFill="1"/>
    <xf numFmtId="0" fontId="11" fillId="32" borderId="0" xfId="0" applyFont="1" applyFill="1" applyAlignment="1">
      <alignment horizontal="center"/>
    </xf>
    <xf numFmtId="0" fontId="21" fillId="0" borderId="0" xfId="0" applyFont="1"/>
    <xf numFmtId="0" fontId="1" fillId="21" borderId="0" xfId="0" applyFont="1" applyFill="1"/>
    <xf numFmtId="14" fontId="1" fillId="21" borderId="0" xfId="0" applyNumberFormat="1" applyFont="1" applyFill="1"/>
    <xf numFmtId="2" fontId="1" fillId="21" borderId="0" xfId="0" applyNumberFormat="1" applyFont="1" applyFill="1"/>
    <xf numFmtId="0" fontId="30" fillId="0" borderId="0" xfId="0" applyFont="1"/>
    <xf numFmtId="0" fontId="30" fillId="7" borderId="0" xfId="0" applyFont="1" applyFill="1" applyAlignment="1">
      <alignment horizontal="center" wrapText="1"/>
    </xf>
    <xf numFmtId="14" fontId="30" fillId="7" borderId="0" xfId="0" applyNumberFormat="1" applyFont="1" applyFill="1" applyAlignment="1">
      <alignment horizontal="center" wrapText="1"/>
    </xf>
    <xf numFmtId="2" fontId="30" fillId="7" borderId="0" xfId="0" applyNumberFormat="1" applyFont="1" applyFill="1" applyAlignment="1">
      <alignment horizontal="center" wrapText="1"/>
    </xf>
    <xf numFmtId="2" fontId="7" fillId="31" borderId="18" xfId="0" applyNumberFormat="1" applyFont="1" applyFill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0" fontId="30" fillId="0" borderId="0" xfId="0" applyFont="1" applyAlignment="1">
      <alignment horizontal="center" wrapText="1"/>
    </xf>
    <xf numFmtId="14" fontId="30" fillId="0" borderId="0" xfId="0" applyNumberFormat="1" applyFont="1" applyAlignment="1">
      <alignment horizontal="center" wrapText="1"/>
    </xf>
    <xf numFmtId="2" fontId="30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/>
    </xf>
    <xf numFmtId="0" fontId="1" fillId="21" borderId="61" xfId="0" applyFont="1" applyFill="1" applyBorder="1"/>
    <xf numFmtId="14" fontId="1" fillId="21" borderId="61" xfId="0" applyNumberFormat="1" applyFont="1" applyFill="1" applyBorder="1"/>
    <xf numFmtId="2" fontId="1" fillId="21" borderId="61" xfId="0" applyNumberFormat="1" applyFont="1" applyFill="1" applyBorder="1"/>
    <xf numFmtId="0" fontId="17" fillId="7" borderId="0" xfId="0" quotePrefix="1" applyFont="1" applyFill="1" applyAlignment="1">
      <alignment horizontal="center" wrapText="1"/>
    </xf>
    <xf numFmtId="0" fontId="48" fillId="0" borderId="0" xfId="0" applyFont="1" applyAlignment="1">
      <alignment horizontal="center" readingOrder="1"/>
    </xf>
    <xf numFmtId="0" fontId="48" fillId="7" borderId="0" xfId="0" applyFont="1" applyFill="1" applyAlignment="1">
      <alignment horizontal="center" readingOrder="1"/>
    </xf>
    <xf numFmtId="0" fontId="11" fillId="7" borderId="0" xfId="0" applyFont="1" applyFill="1"/>
    <xf numFmtId="0" fontId="49" fillId="7" borderId="0" xfId="0" applyFont="1" applyFill="1" applyAlignment="1">
      <alignment horizontal="center"/>
    </xf>
    <xf numFmtId="0" fontId="50" fillId="7" borderId="0" xfId="0" applyFont="1" applyFill="1" applyAlignment="1">
      <alignment horizontal="center" readingOrder="1"/>
    </xf>
    <xf numFmtId="0" fontId="51" fillId="7" borderId="0" xfId="0" applyFont="1" applyFill="1" applyAlignment="1">
      <alignment horizontal="center"/>
    </xf>
    <xf numFmtId="14" fontId="49" fillId="7" borderId="0" xfId="0" applyNumberFormat="1" applyFont="1" applyFill="1" applyAlignment="1">
      <alignment horizontal="center"/>
    </xf>
    <xf numFmtId="2" fontId="49" fillId="7" borderId="0" xfId="0" applyNumberFormat="1" applyFont="1" applyFill="1" applyAlignment="1">
      <alignment horizontal="center"/>
    </xf>
    <xf numFmtId="0" fontId="52" fillId="7" borderId="0" xfId="0" quotePrefix="1" applyFont="1" applyFill="1" applyAlignment="1">
      <alignment horizontal="center" wrapText="1"/>
    </xf>
    <xf numFmtId="2" fontId="51" fillId="7" borderId="0" xfId="0" applyNumberFormat="1" applyFont="1" applyFill="1" applyAlignment="1">
      <alignment horizontal="center"/>
    </xf>
    <xf numFmtId="2" fontId="52" fillId="7" borderId="0" xfId="0" quotePrefix="1" applyNumberFormat="1" applyFont="1" applyFill="1" applyAlignment="1">
      <alignment horizontal="center" wrapText="1"/>
    </xf>
    <xf numFmtId="2" fontId="53" fillId="7" borderId="0" xfId="0" quotePrefix="1" applyNumberFormat="1" applyFont="1" applyFill="1" applyAlignment="1">
      <alignment horizontal="center" wrapText="1"/>
    </xf>
    <xf numFmtId="0" fontId="49" fillId="7" borderId="0" xfId="0" applyFont="1" applyFill="1"/>
    <xf numFmtId="0" fontId="4" fillId="8" borderId="0" xfId="0" applyFont="1" applyFill="1"/>
    <xf numFmtId="14" fontId="4" fillId="8" borderId="0" xfId="0" applyNumberFormat="1" applyFont="1" applyFill="1"/>
    <xf numFmtId="2" fontId="1" fillId="8" borderId="0" xfId="0" applyNumberFormat="1" applyFont="1" applyFill="1"/>
    <xf numFmtId="0" fontId="1" fillId="8" borderId="0" xfId="0" applyFont="1" applyFill="1"/>
    <xf numFmtId="0" fontId="21" fillId="8" borderId="0" xfId="0" applyFont="1" applyFill="1"/>
    <xf numFmtId="0" fontId="30" fillId="41" borderId="0" xfId="0" applyFont="1" applyFill="1" applyAlignment="1">
      <alignment horizontal="center"/>
    </xf>
    <xf numFmtId="0" fontId="37" fillId="41" borderId="0" xfId="0" applyFont="1" applyFill="1"/>
    <xf numFmtId="0" fontId="54" fillId="41" borderId="76" xfId="0" applyFont="1" applyFill="1" applyBorder="1" applyAlignment="1">
      <alignment horizontal="center"/>
    </xf>
    <xf numFmtId="0" fontId="30" fillId="41" borderId="76" xfId="0" applyFont="1" applyFill="1" applyBorder="1" applyAlignment="1">
      <alignment horizontal="center"/>
    </xf>
    <xf numFmtId="14" fontId="6" fillId="41" borderId="76" xfId="0" applyNumberFormat="1" applyFont="1" applyFill="1" applyBorder="1" applyAlignment="1">
      <alignment horizontal="center"/>
    </xf>
    <xf numFmtId="2" fontId="7" fillId="41" borderId="99" xfId="0" applyNumberFormat="1" applyFont="1" applyFill="1" applyBorder="1" applyAlignment="1">
      <alignment horizontal="center"/>
    </xf>
    <xf numFmtId="14" fontId="30" fillId="41" borderId="1" xfId="0" applyNumberFormat="1" applyFont="1" applyFill="1" applyBorder="1" applyAlignment="1">
      <alignment horizontal="center"/>
    </xf>
    <xf numFmtId="0" fontId="31" fillId="41" borderId="0" xfId="0" applyFont="1" applyFill="1" applyAlignment="1">
      <alignment horizontal="center"/>
    </xf>
    <xf numFmtId="0" fontId="31" fillId="41" borderId="0" xfId="0" applyFont="1" applyFill="1"/>
    <xf numFmtId="0" fontId="0" fillId="41" borderId="0" xfId="0" applyFill="1"/>
    <xf numFmtId="0" fontId="54" fillId="41" borderId="0" xfId="0" applyFont="1" applyFill="1" applyAlignment="1">
      <alignment horizontal="center"/>
    </xf>
    <xf numFmtId="14" fontId="6" fillId="41" borderId="0" xfId="0" applyNumberFormat="1" applyFont="1" applyFill="1" applyAlignment="1">
      <alignment horizontal="center"/>
    </xf>
    <xf numFmtId="2" fontId="7" fillId="41" borderId="98" xfId="0" applyNumberFormat="1" applyFont="1" applyFill="1" applyBorder="1" applyAlignment="1">
      <alignment horizontal="center"/>
    </xf>
    <xf numFmtId="0" fontId="38" fillId="41" borderId="0" xfId="0" applyFont="1" applyFill="1" applyAlignment="1">
      <alignment horizontal="center"/>
    </xf>
    <xf numFmtId="0" fontId="30" fillId="41" borderId="61" xfId="0" applyFont="1" applyFill="1" applyBorder="1" applyAlignment="1">
      <alignment horizontal="center"/>
    </xf>
    <xf numFmtId="0" fontId="38" fillId="41" borderId="61" xfId="0" applyFont="1" applyFill="1" applyBorder="1" applyAlignment="1">
      <alignment horizontal="center"/>
    </xf>
    <xf numFmtId="0" fontId="37" fillId="41" borderId="61" xfId="0" applyFont="1" applyFill="1" applyBorder="1"/>
    <xf numFmtId="0" fontId="54" fillId="41" borderId="61" xfId="0" applyFont="1" applyFill="1" applyBorder="1" applyAlignment="1">
      <alignment horizontal="center"/>
    </xf>
    <xf numFmtId="0" fontId="55" fillId="16" borderId="61" xfId="0" applyFont="1" applyFill="1" applyBorder="1" applyAlignment="1">
      <alignment horizontal="center"/>
    </xf>
    <xf numFmtId="0" fontId="38" fillId="16" borderId="61" xfId="0" applyFont="1" applyFill="1" applyBorder="1" applyAlignment="1">
      <alignment horizontal="center"/>
    </xf>
    <xf numFmtId="0" fontId="37" fillId="16" borderId="61" xfId="0" applyFont="1" applyFill="1" applyBorder="1"/>
    <xf numFmtId="0" fontId="56" fillId="16" borderId="61" xfId="0" applyFont="1" applyFill="1" applyBorder="1" applyAlignment="1">
      <alignment horizontal="center"/>
    </xf>
    <xf numFmtId="0" fontId="57" fillId="16" borderId="0" xfId="0" applyFont="1" applyFill="1" applyAlignment="1">
      <alignment horizontal="center"/>
    </xf>
    <xf numFmtId="14" fontId="56" fillId="16" borderId="0" xfId="0" applyNumberFormat="1" applyFont="1" applyFill="1" applyAlignment="1">
      <alignment horizontal="center"/>
    </xf>
    <xf numFmtId="0" fontId="55" fillId="16" borderId="0" xfId="0" applyFont="1" applyFill="1" applyAlignment="1">
      <alignment horizontal="center"/>
    </xf>
    <xf numFmtId="14" fontId="55" fillId="16" borderId="0" xfId="0" applyNumberFormat="1" applyFont="1" applyFill="1" applyAlignment="1">
      <alignment horizontal="center"/>
    </xf>
    <xf numFmtId="0" fontId="57" fillId="16" borderId="0" xfId="0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16" borderId="0" xfId="0" applyFont="1" applyFill="1" applyAlignment="1">
      <alignment horizontal="center"/>
    </xf>
    <xf numFmtId="2" fontId="1" fillId="16" borderId="0" xfId="0" applyNumberFormat="1" applyFont="1" applyFill="1" applyAlignment="1">
      <alignment horizontal="center"/>
    </xf>
    <xf numFmtId="14" fontId="0" fillId="0" borderId="61" xfId="0" applyNumberFormat="1" applyBorder="1" applyAlignment="1">
      <alignment horizontal="center"/>
    </xf>
    <xf numFmtId="0" fontId="1" fillId="24" borderId="0" xfId="0" applyFont="1" applyFill="1" applyAlignment="1">
      <alignment horizontal="center"/>
    </xf>
    <xf numFmtId="14" fontId="1" fillId="24" borderId="0" xfId="0" applyNumberFormat="1" applyFont="1" applyFill="1" applyAlignment="1">
      <alignment horizontal="center"/>
    </xf>
    <xf numFmtId="2" fontId="1" fillId="24" borderId="0" xfId="0" applyNumberFormat="1" applyFont="1" applyFill="1" applyAlignment="1">
      <alignment horizontal="center"/>
    </xf>
    <xf numFmtId="0" fontId="1" fillId="24" borderId="61" xfId="0" applyFont="1" applyFill="1" applyBorder="1" applyAlignment="1">
      <alignment horizontal="center"/>
    </xf>
    <xf numFmtId="0" fontId="0" fillId="24" borderId="61" xfId="0" applyFill="1" applyBorder="1" applyAlignment="1">
      <alignment horizontal="center"/>
    </xf>
    <xf numFmtId="14" fontId="1" fillId="24" borderId="61" xfId="0" applyNumberFormat="1" applyFont="1" applyFill="1" applyBorder="1" applyAlignment="1">
      <alignment horizontal="center"/>
    </xf>
    <xf numFmtId="2" fontId="1" fillId="24" borderId="61" xfId="0" applyNumberFormat="1" applyFont="1" applyFill="1" applyBorder="1" applyAlignment="1">
      <alignment horizontal="center"/>
    </xf>
    <xf numFmtId="0" fontId="11" fillId="8" borderId="61" xfId="0" applyFont="1" applyFill="1" applyBorder="1" applyAlignment="1">
      <alignment horizontal="center"/>
    </xf>
    <xf numFmtId="0" fontId="21" fillId="0" borderId="0" xfId="0" applyFont="1" applyAlignment="1">
      <alignment wrapText="1"/>
    </xf>
    <xf numFmtId="0" fontId="21" fillId="21" borderId="61" xfId="0" applyFont="1" applyFill="1" applyBorder="1" applyAlignment="1">
      <alignment horizontal="center" wrapText="1"/>
    </xf>
    <xf numFmtId="0" fontId="25" fillId="0" borderId="0" xfId="0" applyFont="1" applyAlignment="1">
      <alignment horizontal="center"/>
    </xf>
    <xf numFmtId="0" fontId="21" fillId="0" borderId="0" xfId="0" quotePrefix="1" applyFont="1"/>
    <xf numFmtId="0" fontId="2" fillId="9" borderId="61" xfId="0" applyFont="1" applyFill="1" applyBorder="1" applyAlignment="1">
      <alignment horizontal="center"/>
    </xf>
    <xf numFmtId="0" fontId="0" fillId="9" borderId="61" xfId="0" applyFill="1" applyBorder="1" applyAlignment="1">
      <alignment horizontal="center"/>
    </xf>
    <xf numFmtId="14" fontId="2" fillId="9" borderId="61" xfId="0" applyNumberFormat="1" applyFont="1" applyFill="1" applyBorder="1" applyAlignment="1">
      <alignment horizontal="center"/>
    </xf>
    <xf numFmtId="2" fontId="2" fillId="9" borderId="61" xfId="0" applyNumberFormat="1" applyFont="1" applyFill="1" applyBorder="1" applyAlignment="1">
      <alignment horizontal="center"/>
    </xf>
    <xf numFmtId="0" fontId="11" fillId="19" borderId="0" xfId="0" applyFont="1" applyFill="1"/>
    <xf numFmtId="0" fontId="18" fillId="0" borderId="0" xfId="0" applyFont="1" applyAlignment="1">
      <alignment horizontal="center" wrapText="1"/>
    </xf>
    <xf numFmtId="14" fontId="18" fillId="0" borderId="0" xfId="0" applyNumberFormat="1" applyFont="1" applyAlignment="1">
      <alignment horizontal="center" wrapText="1"/>
    </xf>
    <xf numFmtId="0" fontId="1" fillId="11" borderId="0" xfId="0" applyFont="1" applyFill="1" applyAlignment="1">
      <alignment horizontal="center"/>
    </xf>
    <xf numFmtId="0" fontId="19" fillId="25" borderId="0" xfId="0" applyFont="1" applyFill="1" applyAlignment="1">
      <alignment horizontal="center" wrapText="1"/>
    </xf>
    <xf numFmtId="0" fontId="19" fillId="33" borderId="0" xfId="0" applyFont="1" applyFill="1" applyAlignment="1">
      <alignment horizontal="center" wrapText="1"/>
    </xf>
    <xf numFmtId="2" fontId="11" fillId="6" borderId="0" xfId="0" applyNumberFormat="1" applyFont="1" applyFill="1" applyAlignment="1">
      <alignment horizontal="center"/>
    </xf>
    <xf numFmtId="0" fontId="58" fillId="0" borderId="0" xfId="0" applyFont="1"/>
    <xf numFmtId="14" fontId="59" fillId="0" borderId="0" xfId="0" applyNumberFormat="1" applyFont="1"/>
    <xf numFmtId="2" fontId="11" fillId="0" borderId="0" xfId="0" applyNumberFormat="1" applyFont="1" applyAlignment="1">
      <alignment horizontal="center"/>
    </xf>
    <xf numFmtId="0" fontId="0" fillId="33" borderId="6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68" xfId="0" applyFill="1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101" xfId="0" applyBorder="1" applyAlignment="1">
      <alignment horizontal="center"/>
    </xf>
    <xf numFmtId="0" fontId="0" fillId="0" borderId="102" xfId="0" applyBorder="1" applyAlignment="1">
      <alignment horizontal="center"/>
    </xf>
    <xf numFmtId="0" fontId="4" fillId="16" borderId="0" xfId="0" applyFont="1" applyFill="1" applyAlignment="1">
      <alignment horizontal="center"/>
    </xf>
    <xf numFmtId="0" fontId="0" fillId="16" borderId="76" xfId="0" applyFill="1" applyBorder="1" applyAlignment="1">
      <alignment horizontal="center"/>
    </xf>
    <xf numFmtId="14" fontId="4" fillId="16" borderId="0" xfId="0" applyNumberFormat="1" applyFont="1" applyFill="1" applyAlignment="1">
      <alignment horizontal="center"/>
    </xf>
    <xf numFmtId="0" fontId="0" fillId="16" borderId="61" xfId="0" applyFill="1" applyBorder="1" applyAlignment="1">
      <alignment horizontal="center"/>
    </xf>
    <xf numFmtId="0" fontId="0" fillId="16" borderId="61" xfId="0" applyFill="1" applyBorder="1"/>
    <xf numFmtId="0" fontId="4" fillId="16" borderId="61" xfId="0" applyFont="1" applyFill="1" applyBorder="1" applyAlignment="1">
      <alignment horizontal="center"/>
    </xf>
    <xf numFmtId="14" fontId="4" fillId="16" borderId="61" xfId="0" applyNumberFormat="1" applyFont="1" applyFill="1" applyBorder="1" applyAlignment="1">
      <alignment horizontal="center"/>
    </xf>
    <xf numFmtId="2" fontId="1" fillId="16" borderId="61" xfId="0" applyNumberFormat="1" applyFont="1" applyFill="1" applyBorder="1" applyAlignment="1">
      <alignment horizontal="center"/>
    </xf>
    <xf numFmtId="0" fontId="1" fillId="16" borderId="61" xfId="0" applyFont="1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1" borderId="6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61" xfId="0" applyFill="1" applyBorder="1" applyAlignment="1">
      <alignment horizontal="center" vertical="center"/>
    </xf>
    <xf numFmtId="0" fontId="20" fillId="0" borderId="0" xfId="0" applyFont="1"/>
    <xf numFmtId="0" fontId="1" fillId="19" borderId="61" xfId="0" applyFont="1" applyFill="1" applyBorder="1" applyAlignment="1">
      <alignment horizontal="center"/>
    </xf>
    <xf numFmtId="0" fontId="0" fillId="19" borderId="61" xfId="0" applyFill="1" applyBorder="1" applyAlignment="1">
      <alignment horizontal="center"/>
    </xf>
    <xf numFmtId="14" fontId="1" fillId="19" borderId="61" xfId="0" applyNumberFormat="1" applyFont="1" applyFill="1" applyBorder="1" applyAlignment="1">
      <alignment horizontal="center"/>
    </xf>
    <xf numFmtId="2" fontId="1" fillId="19" borderId="61" xfId="0" applyNumberFormat="1" applyFont="1" applyFill="1" applyBorder="1" applyAlignment="1">
      <alignment horizontal="center"/>
    </xf>
    <xf numFmtId="0" fontId="1" fillId="19" borderId="0" xfId="0" applyFont="1" applyFill="1"/>
    <xf numFmtId="14" fontId="1" fillId="19" borderId="0" xfId="0" applyNumberFormat="1" applyFont="1" applyFill="1"/>
    <xf numFmtId="2" fontId="1" fillId="19" borderId="0" xfId="0" applyNumberFormat="1" applyFont="1" applyFill="1"/>
    <xf numFmtId="0" fontId="60" fillId="0" borderId="0" xfId="0" applyFont="1" applyAlignment="1">
      <alignment horizontal="center"/>
    </xf>
    <xf numFmtId="0" fontId="13" fillId="6" borderId="0" xfId="0" applyFont="1" applyFill="1" applyAlignment="1">
      <alignment horizontal="center"/>
    </xf>
    <xf numFmtId="0" fontId="0" fillId="15" borderId="0" xfId="0" applyFill="1"/>
    <xf numFmtId="0" fontId="1" fillId="19" borderId="61" xfId="0" applyFont="1" applyFill="1" applyBorder="1"/>
    <xf numFmtId="14" fontId="1" fillId="19" borderId="61" xfId="0" applyNumberFormat="1" applyFont="1" applyFill="1" applyBorder="1"/>
    <xf numFmtId="2" fontId="1" fillId="19" borderId="61" xfId="0" applyNumberFormat="1" applyFont="1" applyFill="1" applyBorder="1"/>
    <xf numFmtId="0" fontId="22" fillId="0" borderId="0" xfId="0" applyFont="1" applyAlignment="1">
      <alignment horizontal="center" wrapText="1"/>
    </xf>
    <xf numFmtId="14" fontId="62" fillId="45" borderId="0" xfId="0" applyNumberFormat="1" applyFont="1" applyFill="1" applyAlignment="1">
      <alignment horizontal="center"/>
    </xf>
    <xf numFmtId="0" fontId="20" fillId="45" borderId="0" xfId="0" applyFont="1" applyFill="1" applyAlignment="1">
      <alignment horizontal="center"/>
    </xf>
    <xf numFmtId="0" fontId="62" fillId="0" borderId="0" xfId="0" applyFont="1" applyAlignment="1">
      <alignment horizontal="center"/>
    </xf>
    <xf numFmtId="0" fontId="36" fillId="42" borderId="8" xfId="0" applyFont="1" applyFill="1" applyBorder="1" applyAlignment="1">
      <alignment horizontal="left"/>
    </xf>
    <xf numFmtId="0" fontId="36" fillId="0" borderId="0" xfId="0" applyFont="1" applyAlignment="1">
      <alignment horizontal="left"/>
    </xf>
    <xf numFmtId="14" fontId="0" fillId="32" borderId="0" xfId="0" applyNumberFormat="1" applyFill="1"/>
    <xf numFmtId="0" fontId="0" fillId="46" borderId="0" xfId="0" applyFill="1"/>
    <xf numFmtId="0" fontId="0" fillId="47" borderId="0" xfId="0" applyFill="1"/>
    <xf numFmtId="14" fontId="0" fillId="47" borderId="0" xfId="0" applyNumberFormat="1" applyFill="1"/>
    <xf numFmtId="0" fontId="18" fillId="10" borderId="0" xfId="0" applyFont="1" applyFill="1" applyAlignment="1">
      <alignment horizontal="center"/>
    </xf>
    <xf numFmtId="0" fontId="0" fillId="48" borderId="0" xfId="0" applyFill="1"/>
    <xf numFmtId="14" fontId="0" fillId="48" borderId="0" xfId="0" applyNumberFormat="1" applyFill="1"/>
    <xf numFmtId="0" fontId="0" fillId="49" borderId="0" xfId="0" applyFill="1"/>
    <xf numFmtId="14" fontId="0" fillId="49" borderId="0" xfId="0" applyNumberFormat="1" applyFill="1"/>
    <xf numFmtId="0" fontId="0" fillId="50" borderId="0" xfId="0" applyFill="1"/>
    <xf numFmtId="14" fontId="0" fillId="50" borderId="0" xfId="0" applyNumberFormat="1" applyFill="1"/>
    <xf numFmtId="0" fontId="0" fillId="51" borderId="0" xfId="0" applyFill="1"/>
    <xf numFmtId="14" fontId="0" fillId="51" borderId="0" xfId="0" applyNumberFormat="1" applyFill="1"/>
    <xf numFmtId="0" fontId="3" fillId="0" borderId="0" xfId="0" applyFont="1"/>
    <xf numFmtId="14" fontId="3" fillId="0" borderId="0" xfId="0" applyNumberFormat="1" applyFont="1"/>
    <xf numFmtId="0" fontId="3" fillId="52" borderId="0" xfId="0" applyFont="1" applyFill="1"/>
    <xf numFmtId="14" fontId="3" fillId="52" borderId="0" xfId="0" applyNumberFormat="1" applyFont="1" applyFill="1"/>
    <xf numFmtId="0" fontId="21" fillId="16" borderId="0" xfId="0" applyFont="1" applyFill="1" applyAlignment="1">
      <alignment horizontal="center" wrapText="1"/>
    </xf>
    <xf numFmtId="0" fontId="2" fillId="16" borderId="4" xfId="0" applyFont="1" applyFill="1" applyBorder="1" applyAlignment="1">
      <alignment horizontal="center"/>
    </xf>
    <xf numFmtId="14" fontId="2" fillId="16" borderId="4" xfId="0" applyNumberFormat="1" applyFont="1" applyFill="1" applyBorder="1"/>
    <xf numFmtId="2" fontId="2" fillId="16" borderId="4" xfId="0" applyNumberFormat="1" applyFont="1" applyFill="1" applyBorder="1" applyAlignment="1">
      <alignment horizontal="center"/>
    </xf>
    <xf numFmtId="0" fontId="2" fillId="16" borderId="4" xfId="0" applyFont="1" applyFill="1" applyBorder="1"/>
    <xf numFmtId="2" fontId="1" fillId="16" borderId="98" xfId="0" applyNumberFormat="1" applyFont="1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14" fontId="2" fillId="16" borderId="0" xfId="0" applyNumberFormat="1" applyFont="1" applyFill="1"/>
    <xf numFmtId="2" fontId="2" fillId="16" borderId="0" xfId="0" applyNumberFormat="1" applyFont="1" applyFill="1" applyAlignment="1">
      <alignment horizontal="center"/>
    </xf>
    <xf numFmtId="0" fontId="2" fillId="16" borderId="0" xfId="0" applyFont="1" applyFill="1"/>
    <xf numFmtId="0" fontId="0" fillId="26" borderId="0" xfId="0" applyFill="1"/>
    <xf numFmtId="14" fontId="0" fillId="26" borderId="0" xfId="0" applyNumberFormat="1" applyFill="1"/>
    <xf numFmtId="0" fontId="0" fillId="24" borderId="0" xfId="0" applyFill="1"/>
    <xf numFmtId="0" fontId="0" fillId="24" borderId="61" xfId="0" applyFill="1" applyBorder="1"/>
    <xf numFmtId="0" fontId="0" fillId="29" borderId="0" xfId="0" applyFill="1"/>
    <xf numFmtId="14" fontId="0" fillId="29" borderId="0" xfId="0" applyNumberFormat="1" applyFill="1"/>
    <xf numFmtId="0" fontId="3" fillId="8" borderId="0" xfId="0" applyFont="1" applyFill="1"/>
    <xf numFmtId="14" fontId="3" fillId="8" borderId="0" xfId="0" applyNumberFormat="1" applyFont="1" applyFill="1"/>
    <xf numFmtId="14" fontId="0" fillId="8" borderId="0" xfId="0" applyNumberFormat="1" applyFill="1"/>
    <xf numFmtId="0" fontId="0" fillId="10" borderId="0" xfId="0" applyFill="1"/>
    <xf numFmtId="14" fontId="1" fillId="10" borderId="0" xfId="0" applyNumberFormat="1" applyFont="1" applyFill="1" applyAlignment="1">
      <alignment horizontal="center"/>
    </xf>
    <xf numFmtId="14" fontId="0" fillId="10" borderId="0" xfId="0" applyNumberFormat="1" applyFill="1"/>
    <xf numFmtId="4" fontId="1" fillId="10" borderId="5" xfId="0" applyNumberFormat="1" applyFont="1" applyFill="1" applyBorder="1" applyAlignment="1">
      <alignment horizontal="center"/>
    </xf>
    <xf numFmtId="0" fontId="36" fillId="42" borderId="10" xfId="0" applyFont="1" applyFill="1" applyBorder="1" applyAlignment="1">
      <alignment horizontal="left"/>
    </xf>
    <xf numFmtId="0" fontId="11" fillId="9" borderId="29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9" borderId="30" xfId="0" applyFont="1" applyFill="1" applyBorder="1" applyAlignment="1">
      <alignment horizontal="center"/>
    </xf>
    <xf numFmtId="0" fontId="24" fillId="6" borderId="39" xfId="0" applyFont="1" applyFill="1" applyBorder="1" applyAlignment="1">
      <alignment horizontal="center"/>
    </xf>
    <xf numFmtId="0" fontId="11" fillId="6" borderId="54" xfId="0" applyFont="1" applyFill="1" applyBorder="1" applyAlignment="1">
      <alignment horizontal="center" wrapText="1"/>
    </xf>
    <xf numFmtId="0" fontId="24" fillId="6" borderId="40" xfId="0" applyFont="1" applyFill="1" applyBorder="1" applyAlignment="1">
      <alignment horizontal="center"/>
    </xf>
    <xf numFmtId="0" fontId="11" fillId="32" borderId="0" xfId="0" applyFont="1" applyFill="1" applyAlignment="1">
      <alignment horizontal="center" wrapText="1"/>
    </xf>
    <xf numFmtId="0" fontId="0" fillId="0" borderId="21" xfId="0" applyBorder="1" applyAlignment="1">
      <alignment horizontal="center"/>
    </xf>
    <xf numFmtId="0" fontId="18" fillId="21" borderId="0" xfId="0" applyFont="1" applyFill="1" applyAlignment="1">
      <alignment horizontal="center"/>
    </xf>
    <xf numFmtId="2" fontId="10" fillId="21" borderId="0" xfId="0" applyNumberFormat="1" applyFont="1" applyFill="1" applyAlignment="1">
      <alignment horizontal="center"/>
    </xf>
    <xf numFmtId="0" fontId="18" fillId="32" borderId="0" xfId="0" applyFont="1" applyFill="1" applyAlignment="1">
      <alignment horizontal="center"/>
    </xf>
    <xf numFmtId="0" fontId="0" fillId="27" borderId="0" xfId="0" applyFill="1"/>
    <xf numFmtId="0" fontId="1" fillId="27" borderId="4" xfId="0" applyFont="1" applyFill="1" applyBorder="1" applyAlignment="1">
      <alignment horizontal="center"/>
    </xf>
    <xf numFmtId="0" fontId="1" fillId="27" borderId="0" xfId="0" applyFont="1" applyFill="1" applyAlignment="1">
      <alignment horizontal="center"/>
    </xf>
    <xf numFmtId="0" fontId="29" fillId="53" borderId="0" xfId="0" applyFont="1" applyFill="1" applyAlignment="1">
      <alignment horizontal="center"/>
    </xf>
    <xf numFmtId="14" fontId="1" fillId="27" borderId="4" xfId="0" applyNumberFormat="1" applyFont="1" applyFill="1" applyBorder="1" applyAlignment="1">
      <alignment horizontal="center"/>
    </xf>
    <xf numFmtId="2" fontId="1" fillId="27" borderId="4" xfId="0" applyNumberFormat="1" applyFont="1" applyFill="1" applyBorder="1" applyAlignment="1">
      <alignment horizontal="center"/>
    </xf>
    <xf numFmtId="0" fontId="0" fillId="27" borderId="0" xfId="0" applyFill="1" applyAlignment="1">
      <alignment horizontal="center"/>
    </xf>
    <xf numFmtId="0" fontId="19" fillId="0" borderId="0" xfId="0" applyFont="1"/>
    <xf numFmtId="0" fontId="0" fillId="0" borderId="0" xfId="0" quotePrefix="1"/>
    <xf numFmtId="0" fontId="18" fillId="10" borderId="0" xfId="0" applyFont="1" applyFill="1"/>
    <xf numFmtId="0" fontId="18" fillId="0" borderId="0" xfId="0" applyFont="1" applyAlignment="1">
      <alignment horizontal="left"/>
    </xf>
    <xf numFmtId="14" fontId="0" fillId="27" borderId="0" xfId="0" applyNumberFormat="1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1" fillId="27" borderId="61" xfId="0" applyFont="1" applyFill="1" applyBorder="1" applyAlignment="1">
      <alignment horizontal="center"/>
    </xf>
    <xf numFmtId="14" fontId="1" fillId="27" borderId="61" xfId="0" applyNumberFormat="1" applyFont="1" applyFill="1" applyBorder="1" applyAlignment="1">
      <alignment horizontal="center"/>
    </xf>
    <xf numFmtId="2" fontId="1" fillId="27" borderId="61" xfId="0" applyNumberFormat="1" applyFont="1" applyFill="1" applyBorder="1" applyAlignment="1">
      <alignment horizontal="center"/>
    </xf>
    <xf numFmtId="0" fontId="29" fillId="53" borderId="61" xfId="0" applyFont="1" applyFill="1" applyBorder="1" applyAlignment="1">
      <alignment horizontal="center"/>
    </xf>
    <xf numFmtId="14" fontId="0" fillId="27" borderId="61" xfId="0" applyNumberFormat="1" applyFill="1" applyBorder="1" applyAlignment="1">
      <alignment horizontal="center"/>
    </xf>
    <xf numFmtId="0" fontId="11" fillId="27" borderId="61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14" fontId="1" fillId="7" borderId="61" xfId="0" applyNumberFormat="1" applyFont="1" applyFill="1" applyBorder="1" applyAlignment="1">
      <alignment horizontal="center"/>
    </xf>
    <xf numFmtId="2" fontId="1" fillId="7" borderId="61" xfId="0" applyNumberFormat="1" applyFont="1" applyFill="1" applyBorder="1" applyAlignment="1">
      <alignment horizontal="center"/>
    </xf>
    <xf numFmtId="14" fontId="0" fillId="7" borderId="61" xfId="0" applyNumberFormat="1" applyFill="1" applyBorder="1" applyAlignment="1">
      <alignment horizontal="center"/>
    </xf>
    <xf numFmtId="0" fontId="20" fillId="45" borderId="61" xfId="0" applyFont="1" applyFill="1" applyBorder="1" applyAlignment="1">
      <alignment horizontal="center"/>
    </xf>
    <xf numFmtId="14" fontId="62" fillId="45" borderId="61" xfId="0" applyNumberFormat="1" applyFont="1" applyFill="1" applyBorder="1" applyAlignment="1">
      <alignment horizontal="center"/>
    </xf>
    <xf numFmtId="0" fontId="0" fillId="17" borderId="12" xfId="0" applyFill="1" applyBorder="1"/>
    <xf numFmtId="0" fontId="0" fillId="7" borderId="12" xfId="0" applyFill="1" applyBorder="1"/>
    <xf numFmtId="0" fontId="0" fillId="27" borderId="61" xfId="0" applyFill="1" applyBorder="1" applyAlignment="1">
      <alignment horizontal="center"/>
    </xf>
    <xf numFmtId="0" fontId="0" fillId="27" borderId="61" xfId="0" applyFill="1" applyBorder="1"/>
    <xf numFmtId="0" fontId="0" fillId="7" borderId="61" xfId="0" applyFill="1" applyBorder="1"/>
    <xf numFmtId="0" fontId="24" fillId="0" borderId="52" xfId="0" applyFont="1" applyBorder="1" applyAlignment="1">
      <alignment horizontal="center"/>
    </xf>
    <xf numFmtId="0" fontId="24" fillId="0" borderId="103" xfId="0" applyFont="1" applyBorder="1" applyAlignment="1">
      <alignment horizontal="center"/>
    </xf>
    <xf numFmtId="0" fontId="24" fillId="0" borderId="104" xfId="0" applyFont="1" applyBorder="1" applyAlignment="1">
      <alignment horizontal="center"/>
    </xf>
    <xf numFmtId="0" fontId="0" fillId="0" borderId="0" xfId="0" applyAlignment="1">
      <alignment horizontal="left"/>
    </xf>
    <xf numFmtId="0" fontId="28" fillId="0" borderId="34" xfId="0" applyFont="1" applyBorder="1" applyAlignment="1">
      <alignment horizontal="center"/>
    </xf>
    <xf numFmtId="0" fontId="28" fillId="0" borderId="35" xfId="0" applyFont="1" applyBorder="1" applyAlignment="1">
      <alignment horizontal="center"/>
    </xf>
    <xf numFmtId="0" fontId="28" fillId="0" borderId="51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9" fillId="16" borderId="0" xfId="0" applyFont="1" applyFill="1" applyAlignment="1">
      <alignment horizontal="center"/>
    </xf>
    <xf numFmtId="0" fontId="56" fillId="16" borderId="0" xfId="0" applyFont="1" applyFill="1" applyAlignment="1">
      <alignment horizontal="center"/>
    </xf>
    <xf numFmtId="14" fontId="24" fillId="16" borderId="25" xfId="0" applyNumberFormat="1" applyFont="1" applyFill="1" applyBorder="1" applyAlignment="1">
      <alignment horizontal="center"/>
    </xf>
    <xf numFmtId="0" fontId="2" fillId="16" borderId="8" xfId="0" applyFont="1" applyFill="1" applyBorder="1" applyAlignment="1">
      <alignment horizontal="center"/>
    </xf>
    <xf numFmtId="0" fontId="2" fillId="16" borderId="10" xfId="0" applyFont="1" applyFill="1" applyBorder="1" applyAlignment="1">
      <alignment horizontal="center"/>
    </xf>
    <xf numFmtId="0" fontId="2" fillId="16" borderId="16" xfId="0" applyFont="1" applyFill="1" applyBorder="1" applyAlignment="1">
      <alignment horizontal="center"/>
    </xf>
    <xf numFmtId="0" fontId="2" fillId="16" borderId="88" xfId="0" applyFont="1" applyFill="1" applyBorder="1" applyAlignment="1">
      <alignment horizontal="center"/>
    </xf>
    <xf numFmtId="0" fontId="24" fillId="16" borderId="0" xfId="0" applyFont="1" applyFill="1"/>
    <xf numFmtId="0" fontId="3" fillId="16" borderId="0" xfId="0" applyFont="1" applyFill="1" applyAlignment="1">
      <alignment horizontal="center"/>
    </xf>
    <xf numFmtId="14" fontId="13" fillId="16" borderId="25" xfId="0" applyNumberFormat="1" applyFont="1" applyFill="1" applyBorder="1" applyAlignment="1">
      <alignment horizontal="center"/>
    </xf>
    <xf numFmtId="0" fontId="13" fillId="0" borderId="50" xfId="0" applyFont="1" applyBorder="1" applyAlignment="1">
      <alignment horizontal="center"/>
    </xf>
    <xf numFmtId="0" fontId="29" fillId="0" borderId="0" xfId="0" applyFont="1"/>
    <xf numFmtId="0" fontId="28" fillId="32" borderId="0" xfId="0" applyFont="1" applyFill="1"/>
    <xf numFmtId="0" fontId="36" fillId="13" borderId="0" xfId="0" applyFont="1" applyFill="1" applyAlignment="1">
      <alignment horizontal="left"/>
    </xf>
    <xf numFmtId="0" fontId="63" fillId="0" borderId="105" xfId="0" applyFont="1" applyBorder="1" applyAlignment="1">
      <alignment horizontal="left"/>
    </xf>
    <xf numFmtId="0" fontId="36" fillId="0" borderId="85" xfId="0" applyFont="1" applyBorder="1" applyAlignment="1">
      <alignment horizontal="left"/>
    </xf>
    <xf numFmtId="0" fontId="18" fillId="8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18" fillId="6" borderId="0" xfId="0" applyFont="1" applyFill="1" applyAlignment="1">
      <alignment horizontal="center"/>
    </xf>
    <xf numFmtId="0" fontId="18" fillId="6" borderId="0" xfId="0" applyFont="1" applyFill="1" applyAlignment="1">
      <alignment horizontal="center" wrapText="1"/>
    </xf>
    <xf numFmtId="2" fontId="3" fillId="8" borderId="0" xfId="0" applyNumberFormat="1" applyFont="1" applyFill="1" applyAlignment="1">
      <alignment horizontal="center"/>
    </xf>
    <xf numFmtId="0" fontId="22" fillId="0" borderId="0" xfId="0" applyFont="1" applyAlignment="1">
      <alignment horizontal="left" wrapText="1"/>
    </xf>
    <xf numFmtId="14" fontId="62" fillId="0" borderId="0" xfId="0" applyNumberFormat="1" applyFont="1" applyAlignment="1">
      <alignment horizontal="center"/>
    </xf>
    <xf numFmtId="0" fontId="20" fillId="0" borderId="61" xfId="0" applyFont="1" applyBorder="1"/>
    <xf numFmtId="4" fontId="1" fillId="0" borderId="5" xfId="0" applyNumberFormat="1" applyFont="1" applyBorder="1" applyAlignment="1">
      <alignment horizontal="center"/>
    </xf>
    <xf numFmtId="0" fontId="22" fillId="9" borderId="0" xfId="0" applyFont="1" applyFill="1" applyAlignment="1">
      <alignment horizontal="center" wrapText="1"/>
    </xf>
    <xf numFmtId="0" fontId="64" fillId="8" borderId="0" xfId="0" applyFont="1" applyFill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0" fillId="0" borderId="28" xfId="0" quotePrefix="1" applyBorder="1"/>
    <xf numFmtId="0" fontId="11" fillId="0" borderId="29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17" xfId="0" applyFont="1" applyBorder="1" applyAlignment="1">
      <alignment horizontal="center" wrapText="1"/>
    </xf>
    <xf numFmtId="0" fontId="11" fillId="0" borderId="32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1" fillId="0" borderId="53" xfId="0" applyFont="1" applyBorder="1" applyAlignment="1">
      <alignment horizontal="center" wrapText="1"/>
    </xf>
    <xf numFmtId="0" fontId="11" fillId="0" borderId="38" xfId="0" applyFont="1" applyBorder="1" applyAlignment="1">
      <alignment horizontal="center"/>
    </xf>
    <xf numFmtId="0" fontId="24" fillId="0" borderId="39" xfId="0" applyFont="1" applyBorder="1" applyAlignment="1">
      <alignment horizontal="center"/>
    </xf>
    <xf numFmtId="0" fontId="11" fillId="0" borderId="54" xfId="0" applyFont="1" applyBorder="1" applyAlignment="1">
      <alignment horizontal="center" wrapText="1"/>
    </xf>
    <xf numFmtId="0" fontId="24" fillId="0" borderId="40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11" fillId="0" borderId="55" xfId="0" applyFont="1" applyBorder="1" applyAlignment="1">
      <alignment horizontal="center" wrapText="1"/>
    </xf>
    <xf numFmtId="0" fontId="11" fillId="0" borderId="44" xfId="0" applyFont="1" applyBorder="1" applyAlignment="1">
      <alignment horizontal="center"/>
    </xf>
    <xf numFmtId="0" fontId="24" fillId="0" borderId="47" xfId="0" applyFont="1" applyBorder="1" applyAlignment="1">
      <alignment horizontal="center"/>
    </xf>
    <xf numFmtId="0" fontId="11" fillId="0" borderId="56" xfId="0" applyFont="1" applyBorder="1" applyAlignment="1">
      <alignment horizontal="center" wrapText="1"/>
    </xf>
    <xf numFmtId="0" fontId="24" fillId="0" borderId="48" xfId="0" applyFont="1" applyBorder="1" applyAlignment="1">
      <alignment horizontal="center"/>
    </xf>
    <xf numFmtId="0" fontId="11" fillId="0" borderId="57" xfId="0" applyFont="1" applyBorder="1" applyAlignment="1">
      <alignment horizontal="center"/>
    </xf>
    <xf numFmtId="0" fontId="11" fillId="0" borderId="5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24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1" fillId="24" borderId="61" xfId="0" applyFont="1" applyFill="1" applyBorder="1" applyAlignment="1">
      <alignment horizontal="center"/>
    </xf>
    <xf numFmtId="0" fontId="1" fillId="27" borderId="0" xfId="0" applyFont="1" applyFill="1"/>
    <xf numFmtId="14" fontId="1" fillId="27" borderId="0" xfId="0" applyNumberFormat="1" applyFont="1" applyFill="1"/>
    <xf numFmtId="2" fontId="1" fillId="27" borderId="0" xfId="0" applyNumberFormat="1" applyFont="1" applyFill="1"/>
    <xf numFmtId="0" fontId="1" fillId="6" borderId="61" xfId="0" applyFont="1" applyFill="1" applyBorder="1"/>
    <xf numFmtId="0" fontId="1" fillId="6" borderId="61" xfId="0" applyFont="1" applyFill="1" applyBorder="1" applyAlignment="1">
      <alignment horizontal="center"/>
    </xf>
    <xf numFmtId="14" fontId="1" fillId="6" borderId="61" xfId="0" applyNumberFormat="1" applyFont="1" applyFill="1" applyBorder="1"/>
    <xf numFmtId="2" fontId="1" fillId="6" borderId="61" xfId="0" applyNumberFormat="1" applyFont="1" applyFill="1" applyBorder="1"/>
    <xf numFmtId="14" fontId="0" fillId="6" borderId="61" xfId="0" applyNumberFormat="1" applyFill="1" applyBorder="1" applyAlignment="1">
      <alignment horizontal="center"/>
    </xf>
    <xf numFmtId="0" fontId="11" fillId="6" borderId="61" xfId="0" applyFont="1" applyFill="1" applyBorder="1" applyAlignment="1">
      <alignment horizontal="center"/>
    </xf>
    <xf numFmtId="0" fontId="0" fillId="6" borderId="61" xfId="0" applyFill="1" applyBorder="1" applyAlignment="1">
      <alignment horizontal="center"/>
    </xf>
    <xf numFmtId="0" fontId="0" fillId="6" borderId="61" xfId="0" applyFill="1" applyBorder="1"/>
    <xf numFmtId="0" fontId="36" fillId="42" borderId="8" xfId="0" applyFont="1" applyFill="1" applyBorder="1" applyAlignment="1">
      <alignment horizontal="center"/>
    </xf>
    <xf numFmtId="14" fontId="36" fillId="9" borderId="0" xfId="0" applyNumberFormat="1" applyFont="1" applyFill="1" applyAlignment="1">
      <alignment horizontal="center"/>
    </xf>
    <xf numFmtId="0" fontId="36" fillId="9" borderId="0" xfId="0" applyFont="1" applyFill="1" applyAlignment="1">
      <alignment horizontal="center"/>
    </xf>
    <xf numFmtId="0" fontId="36" fillId="9" borderId="0" xfId="0" applyFont="1" applyFill="1" applyAlignment="1">
      <alignment horizontal="left"/>
    </xf>
    <xf numFmtId="14" fontId="36" fillId="8" borderId="0" xfId="0" applyNumberFormat="1" applyFont="1" applyFill="1" applyAlignment="1">
      <alignment horizontal="center"/>
    </xf>
    <xf numFmtId="0" fontId="36" fillId="8" borderId="0" xfId="0" applyFont="1" applyFill="1" applyAlignment="1">
      <alignment horizontal="center"/>
    </xf>
    <xf numFmtId="0" fontId="36" fillId="8" borderId="0" xfId="0" applyFont="1" applyFill="1" applyAlignment="1">
      <alignment horizontal="left"/>
    </xf>
    <xf numFmtId="14" fontId="36" fillId="21" borderId="0" xfId="0" applyNumberFormat="1" applyFont="1" applyFill="1" applyAlignment="1">
      <alignment horizontal="center"/>
    </xf>
    <xf numFmtId="0" fontId="36" fillId="21" borderId="0" xfId="0" applyFont="1" applyFill="1" applyAlignment="1">
      <alignment horizontal="center"/>
    </xf>
    <xf numFmtId="0" fontId="36" fillId="21" borderId="0" xfId="0" applyFont="1" applyFill="1" applyAlignment="1">
      <alignment horizontal="left"/>
    </xf>
    <xf numFmtId="0" fontId="36" fillId="6" borderId="0" xfId="0" applyFont="1" applyFill="1" applyAlignment="1">
      <alignment horizontal="center"/>
    </xf>
    <xf numFmtId="14" fontId="36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6" fillId="6" borderId="0" xfId="0" applyFont="1" applyFill="1" applyAlignment="1">
      <alignment horizontal="left"/>
    </xf>
    <xf numFmtId="14" fontId="36" fillId="7" borderId="0" xfId="0" applyNumberFormat="1" applyFont="1" applyFill="1" applyAlignment="1">
      <alignment horizontal="center"/>
    </xf>
    <xf numFmtId="0" fontId="36" fillId="7" borderId="0" xfId="0" applyFont="1" applyFill="1" applyAlignment="1">
      <alignment horizontal="center"/>
    </xf>
    <xf numFmtId="0" fontId="36" fillId="7" borderId="0" xfId="0" applyFont="1" applyFill="1" applyAlignment="1">
      <alignment horizontal="left"/>
    </xf>
    <xf numFmtId="0" fontId="36" fillId="32" borderId="8" xfId="0" applyFont="1" applyFill="1" applyBorder="1" applyAlignment="1">
      <alignment horizontal="center"/>
    </xf>
    <xf numFmtId="0" fontId="36" fillId="32" borderId="8" xfId="0" applyFont="1" applyFill="1" applyBorder="1"/>
    <xf numFmtId="0" fontId="36" fillId="32" borderId="8" xfId="0" applyFont="1" applyFill="1" applyBorder="1" applyAlignment="1">
      <alignment horizontal="left"/>
    </xf>
    <xf numFmtId="2" fontId="3" fillId="9" borderId="0" xfId="0" applyNumberFormat="1" applyFont="1" applyFill="1" applyAlignment="1">
      <alignment horizontal="center"/>
    </xf>
    <xf numFmtId="14" fontId="1" fillId="0" borderId="0" xfId="0" applyNumberFormat="1" applyFont="1"/>
    <xf numFmtId="2" fontId="1" fillId="0" borderId="0" xfId="0" applyNumberFormat="1" applyFont="1"/>
    <xf numFmtId="0" fontId="9" fillId="0" borderId="0" xfId="0" applyFont="1" applyAlignment="1">
      <alignment horizontal="center"/>
    </xf>
    <xf numFmtId="14" fontId="0" fillId="8" borderId="61" xfId="0" applyNumberFormat="1" applyFill="1" applyBorder="1"/>
    <xf numFmtId="14" fontId="0" fillId="9" borderId="0" xfId="0" applyNumberFormat="1" applyFill="1"/>
    <xf numFmtId="14" fontId="0" fillId="9" borderId="61" xfId="0" applyNumberFormat="1" applyFill="1" applyBorder="1"/>
    <xf numFmtId="0" fontId="11" fillId="9" borderId="61" xfId="0" applyFont="1" applyFill="1" applyBorder="1" applyAlignment="1">
      <alignment horizontal="center"/>
    </xf>
    <xf numFmtId="0" fontId="0" fillId="9" borderId="61" xfId="0" applyFill="1" applyBorder="1"/>
    <xf numFmtId="14" fontId="0" fillId="6" borderId="0" xfId="0" applyNumberFormat="1" applyFill="1"/>
    <xf numFmtId="14" fontId="0" fillId="6" borderId="61" xfId="0" applyNumberFormat="1" applyFill="1" applyBorder="1"/>
    <xf numFmtId="14" fontId="0" fillId="27" borderId="0" xfId="0" applyNumberFormat="1" applyFill="1"/>
    <xf numFmtId="14" fontId="0" fillId="27" borderId="61" xfId="0" applyNumberFormat="1" applyFill="1" applyBorder="1"/>
    <xf numFmtId="14" fontId="29" fillId="0" borderId="0" xfId="0" applyNumberFormat="1" applyFont="1"/>
    <xf numFmtId="2" fontId="29" fillId="0" borderId="0" xfId="0" applyNumberFormat="1" applyFont="1"/>
    <xf numFmtId="14" fontId="28" fillId="0" borderId="0" xfId="0" applyNumberFormat="1" applyFont="1"/>
    <xf numFmtId="14" fontId="0" fillId="19" borderId="0" xfId="0" applyNumberFormat="1" applyFill="1"/>
    <xf numFmtId="0" fontId="0" fillId="19" borderId="0" xfId="0" applyFill="1"/>
    <xf numFmtId="14" fontId="0" fillId="19" borderId="61" xfId="0" applyNumberFormat="1" applyFill="1" applyBorder="1"/>
    <xf numFmtId="0" fontId="0" fillId="19" borderId="61" xfId="0" applyFill="1" applyBorder="1"/>
    <xf numFmtId="14" fontId="0" fillId="21" borderId="0" xfId="0" applyNumberFormat="1" applyFill="1"/>
    <xf numFmtId="14" fontId="0" fillId="21" borderId="61" xfId="0" applyNumberFormat="1" applyFill="1" applyBorder="1"/>
    <xf numFmtId="0" fontId="13" fillId="16" borderId="61" xfId="0" applyFont="1" applyFill="1" applyBorder="1" applyAlignment="1">
      <alignment horizontal="center"/>
    </xf>
    <xf numFmtId="0" fontId="13" fillId="16" borderId="61" xfId="0" applyFont="1" applyFill="1" applyBorder="1"/>
    <xf numFmtId="0" fontId="2" fillId="16" borderId="61" xfId="0" applyFont="1" applyFill="1" applyBorder="1" applyAlignment="1">
      <alignment horizontal="center"/>
    </xf>
    <xf numFmtId="14" fontId="2" fillId="16" borderId="61" xfId="0" applyNumberFormat="1" applyFont="1" applyFill="1" applyBorder="1" applyAlignment="1">
      <alignment horizontal="center"/>
    </xf>
    <xf numFmtId="2" fontId="2" fillId="16" borderId="61" xfId="0" applyNumberFormat="1" applyFont="1" applyFill="1" applyBorder="1" applyAlignment="1">
      <alignment horizontal="center"/>
    </xf>
    <xf numFmtId="0" fontId="13" fillId="16" borderId="0" xfId="0" applyFont="1" applyFill="1" applyAlignment="1">
      <alignment horizontal="center" vertical="center"/>
    </xf>
    <xf numFmtId="0" fontId="28" fillId="0" borderId="50" xfId="0" applyFont="1" applyBorder="1" applyAlignment="1">
      <alignment horizontal="center"/>
    </xf>
    <xf numFmtId="0" fontId="22" fillId="21" borderId="0" xfId="0" applyFont="1" applyFill="1" applyAlignment="1">
      <alignment horizontal="center" wrapText="1"/>
    </xf>
    <xf numFmtId="0" fontId="13" fillId="0" borderId="41" xfId="0" applyFont="1" applyBorder="1" applyAlignment="1">
      <alignment horizontal="center"/>
    </xf>
    <xf numFmtId="14" fontId="1" fillId="16" borderId="0" xfId="0" applyNumberFormat="1" applyFont="1" applyFill="1"/>
    <xf numFmtId="2" fontId="1" fillId="16" borderId="0" xfId="0" applyNumberFormat="1" applyFont="1" applyFill="1"/>
    <xf numFmtId="0" fontId="1" fillId="16" borderId="0" xfId="0" applyFont="1" applyFill="1"/>
    <xf numFmtId="0" fontId="0" fillId="16" borderId="0" xfId="0" applyFill="1" applyAlignment="1">
      <alignment horizontal="right"/>
    </xf>
    <xf numFmtId="0" fontId="2" fillId="9" borderId="0" xfId="0" applyFont="1" applyFill="1"/>
    <xf numFmtId="14" fontId="2" fillId="9" borderId="0" xfId="0" applyNumberFormat="1" applyFont="1" applyFill="1"/>
    <xf numFmtId="2" fontId="2" fillId="9" borderId="0" xfId="0" applyNumberFormat="1" applyFont="1" applyFill="1"/>
    <xf numFmtId="0" fontId="21" fillId="0" borderId="0" xfId="0" applyFont="1" applyAlignment="1">
      <alignment horizontal="left"/>
    </xf>
    <xf numFmtId="0" fontId="2" fillId="0" borderId="61" xfId="0" applyFont="1" applyBorder="1"/>
    <xf numFmtId="14" fontId="2" fillId="9" borderId="61" xfId="0" applyNumberFormat="1" applyFont="1" applyFill="1" applyBorder="1"/>
    <xf numFmtId="2" fontId="2" fillId="9" borderId="61" xfId="0" applyNumberFormat="1" applyFont="1" applyFill="1" applyBorder="1"/>
    <xf numFmtId="0" fontId="2" fillId="9" borderId="61" xfId="0" applyFont="1" applyFill="1" applyBorder="1"/>
    <xf numFmtId="14" fontId="0" fillId="0" borderId="61" xfId="0" applyNumberFormat="1" applyBorder="1"/>
    <xf numFmtId="0" fontId="11" fillId="0" borderId="33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1" fillId="0" borderId="33" xfId="0" applyFont="1" applyBorder="1"/>
    <xf numFmtId="0" fontId="13" fillId="0" borderId="42" xfId="0" applyFont="1" applyBorder="1" applyAlignment="1">
      <alignment horizontal="center"/>
    </xf>
    <xf numFmtId="14" fontId="1" fillId="17" borderId="0" xfId="0" applyNumberFormat="1" applyFont="1" applyFill="1" applyAlignment="1">
      <alignment horizontal="center"/>
    </xf>
    <xf numFmtId="2" fontId="1" fillId="17" borderId="0" xfId="0" applyNumberFormat="1" applyFont="1" applyFill="1" applyAlignment="1">
      <alignment horizontal="center"/>
    </xf>
    <xf numFmtId="0" fontId="0" fillId="0" borderId="0" xfId="0" quotePrefix="1" applyAlignment="1">
      <alignment horizontal="center"/>
    </xf>
    <xf numFmtId="0" fontId="0" fillId="54" borderId="0" xfId="0" applyFill="1"/>
    <xf numFmtId="14" fontId="0" fillId="6" borderId="64" xfId="0" applyNumberFormat="1" applyFill="1" applyBorder="1" applyAlignment="1">
      <alignment horizontal="center"/>
    </xf>
    <xf numFmtId="14" fontId="0" fillId="6" borderId="0" xfId="0" applyNumberFormat="1" applyFill="1" applyAlignment="1">
      <alignment horizontal="center"/>
    </xf>
    <xf numFmtId="14" fontId="0" fillId="16" borderId="0" xfId="0" applyNumberFormat="1" applyFill="1"/>
    <xf numFmtId="14" fontId="1" fillId="16" borderId="61" xfId="0" applyNumberFormat="1" applyFont="1" applyFill="1" applyBorder="1" applyAlignment="1">
      <alignment horizontal="center"/>
    </xf>
    <xf numFmtId="14" fontId="0" fillId="16" borderId="61" xfId="0" applyNumberFormat="1" applyFill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3" fillId="9" borderId="28" xfId="0" applyFont="1" applyFill="1" applyBorder="1" applyAlignment="1">
      <alignment horizontal="center"/>
    </xf>
    <xf numFmtId="2" fontId="3" fillId="9" borderId="28" xfId="0" applyNumberFormat="1" applyFont="1" applyFill="1" applyBorder="1" applyAlignment="1">
      <alignment horizontal="center"/>
    </xf>
    <xf numFmtId="14" fontId="62" fillId="0" borderId="28" xfId="0" applyNumberFormat="1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14" fontId="18" fillId="0" borderId="0" xfId="0" applyNumberFormat="1" applyFont="1"/>
    <xf numFmtId="0" fontId="18" fillId="12" borderId="0" xfId="0" applyFont="1" applyFill="1"/>
    <xf numFmtId="14" fontId="18" fillId="12" borderId="0" xfId="0" applyNumberFormat="1" applyFont="1" applyFill="1"/>
    <xf numFmtId="0" fontId="18" fillId="56" borderId="0" xfId="0" applyFont="1" applyFill="1"/>
    <xf numFmtId="14" fontId="18" fillId="56" borderId="0" xfId="0" applyNumberFormat="1" applyFont="1" applyFill="1"/>
    <xf numFmtId="0" fontId="61" fillId="56" borderId="0" xfId="0" applyFont="1" applyFill="1"/>
    <xf numFmtId="0" fontId="61" fillId="0" borderId="0" xfId="0" applyFont="1"/>
    <xf numFmtId="0" fontId="65" fillId="0" borderId="0" xfId="0" applyFont="1"/>
    <xf numFmtId="0" fontId="18" fillId="42" borderId="0" xfId="0" applyFont="1" applyFill="1"/>
    <xf numFmtId="14" fontId="18" fillId="42" borderId="0" xfId="0" applyNumberFormat="1" applyFont="1" applyFill="1"/>
    <xf numFmtId="0" fontId="61" fillId="42" borderId="0" xfId="0" applyFont="1" applyFill="1"/>
    <xf numFmtId="0" fontId="22" fillId="0" borderId="0" xfId="0" applyFont="1" applyAlignment="1">
      <alignment wrapText="1"/>
    </xf>
    <xf numFmtId="0" fontId="66" fillId="0" borderId="0" xfId="0" applyFont="1"/>
    <xf numFmtId="14" fontId="66" fillId="0" borderId="0" xfId="0" applyNumberFormat="1" applyFont="1"/>
    <xf numFmtId="0" fontId="18" fillId="57" borderId="0" xfId="0" applyFont="1" applyFill="1"/>
    <xf numFmtId="0" fontId="18" fillId="37" borderId="0" xfId="0" applyFont="1" applyFill="1"/>
    <xf numFmtId="14" fontId="18" fillId="37" borderId="0" xfId="0" applyNumberFormat="1" applyFont="1" applyFill="1"/>
    <xf numFmtId="0" fontId="22" fillId="37" borderId="0" xfId="0" applyFont="1" applyFill="1" applyAlignment="1">
      <alignment wrapText="1"/>
    </xf>
    <xf numFmtId="14" fontId="18" fillId="57" borderId="0" xfId="0" applyNumberFormat="1" applyFont="1" applyFill="1"/>
    <xf numFmtId="0" fontId="22" fillId="57" borderId="0" xfId="0" applyFont="1" applyFill="1" applyAlignment="1">
      <alignment wrapText="1"/>
    </xf>
    <xf numFmtId="0" fontId="18" fillId="58" borderId="0" xfId="0" applyFont="1" applyFill="1"/>
    <xf numFmtId="14" fontId="18" fillId="58" borderId="0" xfId="0" applyNumberFormat="1" applyFont="1" applyFill="1"/>
    <xf numFmtId="0" fontId="18" fillId="59" borderId="0" xfId="0" applyFont="1" applyFill="1"/>
    <xf numFmtId="0" fontId="22" fillId="59" borderId="0" xfId="0" applyFont="1" applyFill="1" applyAlignment="1">
      <alignment wrapText="1"/>
    </xf>
    <xf numFmtId="14" fontId="18" fillId="59" borderId="0" xfId="0" applyNumberFormat="1" applyFont="1" applyFill="1"/>
    <xf numFmtId="0" fontId="18" fillId="44" borderId="0" xfId="0" applyFont="1" applyFill="1"/>
    <xf numFmtId="14" fontId="18" fillId="44" borderId="0" xfId="0" applyNumberFormat="1" applyFont="1" applyFill="1"/>
    <xf numFmtId="0" fontId="18" fillId="60" borderId="0" xfId="0" applyFont="1" applyFill="1"/>
    <xf numFmtId="14" fontId="18" fillId="60" borderId="0" xfId="0" applyNumberFormat="1" applyFont="1" applyFill="1"/>
    <xf numFmtId="14" fontId="66" fillId="44" borderId="0" xfId="0" applyNumberFormat="1" applyFont="1" applyFill="1"/>
    <xf numFmtId="0" fontId="19" fillId="44" borderId="0" xfId="0" applyFont="1" applyFill="1"/>
    <xf numFmtId="0" fontId="36" fillId="44" borderId="0" xfId="0" applyFont="1" applyFill="1"/>
    <xf numFmtId="14" fontId="66" fillId="60" borderId="0" xfId="0" applyNumberFormat="1" applyFont="1" applyFill="1"/>
    <xf numFmtId="0" fontId="18" fillId="61" borderId="0" xfId="0" applyFont="1" applyFill="1"/>
    <xf numFmtId="14" fontId="18" fillId="61" borderId="0" xfId="0" applyNumberFormat="1" applyFont="1" applyFill="1"/>
    <xf numFmtId="0" fontId="61" fillId="61" borderId="0" xfId="0" applyFont="1" applyFill="1"/>
    <xf numFmtId="14" fontId="66" fillId="61" borderId="0" xfId="0" applyNumberFormat="1" applyFont="1" applyFill="1"/>
    <xf numFmtId="0" fontId="18" fillId="45" borderId="0" xfId="0" applyFont="1" applyFill="1"/>
    <xf numFmtId="14" fontId="18" fillId="45" borderId="0" xfId="0" applyNumberFormat="1" applyFont="1" applyFill="1"/>
    <xf numFmtId="0" fontId="67" fillId="0" borderId="0" xfId="0" applyFont="1" applyAlignment="1">
      <alignment horizontal="center"/>
    </xf>
    <xf numFmtId="0" fontId="67" fillId="0" borderId="1" xfId="0" applyFont="1" applyBorder="1" applyAlignment="1">
      <alignment horizontal="center"/>
    </xf>
    <xf numFmtId="0" fontId="67" fillId="0" borderId="2" xfId="0" applyFont="1" applyBorder="1" applyAlignment="1">
      <alignment horizontal="center"/>
    </xf>
    <xf numFmtId="0" fontId="67" fillId="0" borderId="4" xfId="0" applyFont="1" applyBorder="1" applyAlignment="1">
      <alignment horizontal="center"/>
    </xf>
    <xf numFmtId="0" fontId="67" fillId="36" borderId="0" xfId="0" applyFont="1" applyFill="1" applyAlignment="1">
      <alignment horizontal="center"/>
    </xf>
    <xf numFmtId="0" fontId="67" fillId="37" borderId="0" xfId="0" applyFont="1" applyFill="1" applyAlignment="1">
      <alignment horizontal="center"/>
    </xf>
    <xf numFmtId="0" fontId="20" fillId="0" borderId="0" xfId="0" applyFont="1" applyAlignment="1">
      <alignment horizontal="center" wrapText="1"/>
    </xf>
    <xf numFmtId="14" fontId="13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61" xfId="0" applyFont="1" applyBorder="1" applyAlignment="1">
      <alignment horizontal="center"/>
    </xf>
    <xf numFmtId="0" fontId="20" fillId="0" borderId="61" xfId="0" applyFont="1" applyBorder="1" applyAlignment="1">
      <alignment horizontal="center" wrapText="1"/>
    </xf>
    <xf numFmtId="14" fontId="3" fillId="0" borderId="61" xfId="0" applyNumberFormat="1" applyFont="1" applyBorder="1" applyAlignment="1">
      <alignment horizontal="center"/>
    </xf>
    <xf numFmtId="2" fontId="3" fillId="0" borderId="61" xfId="0" applyNumberFormat="1" applyFont="1" applyBorder="1" applyAlignment="1">
      <alignment horizontal="center"/>
    </xf>
    <xf numFmtId="0" fontId="37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14" fontId="37" fillId="0" borderId="0" xfId="0" applyNumberFormat="1" applyFont="1" applyAlignment="1">
      <alignment horizontal="center"/>
    </xf>
    <xf numFmtId="14" fontId="39" fillId="0" borderId="0" xfId="0" applyNumberFormat="1" applyFont="1" applyAlignment="1">
      <alignment horizontal="center"/>
    </xf>
    <xf numFmtId="0" fontId="18" fillId="0" borderId="0" xfId="0" quotePrefix="1" applyFont="1" applyAlignment="1">
      <alignment horizontal="center"/>
    </xf>
    <xf numFmtId="0" fontId="67" fillId="35" borderId="17" xfId="0" applyFont="1" applyFill="1" applyBorder="1" applyAlignment="1">
      <alignment horizontal="center"/>
    </xf>
    <xf numFmtId="0" fontId="68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2" fontId="22" fillId="0" borderId="0" xfId="0" quotePrefix="1" applyNumberFormat="1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3" fillId="0" borderId="61" xfId="0" applyFont="1" applyBorder="1" applyAlignment="1">
      <alignment horizontal="center"/>
    </xf>
    <xf numFmtId="14" fontId="13" fillId="0" borderId="61" xfId="0" applyNumberFormat="1" applyFont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3" fillId="0" borderId="18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70" fillId="0" borderId="0" xfId="0" applyFont="1" applyAlignment="1">
      <alignment horizontal="center"/>
    </xf>
    <xf numFmtId="0" fontId="36" fillId="0" borderId="0" xfId="0" applyFont="1" applyAlignment="1">
      <alignment horizontal="center" wrapText="1"/>
    </xf>
    <xf numFmtId="0" fontId="36" fillId="37" borderId="29" xfId="0" applyFont="1" applyFill="1" applyBorder="1" applyAlignment="1">
      <alignment horizontal="center"/>
    </xf>
    <xf numFmtId="0" fontId="36" fillId="37" borderId="17" xfId="0" applyFont="1" applyFill="1" applyBorder="1" applyAlignment="1">
      <alignment horizontal="center"/>
    </xf>
    <xf numFmtId="0" fontId="36" fillId="37" borderId="30" xfId="0" applyFont="1" applyFill="1" applyBorder="1" applyAlignment="1">
      <alignment horizontal="center"/>
    </xf>
    <xf numFmtId="0" fontId="69" fillId="0" borderId="33" xfId="0" applyFont="1" applyBorder="1" applyAlignment="1">
      <alignment horizontal="center"/>
    </xf>
    <xf numFmtId="0" fontId="66" fillId="0" borderId="18" xfId="0" applyFont="1" applyBorder="1" applyAlignment="1">
      <alignment horizontal="center"/>
    </xf>
    <xf numFmtId="0" fontId="69" fillId="0" borderId="34" xfId="0" applyFont="1" applyBorder="1" applyAlignment="1">
      <alignment horizontal="center"/>
    </xf>
    <xf numFmtId="0" fontId="66" fillId="0" borderId="33" xfId="0" applyFont="1" applyBorder="1" applyAlignment="1">
      <alignment horizontal="center"/>
    </xf>
    <xf numFmtId="0" fontId="66" fillId="0" borderId="34" xfId="0" applyFont="1" applyBorder="1" applyAlignment="1">
      <alignment horizontal="center"/>
    </xf>
    <xf numFmtId="0" fontId="36" fillId="45" borderId="31" xfId="0" applyFont="1" applyFill="1" applyBorder="1" applyAlignment="1">
      <alignment horizontal="center"/>
    </xf>
    <xf numFmtId="0" fontId="36" fillId="45" borderId="17" xfId="0" applyFont="1" applyFill="1" applyBorder="1" applyAlignment="1">
      <alignment horizontal="center" wrapText="1"/>
    </xf>
    <xf numFmtId="0" fontId="36" fillId="45" borderId="32" xfId="0" applyFont="1" applyFill="1" applyBorder="1" applyAlignment="1">
      <alignment horizontal="center"/>
    </xf>
    <xf numFmtId="0" fontId="66" fillId="0" borderId="35" xfId="0" applyFont="1" applyBorder="1" applyAlignment="1">
      <alignment horizontal="center"/>
    </xf>
    <xf numFmtId="0" fontId="66" fillId="0" borderId="36" xfId="0" applyFont="1" applyBorder="1" applyAlignment="1">
      <alignment horizontal="center"/>
    </xf>
    <xf numFmtId="0" fontId="36" fillId="44" borderId="37" xfId="0" applyFont="1" applyFill="1" applyBorder="1" applyAlignment="1">
      <alignment horizontal="center"/>
    </xf>
    <xf numFmtId="0" fontId="36" fillId="44" borderId="53" xfId="0" applyFont="1" applyFill="1" applyBorder="1" applyAlignment="1">
      <alignment horizontal="center" wrapText="1"/>
    </xf>
    <xf numFmtId="0" fontId="36" fillId="44" borderId="38" xfId="0" applyFont="1" applyFill="1" applyBorder="1" applyAlignment="1">
      <alignment horizontal="center"/>
    </xf>
    <xf numFmtId="0" fontId="66" fillId="0" borderId="41" xfId="0" applyFont="1" applyBorder="1" applyAlignment="1">
      <alignment horizontal="center"/>
    </xf>
    <xf numFmtId="0" fontId="66" fillId="0" borderId="42" xfId="0" applyFont="1" applyBorder="1" applyAlignment="1">
      <alignment horizontal="center"/>
    </xf>
    <xf numFmtId="0" fontId="36" fillId="62" borderId="39" xfId="0" applyFont="1" applyFill="1" applyBorder="1" applyAlignment="1">
      <alignment horizontal="center"/>
    </xf>
    <xf numFmtId="0" fontId="36" fillId="62" borderId="54" xfId="0" applyFont="1" applyFill="1" applyBorder="1" applyAlignment="1">
      <alignment horizontal="center" wrapText="1"/>
    </xf>
    <xf numFmtId="0" fontId="36" fillId="62" borderId="40" xfId="0" applyFont="1" applyFill="1" applyBorder="1" applyAlignment="1">
      <alignment horizontal="center"/>
    </xf>
    <xf numFmtId="0" fontId="18" fillId="0" borderId="45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46" xfId="0" applyFont="1" applyBorder="1" applyAlignment="1">
      <alignment horizontal="center"/>
    </xf>
    <xf numFmtId="0" fontId="66" fillId="0" borderId="45" xfId="0" applyFont="1" applyBorder="1" applyAlignment="1">
      <alignment horizontal="center"/>
    </xf>
    <xf numFmtId="0" fontId="66" fillId="0" borderId="46" xfId="0" applyFont="1" applyBorder="1" applyAlignment="1">
      <alignment horizontal="center"/>
    </xf>
    <xf numFmtId="0" fontId="36" fillId="14" borderId="43" xfId="0" applyFont="1" applyFill="1" applyBorder="1" applyAlignment="1">
      <alignment horizontal="center"/>
    </xf>
    <xf numFmtId="0" fontId="36" fillId="14" borderId="55" xfId="0" applyFont="1" applyFill="1" applyBorder="1" applyAlignment="1">
      <alignment horizontal="center" wrapText="1"/>
    </xf>
    <xf numFmtId="0" fontId="36" fillId="14" borderId="44" xfId="0" applyFont="1" applyFill="1" applyBorder="1" applyAlignment="1">
      <alignment horizontal="center"/>
    </xf>
    <xf numFmtId="0" fontId="18" fillId="0" borderId="49" xfId="0" applyFont="1" applyBorder="1" applyAlignment="1">
      <alignment horizontal="center"/>
    </xf>
    <xf numFmtId="0" fontId="18" fillId="0" borderId="50" xfId="0" applyFont="1" applyBorder="1" applyAlignment="1">
      <alignment horizontal="center"/>
    </xf>
    <xf numFmtId="0" fontId="66" fillId="0" borderId="49" xfId="0" applyFont="1" applyBorder="1" applyAlignment="1">
      <alignment horizontal="center"/>
    </xf>
    <xf numFmtId="0" fontId="66" fillId="0" borderId="50" xfId="0" applyFont="1" applyBorder="1" applyAlignment="1">
      <alignment horizontal="center"/>
    </xf>
    <xf numFmtId="0" fontId="36" fillId="63" borderId="47" xfId="0" applyFont="1" applyFill="1" applyBorder="1" applyAlignment="1">
      <alignment horizontal="center"/>
    </xf>
    <xf numFmtId="0" fontId="36" fillId="63" borderId="56" xfId="0" applyFont="1" applyFill="1" applyBorder="1" applyAlignment="1">
      <alignment horizontal="center" wrapText="1"/>
    </xf>
    <xf numFmtId="0" fontId="36" fillId="63" borderId="48" xfId="0" applyFont="1" applyFill="1" applyBorder="1" applyAlignment="1">
      <alignment horizontal="center"/>
    </xf>
    <xf numFmtId="0" fontId="18" fillId="0" borderId="51" xfId="0" applyFont="1" applyBorder="1" applyAlignment="1">
      <alignment horizontal="center"/>
    </xf>
    <xf numFmtId="0" fontId="18" fillId="0" borderId="52" xfId="0" applyFont="1" applyBorder="1" applyAlignment="1">
      <alignment horizontal="center"/>
    </xf>
    <xf numFmtId="0" fontId="66" fillId="0" borderId="51" xfId="0" applyFont="1" applyBorder="1" applyAlignment="1">
      <alignment horizontal="center"/>
    </xf>
    <xf numFmtId="0" fontId="66" fillId="0" borderId="52" xfId="0" applyFont="1" applyBorder="1" applyAlignment="1">
      <alignment horizontal="center"/>
    </xf>
    <xf numFmtId="0" fontId="66" fillId="0" borderId="107" xfId="0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6" fillId="0" borderId="108" xfId="0" applyFont="1" applyBorder="1" applyAlignment="1">
      <alignment horizontal="center"/>
    </xf>
    <xf numFmtId="2" fontId="0" fillId="0" borderId="0" xfId="0" applyNumberFormat="1" applyAlignment="1">
      <alignment horizontal="right"/>
    </xf>
    <xf numFmtId="0" fontId="18" fillId="7" borderId="0" xfId="0" applyFont="1" applyFill="1" applyAlignment="1">
      <alignment horizontal="center"/>
    </xf>
    <xf numFmtId="0" fontId="18" fillId="32" borderId="0" xfId="0" applyFont="1" applyFill="1" applyAlignment="1">
      <alignment horizontal="left"/>
    </xf>
    <xf numFmtId="0" fontId="0" fillId="64" borderId="0" xfId="0" applyFill="1"/>
    <xf numFmtId="0" fontId="28" fillId="0" borderId="36" xfId="0" applyFont="1" applyBorder="1" applyAlignment="1">
      <alignment horizontal="center"/>
    </xf>
    <xf numFmtId="0" fontId="28" fillId="0" borderId="49" xfId="0" applyFon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14" fontId="0" fillId="9" borderId="0" xfId="0" applyNumberFormat="1" applyFill="1" applyAlignment="1">
      <alignment horizontal="center"/>
    </xf>
    <xf numFmtId="14" fontId="13" fillId="8" borderId="0" xfId="0" applyNumberFormat="1" applyFont="1" applyFill="1" applyAlignment="1">
      <alignment horizontal="center"/>
    </xf>
    <xf numFmtId="0" fontId="13" fillId="0" borderId="0" xfId="0" applyFont="1" applyAlignment="1">
      <alignment horizontal="left"/>
    </xf>
    <xf numFmtId="14" fontId="62" fillId="0" borderId="8" xfId="0" applyNumberFormat="1" applyFont="1" applyBorder="1" applyAlignment="1">
      <alignment horizontal="center"/>
    </xf>
    <xf numFmtId="0" fontId="0" fillId="0" borderId="8" xfId="0" quotePrefix="1" applyBorder="1"/>
    <xf numFmtId="15" fontId="0" fillId="0" borderId="0" xfId="0" applyNumberFormat="1" applyAlignment="1">
      <alignment horizontal="center"/>
    </xf>
    <xf numFmtId="0" fontId="18" fillId="32" borderId="0" xfId="0" applyFont="1" applyFill="1"/>
    <xf numFmtId="14" fontId="18" fillId="32" borderId="0" xfId="0" applyNumberFormat="1" applyFont="1" applyFill="1"/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2" fontId="1" fillId="10" borderId="0" xfId="0" applyNumberFormat="1" applyFont="1" applyFill="1" applyAlignment="1">
      <alignment horizontal="center"/>
    </xf>
    <xf numFmtId="0" fontId="29" fillId="10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6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7" borderId="0" xfId="0" applyFont="1" applyFill="1" applyAlignment="1">
      <alignment vertical="center"/>
    </xf>
    <xf numFmtId="14" fontId="1" fillId="7" borderId="0" xfId="0" applyNumberFormat="1" applyFont="1" applyFill="1" applyAlignment="1">
      <alignment vertical="center"/>
    </xf>
    <xf numFmtId="0" fontId="36" fillId="0" borderId="106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18" fillId="12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14" fontId="3" fillId="9" borderId="0" xfId="0" applyNumberFormat="1" applyFont="1" applyFill="1" applyAlignment="1">
      <alignment vertical="center"/>
    </xf>
    <xf numFmtId="0" fontId="36" fillId="13" borderId="0" xfId="0" applyFont="1" applyFill="1" applyAlignment="1">
      <alignment vertical="center"/>
    </xf>
    <xf numFmtId="0" fontId="36" fillId="32" borderId="8" xfId="0" applyFont="1" applyFill="1" applyBorder="1" applyAlignment="1">
      <alignment vertical="center"/>
    </xf>
    <xf numFmtId="0" fontId="36" fillId="42" borderId="10" xfId="0" applyFont="1" applyFill="1" applyBorder="1" applyAlignment="1">
      <alignment vertical="center"/>
    </xf>
    <xf numFmtId="0" fontId="36" fillId="9" borderId="0" xfId="0" applyFont="1" applyFill="1" applyAlignment="1">
      <alignment vertical="center"/>
    </xf>
    <xf numFmtId="0" fontId="18" fillId="9" borderId="0" xfId="0" applyFont="1" applyFill="1" applyAlignment="1">
      <alignment vertical="center"/>
    </xf>
    <xf numFmtId="0" fontId="61" fillId="38" borderId="0" xfId="0" applyFont="1" applyFill="1" applyAlignment="1">
      <alignment vertical="center"/>
    </xf>
    <xf numFmtId="14" fontId="62" fillId="45" borderId="0" xfId="0" applyNumberFormat="1" applyFont="1" applyFill="1" applyAlignment="1">
      <alignment vertical="center"/>
    </xf>
    <xf numFmtId="0" fontId="36" fillId="8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  <xf numFmtId="14" fontId="62" fillId="8" borderId="0" xfId="0" applyNumberFormat="1" applyFont="1" applyFill="1" applyAlignment="1">
      <alignment vertical="center"/>
    </xf>
    <xf numFmtId="0" fontId="71" fillId="39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14" fontId="2" fillId="8" borderId="0" xfId="0" applyNumberFormat="1" applyFont="1" applyFill="1" applyAlignment="1">
      <alignment vertical="center"/>
    </xf>
    <xf numFmtId="0" fontId="29" fillId="27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18" fillId="21" borderId="0" xfId="0" applyFont="1" applyFill="1" applyAlignment="1">
      <alignment vertical="center"/>
    </xf>
    <xf numFmtId="0" fontId="36" fillId="21" borderId="0" xfId="0" applyFont="1" applyFill="1" applyAlignment="1">
      <alignment vertical="center"/>
    </xf>
    <xf numFmtId="0" fontId="0" fillId="21" borderId="0" xfId="0" applyFill="1" applyAlignment="1">
      <alignment vertical="center"/>
    </xf>
    <xf numFmtId="14" fontId="10" fillId="21" borderId="0" xfId="0" applyNumberFormat="1" applyFont="1" applyFill="1" applyAlignment="1">
      <alignment vertical="center"/>
    </xf>
    <xf numFmtId="0" fontId="18" fillId="44" borderId="0" xfId="0" applyFont="1" applyFill="1" applyAlignment="1">
      <alignment vertical="center"/>
    </xf>
    <xf numFmtId="0" fontId="18" fillId="44" borderId="61" xfId="0" applyFont="1" applyFill="1" applyBorder="1" applyAlignment="1">
      <alignment vertical="center"/>
    </xf>
    <xf numFmtId="0" fontId="61" fillId="38" borderId="18" xfId="0" applyFont="1" applyFill="1" applyBorder="1" applyAlignment="1">
      <alignment vertical="center"/>
    </xf>
    <xf numFmtId="0" fontId="36" fillId="6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14" fontId="1" fillId="6" borderId="0" xfId="0" applyNumberFormat="1" applyFont="1" applyFill="1" applyAlignment="1">
      <alignment vertical="center"/>
    </xf>
    <xf numFmtId="0" fontId="18" fillId="43" borderId="0" xfId="0" applyFont="1" applyFill="1" applyAlignment="1">
      <alignment vertical="center"/>
    </xf>
    <xf numFmtId="0" fontId="18" fillId="6" borderId="0" xfId="0" applyFont="1" applyFill="1" applyAlignment="1">
      <alignment vertical="center" wrapText="1"/>
    </xf>
    <xf numFmtId="14" fontId="18" fillId="6" borderId="0" xfId="0" applyNumberFormat="1" applyFont="1" applyFill="1" applyAlignment="1">
      <alignment vertical="center" wrapText="1"/>
    </xf>
    <xf numFmtId="0" fontId="2" fillId="6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36" fillId="7" borderId="0" xfId="0" applyFont="1" applyFill="1" applyAlignment="1">
      <alignment vertical="center"/>
    </xf>
    <xf numFmtId="0" fontId="1" fillId="7" borderId="61" xfId="0" applyFont="1" applyFill="1" applyBorder="1" applyAlignment="1">
      <alignment vertical="center"/>
    </xf>
    <xf numFmtId="0" fontId="26" fillId="0" borderId="0" xfId="0" applyFont="1" applyAlignment="1">
      <alignment vertical="center"/>
    </xf>
    <xf numFmtId="0" fontId="11" fillId="32" borderId="0" xfId="0" applyFont="1" applyFill="1" applyAlignment="1">
      <alignment vertical="center" wrapText="1"/>
    </xf>
    <xf numFmtId="0" fontId="11" fillId="9" borderId="29" xfId="0" applyFont="1" applyFill="1" applyBorder="1" applyAlignment="1">
      <alignment vertical="center"/>
    </xf>
    <xf numFmtId="0" fontId="11" fillId="9" borderId="17" xfId="0" applyFont="1" applyFill="1" applyBorder="1" applyAlignment="1">
      <alignment vertical="center"/>
    </xf>
    <xf numFmtId="0" fontId="11" fillId="9" borderId="30" xfId="0" applyFont="1" applyFill="1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34" xfId="0" applyBorder="1" applyAlignment="1">
      <alignment vertical="center"/>
    </xf>
    <xf numFmtId="0" fontId="11" fillId="8" borderId="31" xfId="0" applyFont="1" applyFill="1" applyBorder="1" applyAlignment="1">
      <alignment vertical="center"/>
    </xf>
    <xf numFmtId="0" fontId="11" fillId="8" borderId="17" xfId="0" applyFont="1" applyFill="1" applyBorder="1" applyAlignment="1">
      <alignment vertical="center" wrapText="1"/>
    </xf>
    <xf numFmtId="0" fontId="11" fillId="8" borderId="32" xfId="0" applyFont="1" applyFill="1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13" fillId="0" borderId="36" xfId="0" applyFont="1" applyBorder="1" applyAlignment="1">
      <alignment vertical="center"/>
    </xf>
    <xf numFmtId="0" fontId="13" fillId="0" borderId="35" xfId="0" applyFont="1" applyBorder="1" applyAlignment="1">
      <alignment vertical="center"/>
    </xf>
    <xf numFmtId="0" fontId="11" fillId="21" borderId="37" xfId="0" applyFont="1" applyFill="1" applyBorder="1" applyAlignment="1">
      <alignment vertical="center"/>
    </xf>
    <xf numFmtId="0" fontId="11" fillId="21" borderId="53" xfId="0" applyFont="1" applyFill="1" applyBorder="1" applyAlignment="1">
      <alignment vertical="center" wrapText="1"/>
    </xf>
    <xf numFmtId="0" fontId="11" fillId="21" borderId="38" xfId="0" applyFont="1" applyFill="1" applyBorder="1" applyAlignment="1">
      <alignment vertical="center"/>
    </xf>
    <xf numFmtId="0" fontId="24" fillId="6" borderId="39" xfId="0" applyFont="1" applyFill="1" applyBorder="1" applyAlignment="1">
      <alignment vertical="center"/>
    </xf>
    <xf numFmtId="0" fontId="24" fillId="6" borderId="40" xfId="0" applyFont="1" applyFill="1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0" fontId="11" fillId="7" borderId="43" xfId="0" applyFont="1" applyFill="1" applyBorder="1" applyAlignment="1">
      <alignment vertical="center"/>
    </xf>
    <xf numFmtId="0" fontId="11" fillId="7" borderId="55" xfId="0" applyFont="1" applyFill="1" applyBorder="1" applyAlignment="1">
      <alignment vertical="center" wrapText="1"/>
    </xf>
    <xf numFmtId="0" fontId="11" fillId="7" borderId="44" xfId="0" applyFont="1" applyFill="1" applyBorder="1" applyAlignment="1">
      <alignment vertical="center"/>
    </xf>
    <xf numFmtId="0" fontId="24" fillId="27" borderId="47" xfId="0" applyFont="1" applyFill="1" applyBorder="1" applyAlignment="1">
      <alignment vertical="center"/>
    </xf>
    <xf numFmtId="0" fontId="11" fillId="27" borderId="56" xfId="0" applyFont="1" applyFill="1" applyBorder="1" applyAlignment="1">
      <alignment vertical="center" wrapText="1"/>
    </xf>
    <xf numFmtId="0" fontId="24" fillId="27" borderId="48" xfId="0" applyFont="1" applyFill="1" applyBorder="1" applyAlignment="1">
      <alignment vertical="center"/>
    </xf>
    <xf numFmtId="0" fontId="24" fillId="0" borderId="103" xfId="0" applyFont="1" applyBorder="1" applyAlignment="1">
      <alignment vertical="center"/>
    </xf>
    <xf numFmtId="0" fontId="0" fillId="0" borderId="21" xfId="0" applyBorder="1" applyAlignment="1">
      <alignment vertical="center"/>
    </xf>
    <xf numFmtId="0" fontId="24" fillId="0" borderId="104" xfId="0" applyFont="1" applyBorder="1" applyAlignment="1">
      <alignment vertical="center"/>
    </xf>
    <xf numFmtId="14" fontId="0" fillId="0" borderId="0" xfId="0" applyNumberFormat="1" applyAlignment="1">
      <alignment vertical="center"/>
    </xf>
    <xf numFmtId="2" fontId="12" fillId="0" borderId="0" xfId="0" quotePrefix="1" applyNumberFormat="1" applyFont="1" applyAlignment="1">
      <alignment wrapText="1"/>
    </xf>
    <xf numFmtId="0" fontId="72" fillId="0" borderId="0" xfId="0" applyFont="1"/>
    <xf numFmtId="0" fontId="72" fillId="32" borderId="0" xfId="0" applyFont="1" applyFill="1"/>
    <xf numFmtId="0" fontId="22" fillId="32" borderId="0" xfId="0" applyFont="1" applyFill="1" applyAlignment="1">
      <alignment wrapText="1"/>
    </xf>
    <xf numFmtId="2" fontId="18" fillId="0" borderId="0" xfId="0" applyNumberFormat="1" applyFont="1"/>
    <xf numFmtId="0" fontId="0" fillId="0" borderId="28" xfId="0" applyBorder="1"/>
    <xf numFmtId="0" fontId="18" fillId="17" borderId="0" xfId="0" applyFont="1" applyFill="1"/>
    <xf numFmtId="14" fontId="18" fillId="17" borderId="0" xfId="0" applyNumberFormat="1" applyFont="1" applyFill="1"/>
    <xf numFmtId="14" fontId="4" fillId="8" borderId="28" xfId="0" applyNumberFormat="1" applyFont="1" applyFill="1" applyBorder="1"/>
    <xf numFmtId="0" fontId="0" fillId="10" borderId="28" xfId="0" applyFill="1" applyBorder="1"/>
    <xf numFmtId="0" fontId="1" fillId="6" borderId="28" xfId="0" applyFont="1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14" fontId="1" fillId="6" borderId="28" xfId="0" applyNumberFormat="1" applyFont="1" applyFill="1" applyBorder="1"/>
    <xf numFmtId="2" fontId="2" fillId="6" borderId="28" xfId="0" applyNumberFormat="1" applyFont="1" applyFill="1" applyBorder="1"/>
    <xf numFmtId="0" fontId="2" fillId="6" borderId="28" xfId="0" applyFont="1" applyFill="1" applyBorder="1"/>
    <xf numFmtId="0" fontId="11" fillId="6" borderId="28" xfId="0" applyFont="1" applyFill="1" applyBorder="1" applyAlignment="1">
      <alignment horizontal="center"/>
    </xf>
    <xf numFmtId="0" fontId="22" fillId="17" borderId="0" xfId="0" applyFont="1" applyFill="1" applyAlignment="1">
      <alignment wrapText="1"/>
    </xf>
    <xf numFmtId="14" fontId="18" fillId="10" borderId="0" xfId="0" applyNumberFormat="1" applyFont="1" applyFill="1"/>
    <xf numFmtId="0" fontId="0" fillId="0" borderId="28" xfId="0" applyBorder="1" applyAlignment="1">
      <alignment vertical="center"/>
    </xf>
    <xf numFmtId="0" fontId="0" fillId="9" borderId="28" xfId="0" applyFill="1" applyBorder="1" applyAlignment="1">
      <alignment horizontal="center" vertical="center"/>
    </xf>
    <xf numFmtId="0" fontId="0" fillId="22" borderId="28" xfId="0" applyFill="1" applyBorder="1" applyAlignment="1">
      <alignment horizontal="center" vertical="center"/>
    </xf>
    <xf numFmtId="0" fontId="10" fillId="22" borderId="2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10" fillId="9" borderId="28" xfId="0" applyNumberFormat="1" applyFont="1" applyFill="1" applyBorder="1" applyAlignment="1">
      <alignment horizontal="right"/>
    </xf>
    <xf numFmtId="2" fontId="1" fillId="9" borderId="28" xfId="0" applyNumberFormat="1" applyFont="1" applyFill="1" applyBorder="1" applyAlignment="1">
      <alignment horizontal="right"/>
    </xf>
    <xf numFmtId="0" fontId="1" fillId="9" borderId="28" xfId="0" applyFont="1" applyFill="1" applyBorder="1" applyAlignment="1">
      <alignment horizontal="right"/>
    </xf>
    <xf numFmtId="0" fontId="13" fillId="9" borderId="28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/>
    </xf>
    <xf numFmtId="0" fontId="4" fillId="6" borderId="28" xfId="0" applyFont="1" applyFill="1" applyBorder="1"/>
    <xf numFmtId="0" fontId="0" fillId="6" borderId="28" xfId="0" applyFill="1" applyBorder="1" applyAlignment="1">
      <alignment horizontal="center"/>
    </xf>
    <xf numFmtId="14" fontId="4" fillId="6" borderId="28" xfId="0" applyNumberFormat="1" applyFont="1" applyFill="1" applyBorder="1"/>
    <xf numFmtId="2" fontId="1" fillId="6" borderId="28" xfId="0" applyNumberFormat="1" applyFont="1" applyFill="1" applyBorder="1"/>
    <xf numFmtId="0" fontId="1" fillId="6" borderId="28" xfId="0" applyFont="1" applyFill="1" applyBorder="1"/>
    <xf numFmtId="14" fontId="1" fillId="6" borderId="28" xfId="0" applyNumberFormat="1" applyFont="1" applyFill="1" applyBorder="1" applyAlignment="1">
      <alignment horizontal="left"/>
    </xf>
    <xf numFmtId="0" fontId="1" fillId="6" borderId="0" xfId="0" applyFont="1" applyFill="1" applyAlignment="1">
      <alignment horizontal="center" vertical="center"/>
    </xf>
    <xf numFmtId="14" fontId="1" fillId="6" borderId="0" xfId="0" applyNumberFormat="1" applyFont="1" applyFill="1"/>
    <xf numFmtId="14" fontId="1" fillId="6" borderId="0" xfId="0" applyNumberFormat="1" applyFont="1" applyFill="1" applyAlignment="1">
      <alignment horizontal="left"/>
    </xf>
    <xf numFmtId="0" fontId="11" fillId="0" borderId="28" xfId="0" applyFont="1" applyBorder="1" applyAlignment="1">
      <alignment horizontal="center"/>
    </xf>
    <xf numFmtId="0" fontId="14" fillId="6" borderId="28" xfId="0" applyFont="1" applyFill="1" applyBorder="1" applyAlignment="1">
      <alignment horizontal="center"/>
    </xf>
    <xf numFmtId="0" fontId="1" fillId="21" borderId="28" xfId="0" applyFont="1" applyFill="1" applyBorder="1"/>
    <xf numFmtId="0" fontId="0" fillId="21" borderId="28" xfId="0" applyFill="1" applyBorder="1" applyAlignment="1">
      <alignment horizontal="center" vertical="center"/>
    </xf>
    <xf numFmtId="0" fontId="0" fillId="21" borderId="28" xfId="0" applyFill="1" applyBorder="1" applyAlignment="1">
      <alignment horizontal="center"/>
    </xf>
    <xf numFmtId="14" fontId="1" fillId="21" borderId="28" xfId="0" applyNumberFormat="1" applyFont="1" applyFill="1" applyBorder="1"/>
    <xf numFmtId="2" fontId="1" fillId="21" borderId="28" xfId="0" applyNumberFormat="1" applyFont="1" applyFill="1" applyBorder="1"/>
    <xf numFmtId="0" fontId="11" fillId="21" borderId="28" xfId="0" applyFont="1" applyFill="1" applyBorder="1" applyAlignment="1">
      <alignment horizontal="center"/>
    </xf>
    <xf numFmtId="14" fontId="1" fillId="21" borderId="28" xfId="0" applyNumberFormat="1" applyFont="1" applyFill="1" applyBorder="1" applyAlignment="1">
      <alignment horizontal="left"/>
    </xf>
    <xf numFmtId="0" fontId="0" fillId="26" borderId="28" xfId="0" applyFill="1" applyBorder="1" applyAlignment="1">
      <alignment horizontal="center"/>
    </xf>
    <xf numFmtId="0" fontId="0" fillId="26" borderId="28" xfId="0" applyFill="1" applyBorder="1" applyAlignment="1">
      <alignment horizontal="center" vertical="center"/>
    </xf>
    <xf numFmtId="2" fontId="1" fillId="26" borderId="28" xfId="0" applyNumberFormat="1" applyFont="1" applyFill="1" applyBorder="1"/>
    <xf numFmtId="0" fontId="1" fillId="26" borderId="28" xfId="0" applyFont="1" applyFill="1" applyBorder="1"/>
    <xf numFmtId="0" fontId="11" fillId="26" borderId="28" xfId="0" applyFont="1" applyFill="1" applyBorder="1" applyAlignment="1">
      <alignment horizontal="center"/>
    </xf>
    <xf numFmtId="14" fontId="1" fillId="26" borderId="28" xfId="0" applyNumberFormat="1" applyFont="1" applyFill="1" applyBorder="1" applyAlignment="1">
      <alignment horizontal="left"/>
    </xf>
    <xf numFmtId="14" fontId="0" fillId="26" borderId="28" xfId="0" applyNumberFormat="1" applyFill="1" applyBorder="1"/>
    <xf numFmtId="0" fontId="2" fillId="8" borderId="28" xfId="0" applyFont="1" applyFill="1" applyBorder="1"/>
    <xf numFmtId="0" fontId="13" fillId="8" borderId="28" xfId="0" applyFont="1" applyFill="1" applyBorder="1" applyAlignment="1">
      <alignment horizontal="center" vertical="center"/>
    </xf>
    <xf numFmtId="14" fontId="2" fillId="8" borderId="28" xfId="0" applyNumberFormat="1" applyFont="1" applyFill="1" applyBorder="1"/>
    <xf numFmtId="2" fontId="2" fillId="8" borderId="28" xfId="0" applyNumberFormat="1" applyFont="1" applyFill="1" applyBorder="1"/>
    <xf numFmtId="0" fontId="24" fillId="8" borderId="28" xfId="0" applyFont="1" applyFill="1" applyBorder="1" applyAlignment="1">
      <alignment horizontal="center"/>
    </xf>
    <xf numFmtId="14" fontId="2" fillId="8" borderId="28" xfId="0" applyNumberFormat="1" applyFont="1" applyFill="1" applyBorder="1" applyAlignment="1">
      <alignment horizontal="left"/>
    </xf>
    <xf numFmtId="0" fontId="1" fillId="23" borderId="28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 vertical="center"/>
    </xf>
    <xf numFmtId="14" fontId="1" fillId="23" borderId="28" xfId="0" applyNumberFormat="1" applyFont="1" applyFill="1" applyBorder="1"/>
    <xf numFmtId="2" fontId="1" fillId="23" borderId="28" xfId="0" applyNumberFormat="1" applyFont="1" applyFill="1" applyBorder="1"/>
    <xf numFmtId="0" fontId="1" fillId="23" borderId="28" xfId="0" applyFont="1" applyFill="1" applyBorder="1"/>
    <xf numFmtId="0" fontId="28" fillId="53" borderId="28" xfId="0" applyFont="1" applyFill="1" applyBorder="1" applyAlignment="1">
      <alignment horizontal="center"/>
    </xf>
    <xf numFmtId="14" fontId="1" fillId="27" borderId="28" xfId="0" applyNumberFormat="1" applyFont="1" applyFill="1" applyBorder="1" applyAlignment="1">
      <alignment horizontal="left"/>
    </xf>
    <xf numFmtId="0" fontId="11" fillId="23" borderId="28" xfId="0" applyFont="1" applyFill="1" applyBorder="1" applyAlignment="1">
      <alignment horizontal="center"/>
    </xf>
    <xf numFmtId="0" fontId="1" fillId="24" borderId="28" xfId="0" applyFont="1" applyFill="1" applyBorder="1" applyAlignment="1">
      <alignment horizontal="center"/>
    </xf>
    <xf numFmtId="0" fontId="1" fillId="24" borderId="28" xfId="0" applyFont="1" applyFill="1" applyBorder="1" applyAlignment="1">
      <alignment horizontal="center" vertical="center"/>
    </xf>
    <xf numFmtId="14" fontId="1" fillId="24" borderId="28" xfId="0" applyNumberFormat="1" applyFont="1" applyFill="1" applyBorder="1"/>
    <xf numFmtId="2" fontId="1" fillId="24" borderId="28" xfId="0" applyNumberFormat="1" applyFont="1" applyFill="1" applyBorder="1"/>
    <xf numFmtId="0" fontId="1" fillId="24" borderId="28" xfId="0" applyFont="1" applyFill="1" applyBorder="1"/>
    <xf numFmtId="0" fontId="0" fillId="8" borderId="28" xfId="0" applyFill="1" applyBorder="1" applyAlignment="1">
      <alignment horizontal="center" vertical="center"/>
    </xf>
    <xf numFmtId="14" fontId="1" fillId="8" borderId="28" xfId="0" applyNumberFormat="1" applyFont="1" applyFill="1" applyBorder="1" applyAlignment="1">
      <alignment horizontal="left"/>
    </xf>
    <xf numFmtId="0" fontId="0" fillId="9" borderId="0" xfId="0" applyFill="1" applyAlignment="1">
      <alignment horizontal="center" vertical="center"/>
    </xf>
    <xf numFmtId="0" fontId="2" fillId="9" borderId="28" xfId="0" applyFont="1" applyFill="1" applyBorder="1"/>
    <xf numFmtId="14" fontId="2" fillId="9" borderId="28" xfId="0" applyNumberFormat="1" applyFont="1" applyFill="1" applyBorder="1"/>
    <xf numFmtId="2" fontId="2" fillId="9" borderId="28" xfId="0" applyNumberFormat="1" applyFont="1" applyFill="1" applyBorder="1"/>
    <xf numFmtId="14" fontId="1" fillId="9" borderId="28" xfId="0" applyNumberFormat="1" applyFont="1" applyFill="1" applyBorder="1" applyAlignment="1">
      <alignment horizontal="left"/>
    </xf>
    <xf numFmtId="0" fontId="4" fillId="8" borderId="28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28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8" xfId="0" applyBorder="1" applyAlignment="1">
      <alignment horizontal="right"/>
    </xf>
    <xf numFmtId="0" fontId="0" fillId="0" borderId="28" xfId="0" applyBorder="1" applyAlignment="1">
      <alignment horizontal="center" vertical="center"/>
    </xf>
    <xf numFmtId="2" fontId="1" fillId="6" borderId="28" xfId="0" applyNumberFormat="1" applyFont="1" applyFill="1" applyBorder="1" applyAlignment="1">
      <alignment horizontal="right"/>
    </xf>
    <xf numFmtId="0" fontId="1" fillId="6" borderId="28" xfId="0" applyFont="1" applyFill="1" applyBorder="1" applyAlignment="1">
      <alignment horizontal="right"/>
    </xf>
    <xf numFmtId="0" fontId="10" fillId="6" borderId="28" xfId="0" applyFont="1" applyFill="1" applyBorder="1" applyAlignment="1">
      <alignment horizontal="center" vertical="center"/>
    </xf>
    <xf numFmtId="14" fontId="10" fillId="6" borderId="28" xfId="0" applyNumberFormat="1" applyFont="1" applyFill="1" applyBorder="1" applyAlignment="1">
      <alignment horizontal="right"/>
    </xf>
    <xf numFmtId="0" fontId="27" fillId="6" borderId="28" xfId="0" applyFont="1" applyFill="1" applyBorder="1" applyAlignment="1">
      <alignment horizontal="center" vertical="center"/>
    </xf>
    <xf numFmtId="0" fontId="10" fillId="9" borderId="28" xfId="0" applyFont="1" applyFill="1" applyBorder="1" applyAlignment="1">
      <alignment horizontal="center" vertical="center"/>
    </xf>
    <xf numFmtId="0" fontId="27" fillId="9" borderId="28" xfId="0" applyFont="1" applyFill="1" applyBorder="1" applyAlignment="1">
      <alignment horizontal="center" vertical="center"/>
    </xf>
    <xf numFmtId="0" fontId="1" fillId="21" borderId="28" xfId="0" applyFont="1" applyFill="1" applyBorder="1" applyAlignment="1">
      <alignment horizontal="center" vertical="center"/>
    </xf>
    <xf numFmtId="0" fontId="11" fillId="21" borderId="28" xfId="0" applyFont="1" applyFill="1" applyBorder="1" applyAlignment="1">
      <alignment horizontal="center" vertical="center"/>
    </xf>
    <xf numFmtId="2" fontId="2" fillId="21" borderId="28" xfId="0" applyNumberFormat="1" applyFont="1" applyFill="1" applyBorder="1"/>
    <xf numFmtId="0" fontId="2" fillId="21" borderId="28" xfId="0" applyFont="1" applyFill="1" applyBorder="1"/>
    <xf numFmtId="0" fontId="1" fillId="0" borderId="0" xfId="0" applyFont="1" applyAlignment="1">
      <alignment vertical="center"/>
    </xf>
    <xf numFmtId="0" fontId="1" fillId="11" borderId="0" xfId="0" applyFont="1" applyFill="1" applyAlignment="1">
      <alignment vertical="center"/>
    </xf>
    <xf numFmtId="0" fontId="11" fillId="8" borderId="0" xfId="0" applyFont="1" applyFill="1" applyAlignment="1">
      <alignment vertical="center"/>
    </xf>
    <xf numFmtId="0" fontId="2" fillId="21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19" borderId="0" xfId="0" applyFont="1" applyFill="1" applyAlignment="1">
      <alignment vertical="center"/>
    </xf>
    <xf numFmtId="0" fontId="11" fillId="23" borderId="0" xfId="0" applyFont="1" applyFill="1" applyAlignment="1">
      <alignment vertical="center"/>
    </xf>
    <xf numFmtId="0" fontId="19" fillId="25" borderId="0" xfId="0" applyFont="1" applyFill="1" applyAlignment="1">
      <alignment vertical="center" wrapText="1"/>
    </xf>
    <xf numFmtId="0" fontId="19" fillId="33" borderId="0" xfId="0" applyFont="1" applyFill="1" applyAlignment="1">
      <alignment vertical="center" wrapText="1"/>
    </xf>
    <xf numFmtId="0" fontId="0" fillId="10" borderId="28" xfId="0" applyFill="1" applyBorder="1" applyAlignment="1">
      <alignment horizontal="center" vertical="center"/>
    </xf>
    <xf numFmtId="0" fontId="1" fillId="15" borderId="28" xfId="0" applyFont="1" applyFill="1" applyBorder="1" applyAlignment="1">
      <alignment horizontal="center"/>
    </xf>
    <xf numFmtId="0" fontId="10" fillId="15" borderId="28" xfId="0" applyFont="1" applyFill="1" applyBorder="1" applyAlignment="1">
      <alignment horizontal="center" vertical="center"/>
    </xf>
    <xf numFmtId="14" fontId="1" fillId="15" borderId="28" xfId="0" applyNumberFormat="1" applyFont="1" applyFill="1" applyBorder="1" applyAlignment="1">
      <alignment horizontal="center"/>
    </xf>
    <xf numFmtId="0" fontId="11" fillId="16" borderId="0" xfId="0" applyFon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14" fontId="0" fillId="9" borderId="28" xfId="0" applyNumberFormat="1" applyFill="1" applyBorder="1" applyAlignment="1">
      <alignment horizontal="center" vertical="center"/>
    </xf>
    <xf numFmtId="2" fontId="2" fillId="22" borderId="28" xfId="0" applyNumberFormat="1" applyFont="1" applyFill="1" applyBorder="1" applyAlignment="1">
      <alignment horizontal="center" vertical="center"/>
    </xf>
    <xf numFmtId="0" fontId="2" fillId="22" borderId="28" xfId="0" applyFont="1" applyFill="1" applyBorder="1" applyAlignment="1">
      <alignment horizontal="center" vertical="center"/>
    </xf>
    <xf numFmtId="14" fontId="0" fillId="22" borderId="28" xfId="0" applyNumberFormat="1" applyFill="1" applyBorder="1" applyAlignment="1">
      <alignment horizontal="center" vertical="center"/>
    </xf>
    <xf numFmtId="0" fontId="11" fillId="22" borderId="28" xfId="0" applyFont="1" applyFill="1" applyBorder="1" applyAlignment="1">
      <alignment horizontal="center" vertical="center"/>
    </xf>
    <xf numFmtId="14" fontId="10" fillId="22" borderId="28" xfId="0" applyNumberFormat="1" applyFont="1" applyFill="1" applyBorder="1" applyAlignment="1">
      <alignment horizontal="center" vertical="center"/>
    </xf>
    <xf numFmtId="0" fontId="13" fillId="22" borderId="28" xfId="0" applyFont="1" applyFill="1" applyBorder="1" applyAlignment="1">
      <alignment horizontal="center" vertical="center"/>
    </xf>
    <xf numFmtId="0" fontId="28" fillId="6" borderId="28" xfId="0" applyFont="1" applyFill="1" applyBorder="1" applyAlignment="1">
      <alignment horizontal="center" vertical="center"/>
    </xf>
    <xf numFmtId="2" fontId="2" fillId="15" borderId="28" xfId="0" applyNumberFormat="1" applyFont="1" applyFill="1" applyBorder="1" applyAlignment="1">
      <alignment horizontal="center" vertical="center"/>
    </xf>
    <xf numFmtId="0" fontId="2" fillId="15" borderId="28" xfId="0" applyFont="1" applyFill="1" applyBorder="1" applyAlignment="1">
      <alignment horizontal="center" vertical="center"/>
    </xf>
    <xf numFmtId="0" fontId="13" fillId="15" borderId="28" xfId="0" applyFont="1" applyFill="1" applyBorder="1" applyAlignment="1">
      <alignment horizontal="center" vertical="center"/>
    </xf>
    <xf numFmtId="14" fontId="0" fillId="15" borderId="28" xfId="0" applyNumberFormat="1" applyFill="1" applyBorder="1" applyAlignment="1">
      <alignment horizontal="center" vertical="center"/>
    </xf>
    <xf numFmtId="0" fontId="11" fillId="15" borderId="28" xfId="0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10" borderId="8" xfId="0" applyFill="1" applyBorder="1"/>
    <xf numFmtId="0" fontId="0" fillId="10" borderId="8" xfId="0" applyFill="1" applyBorder="1" applyAlignment="1">
      <alignment horizontal="center"/>
    </xf>
    <xf numFmtId="0" fontId="10" fillId="9" borderId="28" xfId="0" applyFont="1" applyFill="1" applyBorder="1" applyAlignment="1">
      <alignment horizontal="center"/>
    </xf>
    <xf numFmtId="14" fontId="10" fillId="9" borderId="28" xfId="0" applyNumberFormat="1" applyFont="1" applyFill="1" applyBorder="1" applyAlignment="1">
      <alignment horizontal="center"/>
    </xf>
    <xf numFmtId="2" fontId="1" fillId="9" borderId="28" xfId="0" applyNumberFormat="1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0" fillId="15" borderId="28" xfId="0" applyFill="1" applyBorder="1" applyAlignment="1">
      <alignment horizontal="center"/>
    </xf>
    <xf numFmtId="14" fontId="2" fillId="15" borderId="28" xfId="0" applyNumberFormat="1" applyFont="1" applyFill="1" applyBorder="1"/>
    <xf numFmtId="2" fontId="1" fillId="15" borderId="28" xfId="0" applyNumberFormat="1" applyFont="1" applyFill="1" applyBorder="1"/>
    <xf numFmtId="0" fontId="1" fillId="15" borderId="28" xfId="0" applyFont="1" applyFill="1" applyBorder="1"/>
    <xf numFmtId="0" fontId="11" fillId="15" borderId="28" xfId="0" applyFont="1" applyFill="1" applyBorder="1" applyAlignment="1">
      <alignment horizontal="center"/>
    </xf>
    <xf numFmtId="14" fontId="1" fillId="15" borderId="28" xfId="0" applyNumberFormat="1" applyFont="1" applyFill="1" applyBorder="1" applyAlignment="1">
      <alignment horizontal="left"/>
    </xf>
    <xf numFmtId="0" fontId="4" fillId="6" borderId="0" xfId="0" applyFont="1" applyFill="1"/>
    <xf numFmtId="14" fontId="4" fillId="6" borderId="0" xfId="0" applyNumberFormat="1" applyFont="1" applyFill="1"/>
    <xf numFmtId="2" fontId="1" fillId="6" borderId="0" xfId="0" applyNumberFormat="1" applyFont="1" applyFill="1"/>
    <xf numFmtId="0" fontId="1" fillId="6" borderId="0" xfId="0" applyFont="1" applyFill="1"/>
    <xf numFmtId="0" fontId="14" fillId="6" borderId="0" xfId="0" applyFont="1" applyFill="1" applyAlignment="1">
      <alignment horizontal="center"/>
    </xf>
    <xf numFmtId="0" fontId="4" fillId="8" borderId="0" xfId="0" applyFont="1" applyFill="1" applyAlignment="1">
      <alignment horizontal="center" vertical="center"/>
    </xf>
    <xf numFmtId="2" fontId="2" fillId="8" borderId="0" xfId="0" applyNumberFormat="1" applyFont="1" applyFill="1"/>
    <xf numFmtId="0" fontId="2" fillId="8" borderId="0" xfId="0" applyFont="1" applyFill="1"/>
    <xf numFmtId="14" fontId="1" fillId="8" borderId="0" xfId="0" applyNumberFormat="1" applyFont="1" applyFill="1" applyAlignment="1">
      <alignment horizontal="left"/>
    </xf>
    <xf numFmtId="0" fontId="1" fillId="9" borderId="0" xfId="0" applyFont="1" applyFill="1"/>
    <xf numFmtId="14" fontId="2" fillId="15" borderId="0" xfId="0" applyNumberFormat="1" applyFont="1" applyFill="1"/>
    <xf numFmtId="2" fontId="1" fillId="15" borderId="0" xfId="0" applyNumberFormat="1" applyFont="1" applyFill="1"/>
    <xf numFmtId="0" fontId="1" fillId="15" borderId="0" xfId="0" applyFont="1" applyFill="1"/>
    <xf numFmtId="0" fontId="11" fillId="15" borderId="0" xfId="0" applyFont="1" applyFill="1" applyAlignment="1">
      <alignment horizontal="center"/>
    </xf>
    <xf numFmtId="14" fontId="1" fillId="15" borderId="0" xfId="0" applyNumberFormat="1" applyFont="1" applyFill="1" applyAlignment="1">
      <alignment horizontal="left"/>
    </xf>
    <xf numFmtId="0" fontId="0" fillId="26" borderId="0" xfId="0" applyFill="1" applyAlignment="1">
      <alignment horizontal="center"/>
    </xf>
    <xf numFmtId="0" fontId="0" fillId="26" borderId="0" xfId="0" applyFill="1" applyAlignment="1">
      <alignment horizontal="center" vertical="center"/>
    </xf>
    <xf numFmtId="2" fontId="1" fillId="26" borderId="0" xfId="0" applyNumberFormat="1" applyFont="1" applyFill="1"/>
    <xf numFmtId="0" fontId="1" fillId="26" borderId="0" xfId="0" applyFont="1" applyFill="1"/>
    <xf numFmtId="14" fontId="1" fillId="26" borderId="0" xfId="0" applyNumberFormat="1" applyFont="1" applyFill="1" applyAlignment="1">
      <alignment horizontal="left"/>
    </xf>
    <xf numFmtId="0" fontId="13" fillId="8" borderId="0" xfId="0" applyFont="1" applyFill="1" applyAlignment="1">
      <alignment horizontal="center" vertical="center"/>
    </xf>
    <xf numFmtId="14" fontId="2" fillId="8" borderId="0" xfId="0" applyNumberFormat="1" applyFont="1" applyFill="1"/>
    <xf numFmtId="0" fontId="24" fillId="8" borderId="0" xfId="0" applyFont="1" applyFill="1" applyAlignment="1">
      <alignment horizontal="center"/>
    </xf>
    <xf numFmtId="14" fontId="2" fillId="8" borderId="0" xfId="0" applyNumberFormat="1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0" fontId="25" fillId="0" borderId="0" xfId="0" applyFont="1"/>
    <xf numFmtId="0" fontId="4" fillId="0" borderId="0" xfId="0" applyFont="1"/>
    <xf numFmtId="2" fontId="1" fillId="9" borderId="0" xfId="0" applyNumberFormat="1" applyFont="1" applyFill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0" fontId="2" fillId="26" borderId="28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2" fontId="1" fillId="6" borderId="0" xfId="0" applyNumberFormat="1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10" fillId="6" borderId="0" xfId="0" applyFont="1" applyFill="1" applyAlignment="1">
      <alignment horizontal="center" vertical="center"/>
    </xf>
    <xf numFmtId="14" fontId="10" fillId="6" borderId="0" xfId="0" applyNumberFormat="1" applyFont="1" applyFill="1" applyAlignment="1">
      <alignment horizontal="right"/>
    </xf>
    <xf numFmtId="0" fontId="0" fillId="0" borderId="8" xfId="0" applyBorder="1"/>
    <xf numFmtId="0" fontId="13" fillId="8" borderId="28" xfId="0" applyFont="1" applyFill="1" applyBorder="1" applyAlignment="1">
      <alignment horizontal="center"/>
    </xf>
    <xf numFmtId="14" fontId="18" fillId="0" borderId="8" xfId="0" applyNumberFormat="1" applyFont="1" applyBorder="1" applyAlignment="1">
      <alignment horizontal="center"/>
    </xf>
    <xf numFmtId="0" fontId="18" fillId="16" borderId="0" xfId="0" applyFont="1" applyFill="1" applyAlignment="1">
      <alignment horizontal="center"/>
    </xf>
    <xf numFmtId="0" fontId="0" fillId="54" borderId="33" xfId="0" applyFill="1" applyBorder="1" applyAlignment="1">
      <alignment vertical="center"/>
    </xf>
    <xf numFmtId="0" fontId="0" fillId="54" borderId="18" xfId="0" applyFill="1" applyBorder="1" applyAlignment="1">
      <alignment vertical="center"/>
    </xf>
    <xf numFmtId="0" fontId="0" fillId="54" borderId="34" xfId="0" applyFill="1" applyBorder="1" applyAlignment="1">
      <alignment vertical="center"/>
    </xf>
    <xf numFmtId="0" fontId="0" fillId="54" borderId="34" xfId="0" applyFill="1" applyBorder="1" applyAlignment="1">
      <alignment horizontal="right" vertical="center"/>
    </xf>
    <xf numFmtId="0" fontId="13" fillId="54" borderId="33" xfId="0" applyFont="1" applyFill="1" applyBorder="1" applyAlignment="1">
      <alignment vertical="center"/>
    </xf>
    <xf numFmtId="0" fontId="13" fillId="54" borderId="34" xfId="0" applyFont="1" applyFill="1" applyBorder="1" applyAlignment="1">
      <alignment vertical="center"/>
    </xf>
    <xf numFmtId="0" fontId="13" fillId="54" borderId="34" xfId="0" applyFont="1" applyFill="1" applyBorder="1" applyAlignment="1">
      <alignment horizontal="right" vertical="center"/>
    </xf>
    <xf numFmtId="0" fontId="0" fillId="54" borderId="45" xfId="0" applyFill="1" applyBorder="1" applyAlignment="1">
      <alignment vertical="center"/>
    </xf>
    <xf numFmtId="0" fontId="0" fillId="54" borderId="46" xfId="0" applyFill="1" applyBorder="1" applyAlignment="1">
      <alignment vertical="center"/>
    </xf>
    <xf numFmtId="0" fontId="13" fillId="54" borderId="45" xfId="0" applyFont="1" applyFill="1" applyBorder="1" applyAlignment="1">
      <alignment vertical="center"/>
    </xf>
    <xf numFmtId="0" fontId="13" fillId="54" borderId="46" xfId="0" applyFont="1" applyFill="1" applyBorder="1" applyAlignment="1">
      <alignment vertical="center"/>
    </xf>
    <xf numFmtId="0" fontId="11" fillId="6" borderId="54" xfId="0" applyFont="1" applyFill="1" applyBorder="1" applyAlignment="1">
      <alignment horizontal="center" vertical="center" wrapText="1"/>
    </xf>
    <xf numFmtId="0" fontId="28" fillId="54" borderId="46" xfId="0" applyFont="1" applyFill="1" applyBorder="1" applyAlignment="1">
      <alignment vertical="center"/>
    </xf>
    <xf numFmtId="0" fontId="0" fillId="54" borderId="41" xfId="0" applyFill="1" applyBorder="1" applyAlignment="1">
      <alignment vertical="center"/>
    </xf>
    <xf numFmtId="0" fontId="0" fillId="54" borderId="42" xfId="0" applyFill="1" applyBorder="1" applyAlignment="1">
      <alignment vertical="center"/>
    </xf>
    <xf numFmtId="0" fontId="13" fillId="54" borderId="41" xfId="0" applyFont="1" applyFill="1" applyBorder="1" applyAlignment="1">
      <alignment vertical="center"/>
    </xf>
    <xf numFmtId="0" fontId="13" fillId="54" borderId="42" xfId="0" applyFont="1" applyFill="1" applyBorder="1" applyAlignment="1">
      <alignment vertical="center"/>
    </xf>
    <xf numFmtId="0" fontId="1" fillId="0" borderId="0" xfId="0" applyFont="1" applyAlignment="1">
      <alignment horizontal="left" vertical="top"/>
    </xf>
    <xf numFmtId="0" fontId="27" fillId="6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14" fontId="10" fillId="9" borderId="0" xfId="0" applyNumberFormat="1" applyFont="1" applyFill="1" applyAlignment="1">
      <alignment horizontal="right"/>
    </xf>
    <xf numFmtId="2" fontId="1" fillId="9" borderId="0" xfId="0" applyNumberFormat="1" applyFont="1" applyFill="1" applyAlignment="1">
      <alignment horizontal="right"/>
    </xf>
    <xf numFmtId="0" fontId="1" fillId="9" borderId="0" xfId="0" applyFont="1" applyFill="1" applyAlignment="1">
      <alignment horizontal="right"/>
    </xf>
    <xf numFmtId="14" fontId="1" fillId="9" borderId="0" xfId="0" applyNumberFormat="1" applyFont="1" applyFill="1" applyAlignment="1">
      <alignment horizontal="left"/>
    </xf>
    <xf numFmtId="2" fontId="2" fillId="6" borderId="0" xfId="0" applyNumberFormat="1" applyFont="1" applyFill="1"/>
    <xf numFmtId="0" fontId="2" fillId="6" borderId="0" xfId="0" applyFont="1" applyFill="1"/>
    <xf numFmtId="0" fontId="1" fillId="21" borderId="0" xfId="0" applyFont="1" applyFill="1" applyAlignment="1">
      <alignment horizontal="center" vertical="center"/>
    </xf>
    <xf numFmtId="0" fontId="11" fillId="21" borderId="0" xfId="0" applyFont="1" applyFill="1" applyAlignment="1">
      <alignment horizontal="center" vertical="center"/>
    </xf>
    <xf numFmtId="2" fontId="2" fillId="21" borderId="0" xfId="0" applyNumberFormat="1" applyFont="1" applyFill="1"/>
    <xf numFmtId="0" fontId="2" fillId="21" borderId="0" xfId="0" applyFont="1" applyFill="1"/>
    <xf numFmtId="14" fontId="1" fillId="21" borderId="0" xfId="0" applyNumberFormat="1" applyFont="1" applyFill="1" applyAlignment="1">
      <alignment horizontal="left"/>
    </xf>
    <xf numFmtId="14" fontId="10" fillId="9" borderId="0" xfId="0" applyNumberFormat="1" applyFont="1" applyFill="1" applyAlignment="1">
      <alignment horizontal="center"/>
    </xf>
    <xf numFmtId="0" fontId="13" fillId="9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2" fontId="2" fillId="16" borderId="0" xfId="0" applyNumberFormat="1" applyFont="1" applyFill="1"/>
    <xf numFmtId="14" fontId="1" fillId="16" borderId="0" xfId="0" applyNumberFormat="1" applyFont="1" applyFill="1" applyAlignment="1">
      <alignment horizontal="left"/>
    </xf>
    <xf numFmtId="0" fontId="1" fillId="23" borderId="0" xfId="0" applyFont="1" applyFill="1" applyAlignment="1">
      <alignment horizontal="center" vertical="center"/>
    </xf>
    <xf numFmtId="14" fontId="1" fillId="23" borderId="0" xfId="0" applyNumberFormat="1" applyFont="1" applyFill="1"/>
    <xf numFmtId="2" fontId="1" fillId="23" borderId="0" xfId="0" applyNumberFormat="1" applyFont="1" applyFill="1"/>
    <xf numFmtId="0" fontId="1" fillId="23" borderId="0" xfId="0" applyFont="1" applyFill="1"/>
    <xf numFmtId="0" fontId="28" fillId="53" borderId="0" xfId="0" applyFont="1" applyFill="1" applyAlignment="1">
      <alignment horizontal="center"/>
    </xf>
    <xf numFmtId="14" fontId="1" fillId="27" borderId="0" xfId="0" applyNumberFormat="1" applyFont="1" applyFill="1" applyAlignment="1">
      <alignment horizontal="left"/>
    </xf>
    <xf numFmtId="0" fontId="0" fillId="0" borderId="65" xfId="0" applyBorder="1" applyAlignment="1">
      <alignment horizontal="center"/>
    </xf>
    <xf numFmtId="0" fontId="10" fillId="16" borderId="0" xfId="0" applyFont="1" applyFill="1" applyAlignment="1">
      <alignment horizontal="center" vertical="center"/>
    </xf>
    <xf numFmtId="14" fontId="10" fillId="16" borderId="0" xfId="0" applyNumberFormat="1" applyFont="1" applyFill="1" applyAlignment="1">
      <alignment horizontal="center" vertical="center"/>
    </xf>
    <xf numFmtId="2" fontId="2" fillId="16" borderId="0" xfId="0" applyNumberFormat="1" applyFont="1" applyFill="1" applyAlignment="1">
      <alignment horizontal="center" vertical="center"/>
    </xf>
    <xf numFmtId="14" fontId="0" fillId="16" borderId="0" xfId="0" applyNumberFormat="1" applyFill="1" applyAlignment="1">
      <alignment horizontal="center" vertical="center"/>
    </xf>
    <xf numFmtId="0" fontId="0" fillId="16" borderId="0" xfId="0" applyFill="1" applyAlignment="1">
      <alignment vertical="center"/>
    </xf>
    <xf numFmtId="0" fontId="0" fillId="16" borderId="0" xfId="0" applyFill="1" applyAlignment="1">
      <alignment horizontal="left" vertical="top"/>
    </xf>
    <xf numFmtId="0" fontId="0" fillId="55" borderId="0" xfId="0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4" borderId="28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right"/>
    </xf>
    <xf numFmtId="0" fontId="18" fillId="19" borderId="0" xfId="0" applyFont="1" applyFill="1"/>
    <xf numFmtId="14" fontId="18" fillId="19" borderId="0" xfId="0" applyNumberFormat="1" applyFont="1" applyFill="1"/>
    <xf numFmtId="0" fontId="0" fillId="16" borderId="28" xfId="0" applyFill="1" applyBorder="1" applyAlignment="1">
      <alignment horizontal="center" vertical="center"/>
    </xf>
    <xf numFmtId="0" fontId="1" fillId="16" borderId="28" xfId="0" applyFont="1" applyFill="1" applyBorder="1" applyAlignment="1">
      <alignment horizontal="center"/>
    </xf>
    <xf numFmtId="0" fontId="10" fillId="16" borderId="28" xfId="0" applyFont="1" applyFill="1" applyBorder="1" applyAlignment="1">
      <alignment horizontal="center" vertical="center"/>
    </xf>
    <xf numFmtId="14" fontId="1" fillId="16" borderId="28" xfId="0" applyNumberFormat="1" applyFont="1" applyFill="1" applyBorder="1" applyAlignment="1">
      <alignment horizontal="center"/>
    </xf>
    <xf numFmtId="2" fontId="2" fillId="16" borderId="28" xfId="0" applyNumberFormat="1" applyFont="1" applyFill="1" applyBorder="1" applyAlignment="1">
      <alignment horizontal="center" vertical="center"/>
    </xf>
    <xf numFmtId="0" fontId="2" fillId="16" borderId="28" xfId="0" applyFont="1" applyFill="1" applyBorder="1" applyAlignment="1">
      <alignment horizontal="center" vertical="center"/>
    </xf>
    <xf numFmtId="0" fontId="13" fillId="16" borderId="28" xfId="0" applyFont="1" applyFill="1" applyBorder="1" applyAlignment="1">
      <alignment horizontal="center" vertical="center"/>
    </xf>
    <xf numFmtId="14" fontId="0" fillId="16" borderId="28" xfId="0" applyNumberFormat="1" applyFill="1" applyBorder="1" applyAlignment="1">
      <alignment horizontal="center" vertical="center"/>
    </xf>
    <xf numFmtId="0" fontId="11" fillId="16" borderId="28" xfId="0" applyFont="1" applyFill="1" applyBorder="1" applyAlignment="1">
      <alignment horizontal="center" vertical="center"/>
    </xf>
    <xf numFmtId="0" fontId="0" fillId="0" borderId="85" xfId="0" applyBorder="1"/>
    <xf numFmtId="0" fontId="0" fillId="0" borderId="85" xfId="0" applyBorder="1" applyAlignment="1">
      <alignment horizontal="center" vertical="center"/>
    </xf>
    <xf numFmtId="0" fontId="18" fillId="0" borderId="8" xfId="0" applyFont="1" applyBorder="1" applyAlignment="1">
      <alignment horizontal="center"/>
    </xf>
    <xf numFmtId="0" fontId="18" fillId="0" borderId="8" xfId="0" applyFont="1" applyBorder="1"/>
    <xf numFmtId="0" fontId="0" fillId="0" borderId="76" xfId="0" applyBorder="1" applyAlignment="1">
      <alignment vertical="center"/>
    </xf>
    <xf numFmtId="0" fontId="36" fillId="39" borderId="0" xfId="0" applyFont="1" applyFill="1"/>
    <xf numFmtId="14" fontId="36" fillId="39" borderId="0" xfId="0" applyNumberFormat="1" applyFont="1" applyFill="1"/>
    <xf numFmtId="0" fontId="19" fillId="39" borderId="0" xfId="0" applyFont="1" applyFill="1"/>
    <xf numFmtId="14" fontId="69" fillId="39" borderId="0" xfId="0" applyNumberFormat="1" applyFont="1" applyFill="1"/>
    <xf numFmtId="0" fontId="73" fillId="65" borderId="109" xfId="0" applyFont="1" applyFill="1" applyBorder="1" applyAlignment="1">
      <alignment wrapText="1"/>
    </xf>
    <xf numFmtId="0" fontId="75" fillId="10" borderId="110" xfId="0" applyFont="1" applyFill="1" applyBorder="1" applyAlignment="1">
      <alignment wrapText="1"/>
    </xf>
    <xf numFmtId="0" fontId="1" fillId="16" borderId="0" xfId="0" applyFont="1" applyFill="1" applyAlignment="1">
      <alignment horizontal="center" vertical="center"/>
    </xf>
    <xf numFmtId="14" fontId="1" fillId="16" borderId="0" xfId="0" applyNumberFormat="1" applyFont="1" applyFill="1" applyAlignment="1">
      <alignment horizontal="right"/>
    </xf>
    <xf numFmtId="2" fontId="1" fillId="16" borderId="0" xfId="0" applyNumberFormat="1" applyFont="1" applyFill="1" applyAlignment="1">
      <alignment horizontal="right"/>
    </xf>
    <xf numFmtId="0" fontId="1" fillId="16" borderId="0" xfId="0" applyFont="1" applyFill="1" applyAlignment="1">
      <alignment horizontal="right"/>
    </xf>
    <xf numFmtId="0" fontId="0" fillId="0" borderId="0" xfId="0" applyAlignment="1">
      <alignment horizontal="left" vertical="center"/>
    </xf>
    <xf numFmtId="0" fontId="0" fillId="18" borderId="0" xfId="0" applyFill="1"/>
    <xf numFmtId="0" fontId="18" fillId="18" borderId="0" xfId="0" applyFont="1" applyFill="1"/>
    <xf numFmtId="14" fontId="18" fillId="18" borderId="0" xfId="0" applyNumberFormat="1" applyFont="1" applyFill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right" wrapText="1"/>
    </xf>
    <xf numFmtId="0" fontId="13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0" fillId="24" borderId="28" xfId="0" applyFill="1" applyBorder="1" applyAlignment="1">
      <alignment horizontal="center"/>
    </xf>
    <xf numFmtId="14" fontId="11" fillId="69" borderId="0" xfId="0" applyNumberFormat="1" applyFont="1" applyFill="1" applyAlignment="1">
      <alignment horizontal="center"/>
    </xf>
    <xf numFmtId="0" fontId="0" fillId="69" borderId="0" xfId="0" applyFill="1" applyAlignment="1">
      <alignment horizontal="center"/>
    </xf>
    <xf numFmtId="0" fontId="1" fillId="69" borderId="0" xfId="0" applyFont="1" applyFill="1" applyAlignment="1">
      <alignment vertical="center"/>
    </xf>
    <xf numFmtId="0" fontId="0" fillId="69" borderId="0" xfId="0" applyFill="1" applyAlignment="1">
      <alignment vertical="center"/>
    </xf>
    <xf numFmtId="14" fontId="1" fillId="69" borderId="0" xfId="0" applyNumberFormat="1" applyFont="1" applyFill="1" applyAlignment="1">
      <alignment vertical="center"/>
    </xf>
    <xf numFmtId="0" fontId="18" fillId="69" borderId="0" xfId="0" applyFont="1" applyFill="1" applyAlignment="1">
      <alignment vertical="center"/>
    </xf>
    <xf numFmtId="0" fontId="36" fillId="69" borderId="0" xfId="0" applyFont="1" applyFill="1" applyAlignment="1">
      <alignment vertical="center"/>
    </xf>
    <xf numFmtId="14" fontId="0" fillId="69" borderId="0" xfId="0" applyNumberFormat="1" applyFill="1" applyAlignment="1">
      <alignment horizontal="center"/>
    </xf>
    <xf numFmtId="0" fontId="61" fillId="69" borderId="0" xfId="0" applyFont="1" applyFill="1" applyAlignment="1">
      <alignment vertical="center"/>
    </xf>
    <xf numFmtId="0" fontId="1" fillId="69" borderId="61" xfId="0" applyFont="1" applyFill="1" applyBorder="1" applyAlignment="1">
      <alignment vertical="center"/>
    </xf>
    <xf numFmtId="14" fontId="13" fillId="69" borderId="0" xfId="0" applyNumberFormat="1" applyFont="1" applyFill="1" applyAlignment="1">
      <alignment horizontal="center"/>
    </xf>
    <xf numFmtId="0" fontId="13" fillId="69" borderId="0" xfId="0" applyFont="1" applyFill="1" applyAlignment="1">
      <alignment horizontal="center"/>
    </xf>
    <xf numFmtId="0" fontId="2" fillId="69" borderId="0" xfId="0" applyFont="1" applyFill="1" applyAlignment="1">
      <alignment vertical="center"/>
    </xf>
    <xf numFmtId="0" fontId="13" fillId="69" borderId="0" xfId="0" applyFont="1" applyFill="1" applyAlignment="1">
      <alignment vertical="center"/>
    </xf>
    <xf numFmtId="14" fontId="2" fillId="69" borderId="0" xfId="0" applyNumberFormat="1" applyFont="1" applyFill="1" applyAlignment="1">
      <alignment vertical="center"/>
    </xf>
    <xf numFmtId="14" fontId="0" fillId="69" borderId="0" xfId="0" applyNumberFormat="1" applyFill="1" applyAlignment="1">
      <alignment vertical="center"/>
    </xf>
    <xf numFmtId="0" fontId="1" fillId="69" borderId="0" xfId="0" applyFont="1" applyFill="1" applyAlignment="1">
      <alignment horizontal="center"/>
    </xf>
    <xf numFmtId="2" fontId="1" fillId="69" borderId="0" xfId="0" applyNumberFormat="1" applyFont="1" applyFill="1" applyAlignment="1">
      <alignment horizontal="center"/>
    </xf>
    <xf numFmtId="0" fontId="24" fillId="54" borderId="51" xfId="0" applyFont="1" applyFill="1" applyBorder="1" applyAlignment="1">
      <alignment vertical="center"/>
    </xf>
    <xf numFmtId="0" fontId="24" fillId="54" borderId="52" xfId="0" applyFont="1" applyFill="1" applyBorder="1" applyAlignment="1">
      <alignment vertical="center"/>
    </xf>
    <xf numFmtId="0" fontId="13" fillId="54" borderId="51" xfId="0" applyFont="1" applyFill="1" applyBorder="1" applyAlignment="1">
      <alignment vertical="center"/>
    </xf>
    <xf numFmtId="0" fontId="13" fillId="54" borderId="52" xfId="0" applyFont="1" applyFill="1" applyBorder="1" applyAlignment="1">
      <alignment vertical="center"/>
    </xf>
    <xf numFmtId="0" fontId="11" fillId="16" borderId="0" xfId="0" applyFont="1" applyFill="1" applyAlignment="1">
      <alignment vertical="center"/>
    </xf>
    <xf numFmtId="0" fontId="2" fillId="9" borderId="76" xfId="0" applyFont="1" applyFill="1" applyBorder="1" applyAlignment="1">
      <alignment vertical="center"/>
    </xf>
    <xf numFmtId="0" fontId="0" fillId="9" borderId="76" xfId="0" applyFill="1" applyBorder="1" applyAlignment="1">
      <alignment vertical="center"/>
    </xf>
    <xf numFmtId="14" fontId="2" fillId="9" borderId="76" xfId="0" applyNumberFormat="1" applyFont="1" applyFill="1" applyBorder="1" applyAlignment="1">
      <alignment vertical="center"/>
    </xf>
    <xf numFmtId="2" fontId="2" fillId="9" borderId="76" xfId="0" applyNumberFormat="1" applyFont="1" applyFill="1" applyBorder="1" applyAlignment="1">
      <alignment vertical="center"/>
    </xf>
    <xf numFmtId="0" fontId="14" fillId="9" borderId="76" xfId="0" applyFont="1" applyFill="1" applyBorder="1" applyAlignment="1">
      <alignment vertical="center"/>
    </xf>
    <xf numFmtId="14" fontId="0" fillId="9" borderId="76" xfId="0" applyNumberFormat="1" applyFill="1" applyBorder="1" applyAlignment="1">
      <alignment vertical="center"/>
    </xf>
    <xf numFmtId="0" fontId="11" fillId="9" borderId="76" xfId="0" applyFont="1" applyFill="1" applyBorder="1" applyAlignment="1">
      <alignment vertical="center"/>
    </xf>
    <xf numFmtId="0" fontId="2" fillId="9" borderId="28" xfId="0" applyFont="1" applyFill="1" applyBorder="1" applyAlignment="1">
      <alignment vertical="center"/>
    </xf>
    <xf numFmtId="0" fontId="0" fillId="9" borderId="28" xfId="0" applyFill="1" applyBorder="1" applyAlignment="1">
      <alignment vertical="center"/>
    </xf>
    <xf numFmtId="14" fontId="2" fillId="9" borderId="28" xfId="0" applyNumberFormat="1" applyFont="1" applyFill="1" applyBorder="1" applyAlignment="1">
      <alignment vertical="center"/>
    </xf>
    <xf numFmtId="2" fontId="2" fillId="9" borderId="28" xfId="0" applyNumberFormat="1" applyFont="1" applyFill="1" applyBorder="1" applyAlignment="1">
      <alignment vertical="center"/>
    </xf>
    <xf numFmtId="0" fontId="14" fillId="9" borderId="28" xfId="0" applyFont="1" applyFill="1" applyBorder="1" applyAlignment="1">
      <alignment vertical="center"/>
    </xf>
    <xf numFmtId="0" fontId="11" fillId="9" borderId="28" xfId="0" applyFont="1" applyFill="1" applyBorder="1" applyAlignment="1">
      <alignment vertical="center"/>
    </xf>
    <xf numFmtId="0" fontId="1" fillId="22" borderId="28" xfId="0" applyFont="1" applyFill="1" applyBorder="1" applyAlignment="1">
      <alignment vertical="center"/>
    </xf>
    <xf numFmtId="0" fontId="0" fillId="22" borderId="28" xfId="0" applyFill="1" applyBorder="1" applyAlignment="1">
      <alignment vertical="center"/>
    </xf>
    <xf numFmtId="0" fontId="10" fillId="22" borderId="28" xfId="0" applyFont="1" applyFill="1" applyBorder="1" applyAlignment="1">
      <alignment vertical="center"/>
    </xf>
    <xf numFmtId="14" fontId="1" fillId="22" borderId="28" xfId="0" applyNumberFormat="1" applyFont="1" applyFill="1" applyBorder="1" applyAlignment="1">
      <alignment vertical="center"/>
    </xf>
    <xf numFmtId="2" fontId="2" fillId="22" borderId="28" xfId="0" applyNumberFormat="1" applyFont="1" applyFill="1" applyBorder="1" applyAlignment="1">
      <alignment vertical="center"/>
    </xf>
    <xf numFmtId="0" fontId="2" fillId="22" borderId="28" xfId="0" applyFont="1" applyFill="1" applyBorder="1" applyAlignment="1">
      <alignment vertical="center"/>
    </xf>
    <xf numFmtId="0" fontId="14" fillId="22" borderId="28" xfId="0" applyFont="1" applyFill="1" applyBorder="1" applyAlignment="1">
      <alignment vertical="center"/>
    </xf>
    <xf numFmtId="0" fontId="11" fillId="22" borderId="28" xfId="0" applyFont="1" applyFill="1" applyBorder="1" applyAlignment="1">
      <alignment vertical="center"/>
    </xf>
    <xf numFmtId="0" fontId="0" fillId="10" borderId="28" xfId="0" applyFill="1" applyBorder="1" applyAlignment="1">
      <alignment vertical="center"/>
    </xf>
    <xf numFmtId="0" fontId="0" fillId="19" borderId="28" xfId="0" applyFill="1" applyBorder="1" applyAlignment="1">
      <alignment vertical="center"/>
    </xf>
    <xf numFmtId="14" fontId="0" fillId="19" borderId="28" xfId="0" applyNumberFormat="1" applyFill="1" applyBorder="1" applyAlignment="1">
      <alignment vertical="center"/>
    </xf>
    <xf numFmtId="2" fontId="2" fillId="19" borderId="28" xfId="0" applyNumberFormat="1" applyFont="1" applyFill="1" applyBorder="1" applyAlignment="1">
      <alignment vertical="center"/>
    </xf>
    <xf numFmtId="0" fontId="2" fillId="19" borderId="28" xfId="0" applyFont="1" applyFill="1" applyBorder="1" applyAlignment="1">
      <alignment vertical="center"/>
    </xf>
    <xf numFmtId="0" fontId="11" fillId="19" borderId="28" xfId="0" applyFont="1" applyFill="1" applyBorder="1" applyAlignment="1">
      <alignment vertical="center"/>
    </xf>
    <xf numFmtId="0" fontId="13" fillId="6" borderId="0" xfId="0" applyFont="1" applyFill="1" applyAlignment="1">
      <alignment horizontal="center" vertical="center"/>
    </xf>
    <xf numFmtId="0" fontId="10" fillId="22" borderId="0" xfId="0" applyFont="1" applyFill="1" applyAlignment="1">
      <alignment horizontal="center" vertical="center"/>
    </xf>
    <xf numFmtId="14" fontId="10" fillId="22" borderId="0" xfId="0" applyNumberFormat="1" applyFont="1" applyFill="1" applyAlignment="1">
      <alignment horizontal="center" vertical="center"/>
    </xf>
    <xf numFmtId="2" fontId="2" fillId="22" borderId="0" xfId="0" applyNumberFormat="1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14" fontId="0" fillId="22" borderId="0" xfId="0" applyNumberFormat="1" applyFill="1" applyAlignment="1">
      <alignment horizontal="center" vertical="center"/>
    </xf>
    <xf numFmtId="0" fontId="11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5" borderId="0" xfId="0" applyFont="1" applyFill="1" applyAlignment="1">
      <alignment horizontal="center"/>
    </xf>
    <xf numFmtId="0" fontId="10" fillId="15" borderId="0" xfId="0" applyFont="1" applyFill="1" applyAlignment="1">
      <alignment horizontal="center" vertical="center"/>
    </xf>
    <xf numFmtId="14" fontId="1" fillId="15" borderId="0" xfId="0" applyNumberFormat="1" applyFont="1" applyFill="1" applyAlignment="1">
      <alignment horizontal="center"/>
    </xf>
    <xf numFmtId="2" fontId="2" fillId="15" borderId="0" xfId="0" applyNumberFormat="1" applyFont="1" applyFill="1" applyAlignment="1">
      <alignment horizontal="center" vertical="center"/>
    </xf>
    <xf numFmtId="0" fontId="13" fillId="15" borderId="0" xfId="0" applyFont="1" applyFill="1" applyAlignment="1">
      <alignment horizontal="center" vertical="center"/>
    </xf>
    <xf numFmtId="14" fontId="0" fillId="15" borderId="0" xfId="0" applyNumberForma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" fillId="6" borderId="85" xfId="0" applyFont="1" applyFill="1" applyBorder="1" applyAlignment="1">
      <alignment horizontal="center" vertical="center"/>
    </xf>
    <xf numFmtId="14" fontId="1" fillId="6" borderId="85" xfId="0" applyNumberFormat="1" applyFont="1" applyFill="1" applyBorder="1" applyAlignment="1">
      <alignment horizontal="right"/>
    </xf>
    <xf numFmtId="2" fontId="1" fillId="6" borderId="85" xfId="0" applyNumberFormat="1" applyFont="1" applyFill="1" applyBorder="1" applyAlignment="1">
      <alignment horizontal="right"/>
    </xf>
    <xf numFmtId="0" fontId="1" fillId="6" borderId="85" xfId="0" applyFont="1" applyFill="1" applyBorder="1" applyAlignment="1">
      <alignment horizontal="right"/>
    </xf>
    <xf numFmtId="0" fontId="13" fillId="6" borderId="85" xfId="0" applyFont="1" applyFill="1" applyBorder="1" applyAlignment="1">
      <alignment horizontal="center" vertical="center"/>
    </xf>
    <xf numFmtId="14" fontId="1" fillId="6" borderId="85" xfId="0" applyNumberFormat="1" applyFont="1" applyFill="1" applyBorder="1" applyAlignment="1">
      <alignment horizontal="left"/>
    </xf>
    <xf numFmtId="0" fontId="11" fillId="6" borderId="85" xfId="0" applyFont="1" applyFill="1" applyBorder="1" applyAlignment="1">
      <alignment horizontal="center"/>
    </xf>
    <xf numFmtId="0" fontId="0" fillId="6" borderId="85" xfId="0" applyFill="1" applyBorder="1" applyAlignment="1">
      <alignment horizontal="center" vertical="center"/>
    </xf>
    <xf numFmtId="0" fontId="0" fillId="16" borderId="28" xfId="0" applyFill="1" applyBorder="1" applyAlignment="1">
      <alignment vertical="center"/>
    </xf>
    <xf numFmtId="0" fontId="2" fillId="16" borderId="28" xfId="0" applyFont="1" applyFill="1" applyBorder="1" applyAlignment="1">
      <alignment vertical="center"/>
    </xf>
    <xf numFmtId="14" fontId="2" fillId="16" borderId="28" xfId="0" applyNumberFormat="1" applyFont="1" applyFill="1" applyBorder="1" applyAlignment="1">
      <alignment vertical="center"/>
    </xf>
    <xf numFmtId="2" fontId="2" fillId="16" borderId="28" xfId="0" applyNumberFormat="1" applyFont="1" applyFill="1" applyBorder="1" applyAlignment="1">
      <alignment vertical="center"/>
    </xf>
    <xf numFmtId="0" fontId="14" fillId="16" borderId="28" xfId="0" applyFont="1" applyFill="1" applyBorder="1" applyAlignment="1">
      <alignment vertical="center"/>
    </xf>
    <xf numFmtId="14" fontId="0" fillId="16" borderId="28" xfId="0" applyNumberFormat="1" applyFill="1" applyBorder="1" applyAlignment="1">
      <alignment vertical="center"/>
    </xf>
    <xf numFmtId="0" fontId="11" fillId="16" borderId="28" xfId="0" applyFont="1" applyFill="1" applyBorder="1" applyAlignment="1">
      <alignment vertical="center"/>
    </xf>
    <xf numFmtId="0" fontId="0" fillId="9" borderId="0" xfId="0" applyFill="1" applyAlignment="1">
      <alignment vertical="center"/>
    </xf>
    <xf numFmtId="14" fontId="2" fillId="9" borderId="0" xfId="0" applyNumberFormat="1" applyFont="1" applyFill="1" applyAlignment="1">
      <alignment vertical="center"/>
    </xf>
    <xf numFmtId="2" fontId="2" fillId="9" borderId="0" xfId="0" applyNumberFormat="1" applyFont="1" applyFill="1" applyAlignment="1">
      <alignment vertical="center"/>
    </xf>
    <xf numFmtId="0" fontId="14" fillId="9" borderId="0" xfId="0" applyFont="1" applyFill="1" applyAlignment="1">
      <alignment vertical="center"/>
    </xf>
    <xf numFmtId="0" fontId="11" fillId="9" borderId="0" xfId="0" applyFont="1" applyFill="1" applyAlignment="1">
      <alignment vertical="center"/>
    </xf>
    <xf numFmtId="0" fontId="1" fillId="22" borderId="0" xfId="0" applyFont="1" applyFill="1" applyAlignment="1">
      <alignment vertical="center"/>
    </xf>
    <xf numFmtId="0" fontId="0" fillId="22" borderId="0" xfId="0" applyFill="1" applyAlignment="1">
      <alignment vertical="center"/>
    </xf>
    <xf numFmtId="0" fontId="10" fillId="22" borderId="0" xfId="0" applyFont="1" applyFill="1" applyAlignment="1">
      <alignment vertical="center"/>
    </xf>
    <xf numFmtId="14" fontId="1" fillId="22" borderId="0" xfId="0" applyNumberFormat="1" applyFont="1" applyFill="1" applyAlignment="1">
      <alignment vertical="center"/>
    </xf>
    <xf numFmtId="2" fontId="2" fillId="22" borderId="0" xfId="0" applyNumberFormat="1" applyFont="1" applyFill="1" applyAlignment="1">
      <alignment vertical="center"/>
    </xf>
    <xf numFmtId="0" fontId="2" fillId="22" borderId="0" xfId="0" applyFont="1" applyFill="1" applyAlignment="1">
      <alignment vertical="center"/>
    </xf>
    <xf numFmtId="0" fontId="14" fillId="22" borderId="0" xfId="0" applyFont="1" applyFill="1" applyAlignment="1">
      <alignment vertical="center"/>
    </xf>
    <xf numFmtId="0" fontId="11" fillId="22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19" borderId="0" xfId="0" applyFill="1" applyAlignment="1">
      <alignment vertical="center"/>
    </xf>
    <xf numFmtId="14" fontId="0" fillId="19" borderId="0" xfId="0" applyNumberFormat="1" applyFill="1" applyAlignment="1">
      <alignment vertical="center"/>
    </xf>
    <xf numFmtId="2" fontId="2" fillId="19" borderId="0" xfId="0" applyNumberFormat="1" applyFont="1" applyFill="1" applyAlignment="1">
      <alignment vertical="center"/>
    </xf>
    <xf numFmtId="0" fontId="2" fillId="19" borderId="0" xfId="0" applyFont="1" applyFill="1" applyAlignment="1">
      <alignment vertical="center"/>
    </xf>
    <xf numFmtId="0" fontId="11" fillId="19" borderId="0" xfId="0" applyFont="1" applyFill="1" applyAlignment="1">
      <alignment vertical="center"/>
    </xf>
    <xf numFmtId="0" fontId="2" fillId="27" borderId="0" xfId="0" applyFont="1" applyFill="1" applyAlignment="1">
      <alignment vertical="center"/>
    </xf>
    <xf numFmtId="0" fontId="18" fillId="9" borderId="0" xfId="0" applyFont="1" applyFill="1"/>
    <xf numFmtId="14" fontId="18" fillId="9" borderId="0" xfId="0" applyNumberFormat="1" applyFont="1" applyFill="1"/>
    <xf numFmtId="14" fontId="10" fillId="22" borderId="0" xfId="0" applyNumberFormat="1" applyFont="1" applyFill="1" applyAlignment="1">
      <alignment horizontal="right"/>
    </xf>
    <xf numFmtId="14" fontId="10" fillId="22" borderId="28" xfId="0" applyNumberFormat="1" applyFont="1" applyFill="1" applyBorder="1" applyAlignment="1">
      <alignment horizontal="right"/>
    </xf>
    <xf numFmtId="0" fontId="11" fillId="0" borderId="8" xfId="0" applyFont="1" applyBorder="1" applyAlignment="1">
      <alignment vertical="center"/>
    </xf>
    <xf numFmtId="0" fontId="0" fillId="10" borderId="8" xfId="0" applyFill="1" applyBorder="1" applyAlignment="1">
      <alignment horizontal="right"/>
    </xf>
    <xf numFmtId="0" fontId="13" fillId="54" borderId="49" xfId="0" applyFont="1" applyFill="1" applyBorder="1" applyAlignment="1">
      <alignment vertical="center"/>
    </xf>
    <xf numFmtId="0" fontId="13" fillId="54" borderId="50" xfId="0" applyFont="1" applyFill="1" applyBorder="1" applyAlignment="1">
      <alignment vertical="center"/>
    </xf>
    <xf numFmtId="0" fontId="0" fillId="54" borderId="49" xfId="0" applyFill="1" applyBorder="1" applyAlignment="1">
      <alignment vertical="center"/>
    </xf>
    <xf numFmtId="0" fontId="0" fillId="54" borderId="50" xfId="0" applyFill="1" applyBorder="1" applyAlignment="1">
      <alignment vertical="center"/>
    </xf>
    <xf numFmtId="0" fontId="0" fillId="54" borderId="35" xfId="0" applyFill="1" applyBorder="1" applyAlignment="1">
      <alignment vertical="center"/>
    </xf>
    <xf numFmtId="0" fontId="0" fillId="54" borderId="36" xfId="0" applyFill="1" applyBorder="1" applyAlignment="1">
      <alignment vertical="center"/>
    </xf>
    <xf numFmtId="0" fontId="26" fillId="0" borderId="0" xfId="0" applyFont="1" applyAlignment="1">
      <alignment horizontal="center" vertical="center"/>
    </xf>
    <xf numFmtId="0" fontId="11" fillId="32" borderId="0" xfId="0" applyFont="1" applyFill="1" applyAlignment="1">
      <alignment horizontal="center" vertical="center" wrapText="1"/>
    </xf>
    <xf numFmtId="14" fontId="10" fillId="16" borderId="0" xfId="0" applyNumberFormat="1" applyFont="1" applyFill="1" applyAlignment="1">
      <alignment horizontal="right"/>
    </xf>
    <xf numFmtId="0" fontId="27" fillId="16" borderId="0" xfId="0" applyFont="1" applyFill="1" applyAlignment="1">
      <alignment horizontal="center" vertical="center"/>
    </xf>
    <xf numFmtId="0" fontId="0" fillId="72" borderId="0" xfId="0" applyFill="1"/>
    <xf numFmtId="0" fontId="18" fillId="72" borderId="0" xfId="0" applyFont="1" applyFill="1"/>
    <xf numFmtId="14" fontId="18" fillId="72" borderId="0" xfId="0" applyNumberFormat="1" applyFont="1" applyFill="1"/>
    <xf numFmtId="0" fontId="1" fillId="19" borderId="28" xfId="0" applyFont="1" applyFill="1" applyBorder="1"/>
    <xf numFmtId="14" fontId="1" fillId="19" borderId="28" xfId="0" applyNumberFormat="1" applyFont="1" applyFill="1" applyBorder="1"/>
    <xf numFmtId="14" fontId="0" fillId="73" borderId="76" xfId="0" applyNumberFormat="1" applyFill="1" applyBorder="1" applyAlignment="1">
      <alignment vertical="center"/>
    </xf>
    <xf numFmtId="14" fontId="0" fillId="19" borderId="76" xfId="0" applyNumberFormat="1" applyFill="1" applyBorder="1" applyAlignment="1">
      <alignment vertical="center"/>
    </xf>
    <xf numFmtId="0" fontId="11" fillId="16" borderId="8" xfId="0" applyFont="1" applyFill="1" applyBorder="1" applyAlignment="1">
      <alignment vertical="center"/>
    </xf>
    <xf numFmtId="0" fontId="11" fillId="0" borderId="8" xfId="0" applyFont="1" applyBorder="1"/>
    <xf numFmtId="0" fontId="11" fillId="22" borderId="8" xfId="0" applyFont="1" applyFill="1" applyBorder="1" applyAlignment="1">
      <alignment horizontal="center" vertical="center"/>
    </xf>
    <xf numFmtId="14" fontId="1" fillId="22" borderId="8" xfId="0" applyNumberFormat="1" applyFont="1" applyFill="1" applyBorder="1" applyAlignment="1">
      <alignment horizontal="center" vertical="center"/>
    </xf>
    <xf numFmtId="0" fontId="27" fillId="22" borderId="8" xfId="0" applyFont="1" applyFill="1" applyBorder="1" applyAlignment="1">
      <alignment horizontal="center" vertical="center"/>
    </xf>
    <xf numFmtId="14" fontId="11" fillId="22" borderId="8" xfId="0" applyNumberFormat="1" applyFont="1" applyFill="1" applyBorder="1" applyAlignment="1">
      <alignment horizontal="center" vertical="center"/>
    </xf>
    <xf numFmtId="0" fontId="11" fillId="15" borderId="8" xfId="0" applyFont="1" applyFill="1" applyBorder="1" applyAlignment="1">
      <alignment horizontal="center" vertical="center"/>
    </xf>
    <xf numFmtId="14" fontId="1" fillId="15" borderId="8" xfId="0" applyNumberFormat="1" applyFont="1" applyFill="1" applyBorder="1" applyAlignment="1">
      <alignment horizontal="center" vertical="center"/>
    </xf>
    <xf numFmtId="0" fontId="27" fillId="15" borderId="8" xfId="0" applyFont="1" applyFill="1" applyBorder="1" applyAlignment="1">
      <alignment horizontal="center" vertical="center"/>
    </xf>
    <xf numFmtId="14" fontId="11" fillId="15" borderId="8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14" fontId="4" fillId="8" borderId="8" xfId="0" applyNumberFormat="1" applyFont="1" applyFill="1" applyBorder="1" applyAlignment="1">
      <alignment horizontal="center" vertical="center"/>
    </xf>
    <xf numFmtId="0" fontId="27" fillId="8" borderId="8" xfId="0" applyFont="1" applyFill="1" applyBorder="1" applyAlignment="1">
      <alignment horizontal="center" vertical="center"/>
    </xf>
    <xf numFmtId="14" fontId="11" fillId="8" borderId="8" xfId="0" applyNumberFormat="1" applyFont="1" applyFill="1" applyBorder="1" applyAlignment="1">
      <alignment horizontal="center" vertical="center"/>
    </xf>
    <xf numFmtId="0" fontId="11" fillId="0" borderId="114" xfId="0" applyFont="1" applyBorder="1"/>
    <xf numFmtId="0" fontId="11" fillId="22" borderId="114" xfId="0" applyFont="1" applyFill="1" applyBorder="1" applyAlignment="1">
      <alignment horizontal="center" vertical="center"/>
    </xf>
    <xf numFmtId="14" fontId="1" fillId="22" borderId="114" xfId="0" applyNumberFormat="1" applyFont="1" applyFill="1" applyBorder="1" applyAlignment="1">
      <alignment horizontal="center" vertical="center"/>
    </xf>
    <xf numFmtId="0" fontId="27" fillId="22" borderId="114" xfId="0" applyFont="1" applyFill="1" applyBorder="1" applyAlignment="1">
      <alignment horizontal="center" vertical="center"/>
    </xf>
    <xf numFmtId="14" fontId="11" fillId="22" borderId="114" xfId="0" applyNumberFormat="1" applyFont="1" applyFill="1" applyBorder="1" applyAlignment="1">
      <alignment horizontal="center" vertical="center"/>
    </xf>
    <xf numFmtId="0" fontId="11" fillId="0" borderId="6" xfId="0" applyFont="1" applyBorder="1"/>
    <xf numFmtId="0" fontId="11" fillId="8" borderId="6" xfId="0" applyFont="1" applyFill="1" applyBorder="1" applyAlignment="1">
      <alignment horizontal="center" vertical="center"/>
    </xf>
    <xf numFmtId="14" fontId="4" fillId="8" borderId="6" xfId="0" applyNumberFormat="1" applyFont="1" applyFill="1" applyBorder="1" applyAlignment="1">
      <alignment horizontal="center" vertical="center"/>
    </xf>
    <xf numFmtId="0" fontId="27" fillId="8" borderId="6" xfId="0" applyFont="1" applyFill="1" applyBorder="1" applyAlignment="1">
      <alignment horizontal="center" vertical="center"/>
    </xf>
    <xf numFmtId="14" fontId="11" fillId="8" borderId="6" xfId="0" applyNumberFormat="1" applyFont="1" applyFill="1" applyBorder="1" applyAlignment="1">
      <alignment horizontal="center" vertical="center"/>
    </xf>
    <xf numFmtId="0" fontId="11" fillId="8" borderId="114" xfId="0" applyFont="1" applyFill="1" applyBorder="1" applyAlignment="1">
      <alignment horizontal="center" vertical="center"/>
    </xf>
    <xf numFmtId="14" fontId="4" fillId="8" borderId="114" xfId="0" applyNumberFormat="1" applyFont="1" applyFill="1" applyBorder="1" applyAlignment="1">
      <alignment horizontal="center" vertical="center"/>
    </xf>
    <xf numFmtId="14" fontId="11" fillId="8" borderId="114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16" borderId="8" xfId="0" applyFont="1" applyFill="1" applyBorder="1" applyAlignment="1">
      <alignment horizontal="center" vertical="center"/>
    </xf>
    <xf numFmtId="14" fontId="2" fillId="19" borderId="8" xfId="0" applyNumberFormat="1" applyFont="1" applyFill="1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2" fillId="19" borderId="6" xfId="0" applyNumberFormat="1" applyFont="1" applyFill="1" applyBorder="1" applyAlignment="1">
      <alignment horizontal="center" vertical="center"/>
    </xf>
    <xf numFmtId="14" fontId="2" fillId="19" borderId="114" xfId="0" applyNumberFormat="1" applyFont="1" applyFill="1" applyBorder="1" applyAlignment="1">
      <alignment horizontal="center" vertical="center"/>
    </xf>
    <xf numFmtId="0" fontId="29" fillId="6" borderId="0" xfId="0" applyFont="1" applyFill="1" applyAlignment="1">
      <alignment horizontal="center" vertical="center"/>
    </xf>
    <xf numFmtId="0" fontId="27" fillId="6" borderId="0" xfId="0" applyFont="1" applyFill="1" applyAlignment="1">
      <alignment horizontal="center"/>
    </xf>
    <xf numFmtId="14" fontId="29" fillId="6" borderId="0" xfId="0" applyNumberFormat="1" applyFont="1" applyFill="1"/>
    <xf numFmtId="2" fontId="29" fillId="6" borderId="0" xfId="0" applyNumberFormat="1" applyFont="1" applyFill="1"/>
    <xf numFmtId="0" fontId="29" fillId="6" borderId="0" xfId="0" applyFont="1" applyFill="1"/>
    <xf numFmtId="14" fontId="29" fillId="6" borderId="0" xfId="0" applyNumberFormat="1" applyFont="1" applyFill="1" applyAlignment="1">
      <alignment horizontal="left"/>
    </xf>
    <xf numFmtId="0" fontId="28" fillId="6" borderId="0" xfId="0" applyFont="1" applyFill="1" applyAlignment="1">
      <alignment horizontal="center"/>
    </xf>
    <xf numFmtId="0" fontId="27" fillId="0" borderId="28" xfId="0" applyFont="1" applyBorder="1" applyAlignment="1">
      <alignment horizontal="center"/>
    </xf>
    <xf numFmtId="0" fontId="28" fillId="0" borderId="28" xfId="0" applyFont="1" applyBorder="1"/>
    <xf numFmtId="0" fontId="29" fillId="6" borderId="28" xfId="0" applyFont="1" applyFill="1" applyBorder="1" applyAlignment="1">
      <alignment horizontal="center" vertical="center"/>
    </xf>
    <xf numFmtId="0" fontId="27" fillId="6" borderId="28" xfId="0" applyFont="1" applyFill="1" applyBorder="1" applyAlignment="1">
      <alignment horizontal="center"/>
    </xf>
    <xf numFmtId="14" fontId="29" fillId="6" borderId="28" xfId="0" applyNumberFormat="1" applyFont="1" applyFill="1" applyBorder="1"/>
    <xf numFmtId="2" fontId="29" fillId="6" borderId="28" xfId="0" applyNumberFormat="1" applyFont="1" applyFill="1" applyBorder="1"/>
    <xf numFmtId="0" fontId="29" fillId="6" borderId="28" xfId="0" applyFont="1" applyFill="1" applyBorder="1"/>
    <xf numFmtId="14" fontId="29" fillId="6" borderId="28" xfId="0" applyNumberFormat="1" applyFont="1" applyFill="1" applyBorder="1" applyAlignment="1">
      <alignment horizontal="left"/>
    </xf>
    <xf numFmtId="0" fontId="28" fillId="6" borderId="28" xfId="0" applyFont="1" applyFill="1" applyBorder="1" applyAlignment="1">
      <alignment horizontal="center"/>
    </xf>
    <xf numFmtId="0" fontId="29" fillId="6" borderId="28" xfId="0" applyFont="1" applyFill="1" applyBorder="1" applyAlignment="1">
      <alignment horizontal="center"/>
    </xf>
    <xf numFmtId="0" fontId="29" fillId="64" borderId="0" xfId="0" applyFont="1" applyFill="1" applyAlignment="1">
      <alignment horizontal="center" vertical="center"/>
    </xf>
    <xf numFmtId="0" fontId="28" fillId="64" borderId="0" xfId="0" applyFont="1" applyFill="1" applyAlignment="1">
      <alignment horizontal="center" vertical="center"/>
    </xf>
    <xf numFmtId="0" fontId="28" fillId="64" borderId="0" xfId="0" applyFont="1" applyFill="1" applyAlignment="1">
      <alignment horizontal="center"/>
    </xf>
    <xf numFmtId="14" fontId="29" fillId="64" borderId="0" xfId="0" applyNumberFormat="1" applyFont="1" applyFill="1"/>
    <xf numFmtId="2" fontId="29" fillId="64" borderId="0" xfId="0" applyNumberFormat="1" applyFont="1" applyFill="1"/>
    <xf numFmtId="0" fontId="29" fillId="64" borderId="0" xfId="0" applyFont="1" applyFill="1"/>
    <xf numFmtId="0" fontId="28" fillId="64" borderId="0" xfId="0" applyFont="1" applyFill="1"/>
    <xf numFmtId="14" fontId="29" fillId="64" borderId="0" xfId="0" applyNumberFormat="1" applyFont="1" applyFill="1" applyAlignment="1">
      <alignment horizontal="left"/>
    </xf>
    <xf numFmtId="0" fontId="27" fillId="64" borderId="0" xfId="0" applyFont="1" applyFill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8" xfId="0" applyFont="1" applyBorder="1" applyAlignment="1">
      <alignment horizontal="center"/>
    </xf>
    <xf numFmtId="0" fontId="29" fillId="64" borderId="28" xfId="0" applyFont="1" applyFill="1" applyBorder="1" applyAlignment="1">
      <alignment horizontal="center" vertical="center"/>
    </xf>
    <xf numFmtId="0" fontId="28" fillId="64" borderId="28" xfId="0" applyFont="1" applyFill="1" applyBorder="1" applyAlignment="1">
      <alignment horizontal="center" vertical="center"/>
    </xf>
    <xf numFmtId="0" fontId="28" fillId="64" borderId="28" xfId="0" applyFont="1" applyFill="1" applyBorder="1" applyAlignment="1">
      <alignment horizontal="center"/>
    </xf>
    <xf numFmtId="14" fontId="29" fillId="64" borderId="28" xfId="0" applyNumberFormat="1" applyFont="1" applyFill="1" applyBorder="1"/>
    <xf numFmtId="2" fontId="29" fillId="64" borderId="28" xfId="0" applyNumberFormat="1" applyFont="1" applyFill="1" applyBorder="1"/>
    <xf numFmtId="0" fontId="29" fillId="64" borderId="28" xfId="0" applyFont="1" applyFill="1" applyBorder="1"/>
    <xf numFmtId="0" fontId="28" fillId="64" borderId="28" xfId="0" applyFont="1" applyFill="1" applyBorder="1"/>
    <xf numFmtId="14" fontId="29" fillId="64" borderId="28" xfId="0" applyNumberFormat="1" applyFont="1" applyFill="1" applyBorder="1" applyAlignment="1">
      <alignment horizontal="left"/>
    </xf>
    <xf numFmtId="0" fontId="27" fillId="64" borderId="28" xfId="0" applyFont="1" applyFill="1" applyBorder="1" applyAlignment="1">
      <alignment horizontal="center"/>
    </xf>
    <xf numFmtId="0" fontId="28" fillId="0" borderId="28" xfId="0" applyFont="1" applyBorder="1" applyAlignment="1">
      <alignment horizontal="center" vertical="center"/>
    </xf>
    <xf numFmtId="0" fontId="0" fillId="0" borderId="85" xfId="0" applyBorder="1" applyAlignment="1">
      <alignment horizontal="center"/>
    </xf>
    <xf numFmtId="14" fontId="1" fillId="22" borderId="6" xfId="0" applyNumberFormat="1" applyFont="1" applyFill="1" applyBorder="1" applyAlignment="1">
      <alignment horizontal="center" vertical="center"/>
    </xf>
    <xf numFmtId="0" fontId="0" fillId="10" borderId="76" xfId="0" applyFill="1" applyBorder="1" applyAlignment="1">
      <alignment horizontal="right"/>
    </xf>
    <xf numFmtId="0" fontId="0" fillId="10" borderId="0" xfId="0" applyFill="1" applyAlignment="1">
      <alignment horizontal="right"/>
    </xf>
    <xf numFmtId="0" fontId="9" fillId="0" borderId="0" xfId="0" applyFont="1"/>
    <xf numFmtId="14" fontId="9" fillId="0" borderId="0" xfId="0" applyNumberFormat="1" applyFont="1"/>
    <xf numFmtId="0" fontId="9" fillId="0" borderId="0" xfId="0" applyFont="1" applyAlignment="1">
      <alignment wrapText="1"/>
    </xf>
    <xf numFmtId="0" fontId="18" fillId="0" borderId="35" xfId="0" applyFont="1" applyBorder="1" applyAlignment="1">
      <alignment horizontal="center"/>
    </xf>
    <xf numFmtId="0" fontId="58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58" fillId="0" borderId="0" xfId="0" applyFont="1" applyAlignment="1">
      <alignment horizontal="center" wrapText="1" readingOrder="1"/>
    </xf>
    <xf numFmtId="0" fontId="9" fillId="0" borderId="0" xfId="0" quotePrefix="1" applyFont="1" applyAlignment="1">
      <alignment horizontal="center"/>
    </xf>
    <xf numFmtId="0" fontId="58" fillId="0" borderId="0" xfId="0" applyFont="1" applyAlignment="1">
      <alignment horizontal="center" readingOrder="1"/>
    </xf>
    <xf numFmtId="0" fontId="9" fillId="0" borderId="61" xfId="0" applyFont="1" applyBorder="1" applyAlignment="1">
      <alignment horizontal="center"/>
    </xf>
    <xf numFmtId="0" fontId="59" fillId="10" borderId="14" xfId="0" applyFont="1" applyFill="1" applyBorder="1" applyAlignment="1">
      <alignment readingOrder="1"/>
    </xf>
    <xf numFmtId="0" fontId="58" fillId="66" borderId="14" xfId="0" applyFont="1" applyFill="1" applyBorder="1" applyAlignment="1">
      <alignment readingOrder="1"/>
    </xf>
    <xf numFmtId="0" fontId="58" fillId="66" borderId="14" xfId="0" applyFont="1" applyFill="1" applyBorder="1" applyAlignment="1">
      <alignment wrapText="1" readingOrder="1"/>
    </xf>
    <xf numFmtId="0" fontId="59" fillId="66" borderId="14" xfId="0" applyFont="1" applyFill="1" applyBorder="1" applyAlignment="1">
      <alignment wrapText="1" readingOrder="1"/>
    </xf>
    <xf numFmtId="0" fontId="72" fillId="66" borderId="14" xfId="0" applyFont="1" applyFill="1" applyBorder="1" applyAlignment="1">
      <alignment readingOrder="1"/>
    </xf>
    <xf numFmtId="0" fontId="72" fillId="68" borderId="14" xfId="0" applyFont="1" applyFill="1" applyBorder="1" applyAlignment="1">
      <alignment readingOrder="1"/>
    </xf>
    <xf numFmtId="0" fontId="9" fillId="37" borderId="0" xfId="0" applyFont="1" applyFill="1"/>
    <xf numFmtId="0" fontId="9" fillId="57" borderId="0" xfId="0" applyFont="1" applyFill="1"/>
    <xf numFmtId="0" fontId="9" fillId="58" borderId="0" xfId="0" applyFont="1" applyFill="1"/>
    <xf numFmtId="0" fontId="9" fillId="59" borderId="0" xfId="0" applyFont="1" applyFill="1"/>
    <xf numFmtId="0" fontId="9" fillId="61" borderId="0" xfId="0" applyFont="1" applyFill="1"/>
    <xf numFmtId="0" fontId="72" fillId="67" borderId="14" xfId="0" applyFont="1" applyFill="1" applyBorder="1" applyAlignment="1">
      <alignment readingOrder="1"/>
    </xf>
    <xf numFmtId="0" fontId="58" fillId="10" borderId="14" xfId="0" applyFont="1" applyFill="1" applyBorder="1" applyAlignment="1">
      <alignment readingOrder="1"/>
    </xf>
    <xf numFmtId="0" fontId="9" fillId="45" borderId="0" xfId="0" applyFont="1" applyFill="1"/>
    <xf numFmtId="0" fontId="9" fillId="60" borderId="0" xfId="0" applyFont="1" applyFill="1"/>
    <xf numFmtId="14" fontId="9" fillId="23" borderId="0" xfId="0" applyNumberFormat="1" applyFont="1" applyFill="1" applyAlignment="1">
      <alignment wrapText="1"/>
    </xf>
    <xf numFmtId="14" fontId="9" fillId="19" borderId="0" xfId="0" applyNumberFormat="1" applyFont="1" applyFill="1" applyAlignment="1">
      <alignment wrapText="1"/>
    </xf>
    <xf numFmtId="14" fontId="9" fillId="7" borderId="0" xfId="0" applyNumberFormat="1" applyFont="1" applyFill="1" applyAlignment="1">
      <alignment wrapText="1"/>
    </xf>
    <xf numFmtId="14" fontId="9" fillId="21" borderId="0" xfId="0" applyNumberFormat="1" applyFont="1" applyFill="1"/>
    <xf numFmtId="14" fontId="9" fillId="6" borderId="0" xfId="0" applyNumberFormat="1" applyFont="1" applyFill="1"/>
    <xf numFmtId="0" fontId="9" fillId="0" borderId="0" xfId="0" applyFont="1" applyAlignment="1">
      <alignment vertical="center"/>
    </xf>
    <xf numFmtId="0" fontId="9" fillId="13" borderId="0" xfId="0" applyFont="1" applyFill="1" applyAlignment="1">
      <alignment vertical="center"/>
    </xf>
    <xf numFmtId="0" fontId="9" fillId="13" borderId="0" xfId="0" applyFont="1" applyFill="1" applyAlignment="1">
      <alignment horizontal="center"/>
    </xf>
    <xf numFmtId="14" fontId="9" fillId="12" borderId="0" xfId="0" applyNumberFormat="1" applyFont="1" applyFill="1" applyAlignment="1">
      <alignment vertical="center"/>
    </xf>
    <xf numFmtId="0" fontId="9" fillId="39" borderId="0" xfId="0" applyFont="1" applyFill="1" applyAlignment="1">
      <alignment vertical="center"/>
    </xf>
    <xf numFmtId="0" fontId="9" fillId="12" borderId="0" xfId="0" applyFont="1" applyFill="1" applyAlignment="1">
      <alignment horizontal="center"/>
    </xf>
    <xf numFmtId="0" fontId="9" fillId="45" borderId="0" xfId="0" applyFont="1" applyFill="1" applyAlignment="1">
      <alignment vertical="center"/>
    </xf>
    <xf numFmtId="0" fontId="9" fillId="45" borderId="61" xfId="0" applyFont="1" applyFill="1" applyBorder="1" applyAlignment="1">
      <alignment vertical="center"/>
    </xf>
    <xf numFmtId="0" fontId="9" fillId="0" borderId="8" xfId="0" applyFont="1" applyBorder="1"/>
    <xf numFmtId="14" fontId="9" fillId="21" borderId="0" xfId="0" applyNumberFormat="1" applyFont="1" applyFill="1" applyAlignment="1">
      <alignment vertical="center"/>
    </xf>
    <xf numFmtId="0" fontId="9" fillId="21" borderId="0" xfId="0" applyFont="1" applyFill="1" applyAlignment="1">
      <alignment horizontal="center"/>
    </xf>
    <xf numFmtId="0" fontId="9" fillId="39" borderId="64" xfId="0" applyFont="1" applyFill="1" applyBorder="1" applyAlignment="1">
      <alignment vertical="center"/>
    </xf>
    <xf numFmtId="14" fontId="9" fillId="44" borderId="0" xfId="0" applyNumberFormat="1" applyFont="1" applyFill="1" applyAlignment="1">
      <alignment vertical="center"/>
    </xf>
    <xf numFmtId="0" fontId="9" fillId="44" borderId="0" xfId="0" applyFont="1" applyFill="1" applyAlignment="1">
      <alignment horizontal="center"/>
    </xf>
    <xf numFmtId="0" fontId="9" fillId="44" borderId="61" xfId="0" applyFont="1" applyFill="1" applyBorder="1" applyAlignment="1">
      <alignment horizontal="center"/>
    </xf>
    <xf numFmtId="14" fontId="9" fillId="0" borderId="0" xfId="0" applyNumberFormat="1" applyFont="1" applyAlignment="1">
      <alignment vertical="center"/>
    </xf>
    <xf numFmtId="0" fontId="9" fillId="6" borderId="0" xfId="0" applyFont="1" applyFill="1" applyAlignment="1">
      <alignment vertical="center"/>
    </xf>
    <xf numFmtId="14" fontId="9" fillId="6" borderId="0" xfId="0" applyNumberFormat="1" applyFont="1" applyFill="1" applyAlignment="1">
      <alignment vertical="center"/>
    </xf>
    <xf numFmtId="0" fontId="9" fillId="6" borderId="0" xfId="0" applyFont="1" applyFill="1" applyAlignment="1">
      <alignment horizontal="center"/>
    </xf>
    <xf numFmtId="0" fontId="9" fillId="43" borderId="0" xfId="0" applyFont="1" applyFill="1" applyAlignment="1">
      <alignment vertical="center"/>
    </xf>
    <xf numFmtId="14" fontId="9" fillId="43" borderId="0" xfId="0" applyNumberFormat="1" applyFont="1" applyFill="1" applyAlignment="1">
      <alignment vertical="center"/>
    </xf>
    <xf numFmtId="0" fontId="9" fillId="43" borderId="0" xfId="0" applyFont="1" applyFill="1" applyAlignment="1">
      <alignment horizontal="center"/>
    </xf>
    <xf numFmtId="0" fontId="9" fillId="43" borderId="61" xfId="0" applyFont="1" applyFill="1" applyBorder="1" applyAlignment="1">
      <alignment vertical="center"/>
    </xf>
    <xf numFmtId="0" fontId="9" fillId="7" borderId="0" xfId="0" applyFont="1" applyFill="1" applyAlignment="1">
      <alignment horizontal="center"/>
    </xf>
    <xf numFmtId="0" fontId="9" fillId="69" borderId="0" xfId="0" applyFont="1" applyFill="1" applyAlignment="1">
      <alignment vertical="center"/>
    </xf>
    <xf numFmtId="0" fontId="18" fillId="0" borderId="35" xfId="0" applyFont="1" applyBorder="1" applyAlignment="1">
      <alignment vertical="center"/>
    </xf>
    <xf numFmtId="0" fontId="9" fillId="45" borderId="0" xfId="0" applyFont="1" applyFill="1" applyAlignment="1">
      <alignment horizontal="center"/>
    </xf>
    <xf numFmtId="0" fontId="9" fillId="39" borderId="0" xfId="0" applyFont="1" applyFill="1" applyAlignment="1">
      <alignment horizontal="center"/>
    </xf>
    <xf numFmtId="0" fontId="9" fillId="45" borderId="61" xfId="0" applyFont="1" applyFill="1" applyBorder="1" applyAlignment="1">
      <alignment horizontal="center"/>
    </xf>
    <xf numFmtId="0" fontId="9" fillId="39" borderId="61" xfId="0" applyFont="1" applyFill="1" applyBorder="1" applyAlignment="1">
      <alignment horizontal="center"/>
    </xf>
    <xf numFmtId="14" fontId="9" fillId="10" borderId="0" xfId="0" applyNumberFormat="1" applyFont="1" applyFill="1"/>
    <xf numFmtId="0" fontId="9" fillId="10" borderId="0" xfId="0" applyFont="1" applyFill="1"/>
    <xf numFmtId="0" fontId="9" fillId="21" borderId="28" xfId="0" applyFont="1" applyFill="1" applyBorder="1" applyAlignment="1">
      <alignment horizontal="center"/>
    </xf>
    <xf numFmtId="0" fontId="30" fillId="7" borderId="0" xfId="0" applyFont="1" applyFill="1"/>
    <xf numFmtId="0" fontId="31" fillId="7" borderId="0" xfId="0" applyFont="1" applyFill="1"/>
    <xf numFmtId="2" fontId="31" fillId="7" borderId="0" xfId="0" applyNumberFormat="1" applyFont="1" applyFill="1"/>
    <xf numFmtId="0" fontId="7" fillId="10" borderId="0" xfId="0" applyFont="1" applyFill="1"/>
    <xf numFmtId="14" fontId="4" fillId="8" borderId="12" xfId="0" applyNumberFormat="1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14" fontId="1" fillId="22" borderId="12" xfId="0" applyNumberFormat="1" applyFont="1" applyFill="1" applyBorder="1" applyAlignment="1">
      <alignment horizontal="center" vertical="center"/>
    </xf>
    <xf numFmtId="14" fontId="1" fillId="32" borderId="8" xfId="0" applyNumberFormat="1" applyFont="1" applyFill="1" applyBorder="1" applyAlignment="1">
      <alignment horizontal="center" vertical="center"/>
    </xf>
    <xf numFmtId="14" fontId="1" fillId="32" borderId="114" xfId="0" applyNumberFormat="1" applyFont="1" applyFill="1" applyBorder="1" applyAlignment="1">
      <alignment horizontal="center" vertical="center"/>
    </xf>
    <xf numFmtId="14" fontId="1" fillId="32" borderId="6" xfId="0" applyNumberFormat="1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14" fontId="11" fillId="8" borderId="12" xfId="0" applyNumberFormat="1" applyFont="1" applyFill="1" applyBorder="1" applyAlignment="1">
      <alignment horizontal="center" vertical="center"/>
    </xf>
    <xf numFmtId="0" fontId="11" fillId="32" borderId="8" xfId="0" applyFont="1" applyFill="1" applyBorder="1" applyAlignment="1">
      <alignment horizontal="center" vertical="center"/>
    </xf>
    <xf numFmtId="14" fontId="11" fillId="32" borderId="8" xfId="0" applyNumberFormat="1" applyFont="1" applyFill="1" applyBorder="1" applyAlignment="1">
      <alignment horizontal="center" vertical="center"/>
    </xf>
    <xf numFmtId="0" fontId="11" fillId="32" borderId="114" xfId="0" applyFont="1" applyFill="1" applyBorder="1" applyAlignment="1">
      <alignment horizontal="center" vertical="center"/>
    </xf>
    <xf numFmtId="14" fontId="11" fillId="32" borderId="114" xfId="0" applyNumberFormat="1" applyFont="1" applyFill="1" applyBorder="1" applyAlignment="1">
      <alignment horizontal="center" vertical="center"/>
    </xf>
    <xf numFmtId="0" fontId="11" fillId="32" borderId="6" xfId="0" applyFont="1" applyFill="1" applyBorder="1" applyAlignment="1">
      <alignment horizontal="center" vertical="center"/>
    </xf>
    <xf numFmtId="14" fontId="11" fillId="32" borderId="6" xfId="0" applyNumberFormat="1" applyFont="1" applyFill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0" fontId="11" fillId="16" borderId="12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27" fillId="32" borderId="8" xfId="0" applyFont="1" applyFill="1" applyBorder="1" applyAlignment="1">
      <alignment horizontal="center" vertical="center"/>
    </xf>
    <xf numFmtId="2" fontId="11" fillId="32" borderId="10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27" fillId="32" borderId="114" xfId="0" applyFont="1" applyFill="1" applyBorder="1" applyAlignment="1">
      <alignment horizontal="center" vertical="center"/>
    </xf>
    <xf numFmtId="2" fontId="11" fillId="32" borderId="105" xfId="0" applyNumberFormat="1" applyFont="1" applyFill="1" applyBorder="1" applyAlignment="1">
      <alignment horizontal="center" vertical="center"/>
    </xf>
    <xf numFmtId="0" fontId="27" fillId="32" borderId="6" xfId="0" applyFont="1" applyFill="1" applyBorder="1" applyAlignment="1">
      <alignment horizontal="center" vertical="center"/>
    </xf>
    <xf numFmtId="2" fontId="11" fillId="32" borderId="9" xfId="0" applyNumberFormat="1" applyFont="1" applyFill="1" applyBorder="1" applyAlignment="1">
      <alignment horizontal="center" vertical="center"/>
    </xf>
    <xf numFmtId="0" fontId="24" fillId="19" borderId="6" xfId="0" applyFont="1" applyFill="1" applyBorder="1" applyAlignment="1">
      <alignment horizontal="center" vertical="center"/>
    </xf>
    <xf numFmtId="14" fontId="24" fillId="19" borderId="6" xfId="0" applyNumberFormat="1" applyFont="1" applyFill="1" applyBorder="1" applyAlignment="1">
      <alignment horizontal="center" vertical="center"/>
    </xf>
    <xf numFmtId="0" fontId="24" fillId="19" borderId="8" xfId="0" applyFont="1" applyFill="1" applyBorder="1" applyAlignment="1">
      <alignment horizontal="center" vertical="center"/>
    </xf>
    <xf numFmtId="14" fontId="24" fillId="19" borderId="8" xfId="0" applyNumberFormat="1" applyFont="1" applyFill="1" applyBorder="1" applyAlignment="1">
      <alignment horizontal="center" vertical="center"/>
    </xf>
    <xf numFmtId="0" fontId="24" fillId="19" borderId="114" xfId="0" applyFont="1" applyFill="1" applyBorder="1" applyAlignment="1">
      <alignment horizontal="center" vertical="center"/>
    </xf>
    <xf numFmtId="14" fontId="24" fillId="19" borderId="114" xfId="0" applyNumberFormat="1" applyFont="1" applyFill="1" applyBorder="1" applyAlignment="1">
      <alignment horizontal="center" vertical="center"/>
    </xf>
    <xf numFmtId="0" fontId="11" fillId="22" borderId="6" xfId="0" applyFont="1" applyFill="1" applyBorder="1" applyAlignment="1">
      <alignment horizontal="center" vertical="center"/>
    </xf>
    <xf numFmtId="14" fontId="11" fillId="22" borderId="6" xfId="0" applyNumberFormat="1" applyFont="1" applyFill="1" applyBorder="1" applyAlignment="1">
      <alignment horizontal="center" vertical="center"/>
    </xf>
    <xf numFmtId="0" fontId="11" fillId="22" borderId="12" xfId="0" applyFont="1" applyFill="1" applyBorder="1" applyAlignment="1">
      <alignment horizontal="center" vertical="center"/>
    </xf>
    <xf numFmtId="14" fontId="11" fillId="22" borderId="12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114" xfId="0" applyFont="1" applyBorder="1" applyAlignment="1">
      <alignment horizontal="center"/>
    </xf>
    <xf numFmtId="0" fontId="11" fillId="32" borderId="12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14" fontId="29" fillId="8" borderId="6" xfId="0" applyNumberFormat="1" applyFont="1" applyFill="1" applyBorder="1" applyAlignment="1">
      <alignment horizontal="center" vertical="center"/>
    </xf>
    <xf numFmtId="14" fontId="27" fillId="8" borderId="6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4" fontId="29" fillId="8" borderId="12" xfId="0" applyNumberFormat="1" applyFont="1" applyFill="1" applyBorder="1" applyAlignment="1">
      <alignment horizontal="center" vertical="center"/>
    </xf>
    <xf numFmtId="14" fontId="27" fillId="8" borderId="12" xfId="0" applyNumberFormat="1" applyFon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2" xfId="0" applyFont="1" applyBorder="1" applyAlignment="1">
      <alignment vertical="center"/>
    </xf>
    <xf numFmtId="0" fontId="27" fillId="32" borderId="116" xfId="0" applyFont="1" applyFill="1" applyBorder="1" applyAlignment="1">
      <alignment vertical="center"/>
    </xf>
    <xf numFmtId="14" fontId="27" fillId="32" borderId="8" xfId="0" applyNumberFormat="1" applyFont="1" applyFill="1" applyBorder="1" applyAlignment="1">
      <alignment horizontal="center" vertical="center"/>
    </xf>
    <xf numFmtId="0" fontId="27" fillId="32" borderId="2" xfId="0" applyFont="1" applyFill="1" applyBorder="1" applyAlignment="1">
      <alignment vertical="center"/>
    </xf>
    <xf numFmtId="0" fontId="27" fillId="0" borderId="114" xfId="0" applyFont="1" applyBorder="1" applyAlignment="1">
      <alignment horizontal="center" vertical="center"/>
    </xf>
    <xf numFmtId="0" fontId="27" fillId="0" borderId="115" xfId="0" applyFont="1" applyBorder="1" applyAlignment="1">
      <alignment vertical="center"/>
    </xf>
    <xf numFmtId="0" fontId="27" fillId="32" borderId="115" xfId="0" applyFont="1" applyFill="1" applyBorder="1" applyAlignment="1">
      <alignment vertical="center"/>
    </xf>
    <xf numFmtId="14" fontId="27" fillId="32" borderId="114" xfId="0" applyNumberFormat="1" applyFont="1" applyFill="1" applyBorder="1" applyAlignment="1">
      <alignment horizontal="center" vertical="center"/>
    </xf>
    <xf numFmtId="14" fontId="11" fillId="32" borderId="12" xfId="0" applyNumberFormat="1" applyFont="1" applyFill="1" applyBorder="1" applyAlignment="1">
      <alignment horizontal="center" vertical="center"/>
    </xf>
    <xf numFmtId="0" fontId="24" fillId="32" borderId="6" xfId="0" applyFont="1" applyFill="1" applyBorder="1" applyAlignment="1">
      <alignment horizontal="center" vertical="center"/>
    </xf>
    <xf numFmtId="0" fontId="24" fillId="32" borderId="8" xfId="0" applyFont="1" applyFill="1" applyBorder="1" applyAlignment="1">
      <alignment horizontal="center" vertical="center"/>
    </xf>
    <xf numFmtId="0" fontId="24" fillId="32" borderId="114" xfId="0" applyFont="1" applyFill="1" applyBorder="1" applyAlignment="1">
      <alignment horizontal="center" vertical="center"/>
    </xf>
    <xf numFmtId="14" fontId="29" fillId="32" borderId="6" xfId="0" applyNumberFormat="1" applyFont="1" applyFill="1" applyBorder="1" applyAlignment="1">
      <alignment horizontal="center" vertical="center"/>
    </xf>
    <xf numFmtId="14" fontId="27" fillId="32" borderId="6" xfId="0" applyNumberFormat="1" applyFont="1" applyFill="1" applyBorder="1" applyAlignment="1">
      <alignment horizontal="center" vertical="center"/>
    </xf>
    <xf numFmtId="2" fontId="27" fillId="32" borderId="9" xfId="0" applyNumberFormat="1" applyFont="1" applyFill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14" fontId="29" fillId="32" borderId="114" xfId="0" applyNumberFormat="1" applyFont="1" applyFill="1" applyBorder="1" applyAlignment="1">
      <alignment horizontal="center" vertical="center"/>
    </xf>
    <xf numFmtId="2" fontId="27" fillId="32" borderId="105" xfId="0" applyNumberFormat="1" applyFont="1" applyFill="1" applyBorder="1" applyAlignment="1">
      <alignment horizontal="center" vertical="center"/>
    </xf>
    <xf numFmtId="0" fontId="28" fillId="0" borderId="114" xfId="0" applyFont="1" applyBorder="1" applyAlignment="1">
      <alignment horizontal="center" vertical="center"/>
    </xf>
    <xf numFmtId="0" fontId="28" fillId="0" borderId="114" xfId="0" applyFont="1" applyBorder="1" applyAlignment="1">
      <alignment horizontal="left" vertical="center"/>
    </xf>
    <xf numFmtId="14" fontId="29" fillId="32" borderId="8" xfId="0" applyNumberFormat="1" applyFont="1" applyFill="1" applyBorder="1" applyAlignment="1">
      <alignment horizontal="center" vertical="center"/>
    </xf>
    <xf numFmtId="2" fontId="27" fillId="32" borderId="10" xfId="0" applyNumberFormat="1" applyFont="1" applyFill="1" applyBorder="1" applyAlignment="1">
      <alignment horizontal="center" vertical="center"/>
    </xf>
    <xf numFmtId="0" fontId="28" fillId="0" borderId="6" xfId="0" applyFont="1" applyBorder="1" applyAlignment="1">
      <alignment horizontal="left" vertical="center"/>
    </xf>
    <xf numFmtId="0" fontId="28" fillId="0" borderId="8" xfId="0" applyFont="1" applyBorder="1" applyAlignment="1">
      <alignment horizontal="left" vertical="center"/>
    </xf>
    <xf numFmtId="14" fontId="2" fillId="32" borderId="8" xfId="0" applyNumberFormat="1" applyFont="1" applyFill="1" applyBorder="1" applyAlignment="1">
      <alignment horizontal="center" vertical="center"/>
    </xf>
    <xf numFmtId="14" fontId="2" fillId="32" borderId="114" xfId="0" applyNumberFormat="1" applyFont="1" applyFill="1" applyBorder="1" applyAlignment="1">
      <alignment horizontal="center" vertical="center"/>
    </xf>
    <xf numFmtId="0" fontId="11" fillId="32" borderId="10" xfId="0" applyFont="1" applyFill="1" applyBorder="1" applyAlignment="1">
      <alignment horizontal="center" vertical="center"/>
    </xf>
    <xf numFmtId="0" fontId="29" fillId="32" borderId="8" xfId="0" applyFont="1" applyFill="1" applyBorder="1" applyAlignment="1">
      <alignment vertical="center"/>
    </xf>
    <xf numFmtId="0" fontId="11" fillId="32" borderId="117" xfId="0" applyFont="1" applyFill="1" applyBorder="1" applyAlignment="1">
      <alignment horizontal="center" vertical="center"/>
    </xf>
    <xf numFmtId="0" fontId="11" fillId="32" borderId="118" xfId="0" applyFont="1" applyFill="1" applyBorder="1" applyAlignment="1">
      <alignment horizontal="center" vertical="center"/>
    </xf>
    <xf numFmtId="0" fontId="11" fillId="32" borderId="119" xfId="0" applyFont="1" applyFill="1" applyBorder="1" applyAlignment="1">
      <alignment horizontal="center" vertical="center"/>
    </xf>
    <xf numFmtId="0" fontId="11" fillId="32" borderId="120" xfId="0" applyFont="1" applyFill="1" applyBorder="1" applyAlignment="1">
      <alignment horizontal="center" vertical="center"/>
    </xf>
    <xf numFmtId="0" fontId="11" fillId="32" borderId="121" xfId="0" applyFont="1" applyFill="1" applyBorder="1" applyAlignment="1">
      <alignment horizontal="center" vertical="center"/>
    </xf>
    <xf numFmtId="0" fontId="11" fillId="32" borderId="97" xfId="0" applyFont="1" applyFill="1" applyBorder="1" applyAlignment="1">
      <alignment horizontal="center" vertical="center"/>
    </xf>
    <xf numFmtId="0" fontId="11" fillId="32" borderId="122" xfId="0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32" borderId="123" xfId="0" applyFont="1" applyFill="1" applyBorder="1" applyAlignment="1">
      <alignment horizontal="center" vertical="center"/>
    </xf>
    <xf numFmtId="0" fontId="11" fillId="32" borderId="124" xfId="0" applyFont="1" applyFill="1" applyBorder="1" applyAlignment="1">
      <alignment horizontal="center" vertical="center"/>
    </xf>
    <xf numFmtId="0" fontId="11" fillId="32" borderId="125" xfId="0" applyFont="1" applyFill="1" applyBorder="1" applyAlignment="1">
      <alignment horizontal="center" vertical="center"/>
    </xf>
    <xf numFmtId="0" fontId="11" fillId="32" borderId="96" xfId="0" applyFont="1" applyFill="1" applyBorder="1" applyAlignment="1">
      <alignment horizontal="center" vertical="center"/>
    </xf>
    <xf numFmtId="0" fontId="11" fillId="32" borderId="126" xfId="0" applyFont="1" applyFill="1" applyBorder="1" applyAlignment="1">
      <alignment horizontal="center" vertical="center"/>
    </xf>
    <xf numFmtId="0" fontId="11" fillId="32" borderId="115" xfId="0" applyFont="1" applyFill="1" applyBorder="1" applyAlignment="1">
      <alignment horizontal="center" vertical="center"/>
    </xf>
    <xf numFmtId="0" fontId="11" fillId="32" borderId="127" xfId="0" applyFont="1" applyFill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35" borderId="8" xfId="0" applyFont="1" applyFill="1" applyBorder="1" applyAlignment="1">
      <alignment horizontal="center" vertical="center"/>
    </xf>
    <xf numFmtId="0" fontId="4" fillId="45" borderId="8" xfId="0" applyFont="1" applyFill="1" applyBorder="1" applyAlignment="1">
      <alignment horizontal="center" vertical="center"/>
    </xf>
    <xf numFmtId="0" fontId="24" fillId="45" borderId="8" xfId="0" applyFont="1" applyFill="1" applyBorder="1" applyAlignment="1">
      <alignment horizontal="center" vertical="center"/>
    </xf>
    <xf numFmtId="14" fontId="4" fillId="45" borderId="8" xfId="0" applyNumberFormat="1" applyFont="1" applyFill="1" applyBorder="1" applyAlignment="1">
      <alignment horizontal="center" vertical="center"/>
    </xf>
    <xf numFmtId="0" fontId="2" fillId="45" borderId="8" xfId="0" applyFont="1" applyFill="1" applyBorder="1" applyAlignment="1">
      <alignment horizontal="center" vertical="center"/>
    </xf>
    <xf numFmtId="14" fontId="2" fillId="45" borderId="8" xfId="0" applyNumberFormat="1" applyFont="1" applyFill="1" applyBorder="1" applyAlignment="1">
      <alignment horizontal="center" vertical="center"/>
    </xf>
    <xf numFmtId="0" fontId="24" fillId="0" borderId="114" xfId="0" applyFont="1" applyBorder="1" applyAlignment="1">
      <alignment horizontal="center" vertical="center"/>
    </xf>
    <xf numFmtId="0" fontId="4" fillId="45" borderId="114" xfId="0" applyFont="1" applyFill="1" applyBorder="1" applyAlignment="1">
      <alignment horizontal="center" vertical="center"/>
    </xf>
    <xf numFmtId="0" fontId="24" fillId="45" borderId="114" xfId="0" applyFont="1" applyFill="1" applyBorder="1" applyAlignment="1">
      <alignment horizontal="center" vertical="center"/>
    </xf>
    <xf numFmtId="14" fontId="4" fillId="45" borderId="114" xfId="0" applyNumberFormat="1" applyFont="1" applyFill="1" applyBorder="1" applyAlignment="1">
      <alignment horizontal="center" vertical="center"/>
    </xf>
    <xf numFmtId="0" fontId="2" fillId="45" borderId="114" xfId="0" applyFont="1" applyFill="1" applyBorder="1" applyAlignment="1">
      <alignment horizontal="center" vertical="center"/>
    </xf>
    <xf numFmtId="14" fontId="2" fillId="45" borderId="114" xfId="0" applyNumberFormat="1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4" fillId="45" borderId="6" xfId="0" applyFont="1" applyFill="1" applyBorder="1" applyAlignment="1">
      <alignment horizontal="center" vertical="center"/>
    </xf>
    <xf numFmtId="0" fontId="24" fillId="45" borderId="6" xfId="0" applyFont="1" applyFill="1" applyBorder="1" applyAlignment="1">
      <alignment horizontal="center" vertical="center"/>
    </xf>
    <xf numFmtId="14" fontId="4" fillId="45" borderId="6" xfId="0" applyNumberFormat="1" applyFont="1" applyFill="1" applyBorder="1" applyAlignment="1">
      <alignment horizontal="center" vertical="center"/>
    </xf>
    <xf numFmtId="0" fontId="2" fillId="45" borderId="6" xfId="0" applyFont="1" applyFill="1" applyBorder="1" applyAlignment="1">
      <alignment horizontal="center" vertical="center"/>
    </xf>
    <xf numFmtId="14" fontId="2" fillId="45" borderId="6" xfId="0" applyNumberFormat="1" applyFont="1" applyFill="1" applyBorder="1" applyAlignment="1">
      <alignment horizontal="center" vertical="center"/>
    </xf>
    <xf numFmtId="0" fontId="2" fillId="58" borderId="6" xfId="0" applyFont="1" applyFill="1" applyBorder="1" applyAlignment="1">
      <alignment horizontal="center" vertical="center"/>
    </xf>
    <xf numFmtId="0" fontId="24" fillId="58" borderId="6" xfId="0" applyFont="1" applyFill="1" applyBorder="1" applyAlignment="1">
      <alignment horizontal="center" vertical="center"/>
    </xf>
    <xf numFmtId="14" fontId="2" fillId="58" borderId="6" xfId="0" applyNumberFormat="1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58" borderId="8" xfId="0" applyFont="1" applyFill="1" applyBorder="1" applyAlignment="1">
      <alignment horizontal="center" vertical="center"/>
    </xf>
    <xf numFmtId="0" fontId="24" fillId="58" borderId="8" xfId="0" applyFont="1" applyFill="1" applyBorder="1" applyAlignment="1">
      <alignment horizontal="center" vertical="center"/>
    </xf>
    <xf numFmtId="14" fontId="2" fillId="58" borderId="8" xfId="0" applyNumberFormat="1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2" fillId="58" borderId="114" xfId="0" applyFont="1" applyFill="1" applyBorder="1" applyAlignment="1">
      <alignment horizontal="center" vertical="center"/>
    </xf>
    <xf numFmtId="0" fontId="24" fillId="58" borderId="114" xfId="0" applyFont="1" applyFill="1" applyBorder="1" applyAlignment="1">
      <alignment horizontal="center" vertical="center"/>
    </xf>
    <xf numFmtId="14" fontId="2" fillId="58" borderId="114" xfId="0" applyNumberFormat="1" applyFont="1" applyFill="1" applyBorder="1" applyAlignment="1">
      <alignment horizontal="center" vertical="center"/>
    </xf>
    <xf numFmtId="0" fontId="2" fillId="15" borderId="11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4" fillId="9" borderId="6" xfId="0" applyFont="1" applyFill="1" applyBorder="1" applyAlignment="1">
      <alignment horizontal="center" vertical="center"/>
    </xf>
    <xf numFmtId="14" fontId="24" fillId="9" borderId="6" xfId="0" applyNumberFormat="1" applyFont="1" applyFill="1" applyBorder="1" applyAlignment="1">
      <alignment horizontal="center" vertical="center"/>
    </xf>
    <xf numFmtId="14" fontId="2" fillId="9" borderId="6" xfId="0" applyNumberFormat="1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4" fillId="9" borderId="8" xfId="0" applyFont="1" applyFill="1" applyBorder="1" applyAlignment="1">
      <alignment horizontal="center" vertical="center"/>
    </xf>
    <xf numFmtId="14" fontId="24" fillId="9" borderId="8" xfId="0" applyNumberFormat="1" applyFont="1" applyFill="1" applyBorder="1" applyAlignment="1">
      <alignment horizontal="center" vertical="center"/>
    </xf>
    <xf numFmtId="14" fontId="2" fillId="9" borderId="8" xfId="0" applyNumberFormat="1" applyFont="1" applyFill="1" applyBorder="1" applyAlignment="1">
      <alignment horizontal="center" vertical="center"/>
    </xf>
    <xf numFmtId="0" fontId="2" fillId="9" borderId="114" xfId="0" applyFont="1" applyFill="1" applyBorder="1" applyAlignment="1">
      <alignment horizontal="center" vertical="center"/>
    </xf>
    <xf numFmtId="0" fontId="24" fillId="9" borderId="114" xfId="0" applyFont="1" applyFill="1" applyBorder="1" applyAlignment="1">
      <alignment horizontal="center" vertical="center"/>
    </xf>
    <xf numFmtId="14" fontId="24" fillId="9" borderId="114" xfId="0" applyNumberFormat="1" applyFont="1" applyFill="1" applyBorder="1" applyAlignment="1">
      <alignment horizontal="center" vertical="center"/>
    </xf>
    <xf numFmtId="14" fontId="2" fillId="9" borderId="114" xfId="0" applyNumberFormat="1" applyFont="1" applyFill="1" applyBorder="1" applyAlignment="1">
      <alignment horizontal="center" vertical="center"/>
    </xf>
    <xf numFmtId="0" fontId="4" fillId="43" borderId="6" xfId="0" applyFont="1" applyFill="1" applyBorder="1" applyAlignment="1">
      <alignment horizontal="center" vertical="center"/>
    </xf>
    <xf numFmtId="0" fontId="24" fillId="43" borderId="6" xfId="0" applyFont="1" applyFill="1" applyBorder="1" applyAlignment="1">
      <alignment horizontal="center" vertical="center"/>
    </xf>
    <xf numFmtId="14" fontId="4" fillId="43" borderId="6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14" fontId="2" fillId="43" borderId="6" xfId="0" applyNumberFormat="1" applyFont="1" applyFill="1" applyBorder="1" applyAlignment="1">
      <alignment horizontal="center" vertical="center"/>
    </xf>
    <xf numFmtId="0" fontId="4" fillId="43" borderId="8" xfId="0" applyFont="1" applyFill="1" applyBorder="1" applyAlignment="1">
      <alignment horizontal="center" vertical="center"/>
    </xf>
    <xf numFmtId="0" fontId="24" fillId="43" borderId="8" xfId="0" applyFont="1" applyFill="1" applyBorder="1" applyAlignment="1">
      <alignment horizontal="center" vertical="center"/>
    </xf>
    <xf numFmtId="14" fontId="4" fillId="43" borderId="8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14" fontId="2" fillId="43" borderId="8" xfId="0" applyNumberFormat="1" applyFont="1" applyFill="1" applyBorder="1" applyAlignment="1">
      <alignment horizontal="center" vertical="center"/>
    </xf>
    <xf numFmtId="0" fontId="4" fillId="43" borderId="114" xfId="0" applyFont="1" applyFill="1" applyBorder="1" applyAlignment="1">
      <alignment horizontal="center" vertical="center"/>
    </xf>
    <xf numFmtId="0" fontId="24" fillId="43" borderId="114" xfId="0" applyFont="1" applyFill="1" applyBorder="1" applyAlignment="1">
      <alignment horizontal="center" vertical="center"/>
    </xf>
    <xf numFmtId="14" fontId="4" fillId="43" borderId="114" xfId="0" applyNumberFormat="1" applyFont="1" applyFill="1" applyBorder="1" applyAlignment="1">
      <alignment horizontal="center" vertical="center"/>
    </xf>
    <xf numFmtId="0" fontId="2" fillId="6" borderId="114" xfId="0" applyFont="1" applyFill="1" applyBorder="1" applyAlignment="1">
      <alignment horizontal="center" vertical="center"/>
    </xf>
    <xf numFmtId="14" fontId="2" fillId="43" borderId="114" xfId="0" applyNumberFormat="1" applyFont="1" applyFill="1" applyBorder="1" applyAlignment="1">
      <alignment horizontal="center" vertical="center"/>
    </xf>
    <xf numFmtId="0" fontId="2" fillId="44" borderId="6" xfId="0" applyFont="1" applyFill="1" applyBorder="1" applyAlignment="1">
      <alignment horizontal="center" vertical="center"/>
    </xf>
    <xf numFmtId="0" fontId="24" fillId="44" borderId="6" xfId="0" applyFont="1" applyFill="1" applyBorder="1" applyAlignment="1">
      <alignment horizontal="center" vertical="center"/>
    </xf>
    <xf numFmtId="14" fontId="2" fillId="44" borderId="6" xfId="0" applyNumberFormat="1" applyFont="1" applyFill="1" applyBorder="1" applyAlignment="1">
      <alignment horizontal="center" vertical="center"/>
    </xf>
    <xf numFmtId="0" fontId="2" fillId="21" borderId="6" xfId="0" applyFont="1" applyFill="1" applyBorder="1" applyAlignment="1">
      <alignment horizontal="center" vertical="center"/>
    </xf>
    <xf numFmtId="0" fontId="2" fillId="44" borderId="8" xfId="0" applyFont="1" applyFill="1" applyBorder="1" applyAlignment="1">
      <alignment horizontal="center" vertical="center"/>
    </xf>
    <xf numFmtId="0" fontId="24" fillId="44" borderId="8" xfId="0" applyFont="1" applyFill="1" applyBorder="1" applyAlignment="1">
      <alignment horizontal="center" vertical="center"/>
    </xf>
    <xf numFmtId="14" fontId="2" fillId="44" borderId="8" xfId="0" applyNumberFormat="1" applyFont="1" applyFill="1" applyBorder="1" applyAlignment="1">
      <alignment horizontal="center" vertical="center"/>
    </xf>
    <xf numFmtId="0" fontId="2" fillId="21" borderId="8" xfId="0" applyFont="1" applyFill="1" applyBorder="1" applyAlignment="1">
      <alignment horizontal="center" vertical="center"/>
    </xf>
    <xf numFmtId="0" fontId="2" fillId="44" borderId="114" xfId="0" applyFont="1" applyFill="1" applyBorder="1" applyAlignment="1">
      <alignment horizontal="center" vertical="center"/>
    </xf>
    <xf numFmtId="0" fontId="24" fillId="44" borderId="114" xfId="0" applyFont="1" applyFill="1" applyBorder="1" applyAlignment="1">
      <alignment horizontal="center" vertical="center"/>
    </xf>
    <xf numFmtId="14" fontId="2" fillId="44" borderId="114" xfId="0" applyNumberFormat="1" applyFont="1" applyFill="1" applyBorder="1" applyAlignment="1">
      <alignment horizontal="center" vertical="center"/>
    </xf>
    <xf numFmtId="0" fontId="2" fillId="21" borderId="114" xfId="0" applyFont="1" applyFill="1" applyBorder="1" applyAlignment="1">
      <alignment horizontal="center" vertical="center"/>
    </xf>
    <xf numFmtId="0" fontId="2" fillId="58" borderId="115" xfId="0" applyFont="1" applyFill="1" applyBorder="1" applyAlignment="1">
      <alignment horizontal="center" vertical="center"/>
    </xf>
    <xf numFmtId="0" fontId="24" fillId="58" borderId="115" xfId="0" applyFont="1" applyFill="1" applyBorder="1" applyAlignment="1">
      <alignment horizontal="center" vertical="center"/>
    </xf>
    <xf numFmtId="14" fontId="2" fillId="58" borderId="115" xfId="0" applyNumberFormat="1" applyFont="1" applyFill="1" applyBorder="1" applyAlignment="1">
      <alignment horizontal="center" vertical="center"/>
    </xf>
    <xf numFmtId="0" fontId="2" fillId="15" borderId="115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4" fillId="12" borderId="6" xfId="0" applyFont="1" applyFill="1" applyBorder="1" applyAlignment="1">
      <alignment horizontal="center" vertical="center"/>
    </xf>
    <xf numFmtId="14" fontId="2" fillId="12" borderId="6" xfId="0" applyNumberFormat="1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4" fillId="12" borderId="8" xfId="0" applyFont="1" applyFill="1" applyBorder="1" applyAlignment="1">
      <alignment horizontal="center" vertical="center"/>
    </xf>
    <xf numFmtId="14" fontId="2" fillId="12" borderId="8" xfId="0" applyNumberFormat="1" applyFont="1" applyFill="1" applyBorder="1" applyAlignment="1">
      <alignment horizontal="center" vertical="center"/>
    </xf>
    <xf numFmtId="0" fontId="2" fillId="12" borderId="114" xfId="0" applyFont="1" applyFill="1" applyBorder="1" applyAlignment="1">
      <alignment horizontal="center" vertical="center"/>
    </xf>
    <xf numFmtId="0" fontId="24" fillId="12" borderId="114" xfId="0" applyFont="1" applyFill="1" applyBorder="1" applyAlignment="1">
      <alignment horizontal="center" vertical="center"/>
    </xf>
    <xf numFmtId="14" fontId="2" fillId="12" borderId="114" xfId="0" applyNumberFormat="1" applyFont="1" applyFill="1" applyBorder="1" applyAlignment="1">
      <alignment horizontal="center" vertical="center"/>
    </xf>
    <xf numFmtId="0" fontId="2" fillId="43" borderId="6" xfId="0" applyFont="1" applyFill="1" applyBorder="1" applyAlignment="1">
      <alignment horizontal="center" vertical="center"/>
    </xf>
    <xf numFmtId="0" fontId="2" fillId="43" borderId="8" xfId="0" applyFont="1" applyFill="1" applyBorder="1" applyAlignment="1">
      <alignment horizontal="center" vertical="center"/>
    </xf>
    <xf numFmtId="0" fontId="2" fillId="43" borderId="114" xfId="0" applyFont="1" applyFill="1" applyBorder="1" applyAlignment="1">
      <alignment horizontal="center" vertical="center"/>
    </xf>
    <xf numFmtId="14" fontId="24" fillId="12" borderId="6" xfId="0" applyNumberFormat="1" applyFont="1" applyFill="1" applyBorder="1" applyAlignment="1">
      <alignment horizontal="center" vertical="center"/>
    </xf>
    <xf numFmtId="14" fontId="24" fillId="12" borderId="8" xfId="0" applyNumberFormat="1" applyFont="1" applyFill="1" applyBorder="1" applyAlignment="1">
      <alignment horizontal="center" vertical="center"/>
    </xf>
    <xf numFmtId="14" fontId="24" fillId="12" borderId="114" xfId="0" applyNumberFormat="1" applyFont="1" applyFill="1" applyBorder="1" applyAlignment="1">
      <alignment horizontal="center" vertical="center"/>
    </xf>
    <xf numFmtId="0" fontId="2" fillId="38" borderId="6" xfId="0" applyFont="1" applyFill="1" applyBorder="1" applyAlignment="1">
      <alignment horizontal="center" vertical="center"/>
    </xf>
    <xf numFmtId="14" fontId="2" fillId="38" borderId="6" xfId="0" applyNumberFormat="1" applyFont="1" applyFill="1" applyBorder="1" applyAlignment="1">
      <alignment horizontal="center" vertical="center"/>
    </xf>
    <xf numFmtId="0" fontId="2" fillId="22" borderId="6" xfId="0" applyFont="1" applyFill="1" applyBorder="1" applyAlignment="1">
      <alignment horizontal="center" vertical="center"/>
    </xf>
    <xf numFmtId="0" fontId="24" fillId="38" borderId="6" xfId="0" applyFont="1" applyFill="1" applyBorder="1" applyAlignment="1">
      <alignment horizontal="center" vertical="center"/>
    </xf>
    <xf numFmtId="14" fontId="24" fillId="38" borderId="6" xfId="0" applyNumberFormat="1" applyFont="1" applyFill="1" applyBorder="1" applyAlignment="1">
      <alignment horizontal="center" vertical="center"/>
    </xf>
    <xf numFmtId="0" fontId="2" fillId="22" borderId="8" xfId="0" applyFont="1" applyFill="1" applyBorder="1" applyAlignment="1">
      <alignment horizontal="center" vertical="center"/>
    </xf>
    <xf numFmtId="0" fontId="2" fillId="38" borderId="114" xfId="0" applyFont="1" applyFill="1" applyBorder="1" applyAlignment="1">
      <alignment horizontal="center" vertical="center"/>
    </xf>
    <xf numFmtId="0" fontId="24" fillId="38" borderId="114" xfId="0" applyFont="1" applyFill="1" applyBorder="1" applyAlignment="1">
      <alignment horizontal="center" vertical="center"/>
    </xf>
    <xf numFmtId="14" fontId="2" fillId="38" borderId="114" xfId="0" applyNumberFormat="1" applyFont="1" applyFill="1" applyBorder="1" applyAlignment="1">
      <alignment horizontal="center" vertical="center"/>
    </xf>
    <xf numFmtId="0" fontId="2" fillId="22" borderId="114" xfId="0" applyFont="1" applyFill="1" applyBorder="1" applyAlignment="1">
      <alignment horizontal="center" vertical="center"/>
    </xf>
    <xf numFmtId="14" fontId="24" fillId="38" borderId="114" xfId="0" applyNumberFormat="1" applyFont="1" applyFill="1" applyBorder="1" applyAlignment="1">
      <alignment horizontal="center" vertical="center"/>
    </xf>
    <xf numFmtId="14" fontId="24" fillId="58" borderId="6" xfId="0" applyNumberFormat="1" applyFont="1" applyFill="1" applyBorder="1" applyAlignment="1">
      <alignment horizontal="center" vertical="center"/>
    </xf>
    <xf numFmtId="14" fontId="24" fillId="58" borderId="8" xfId="0" applyNumberFormat="1" applyFont="1" applyFill="1" applyBorder="1" applyAlignment="1">
      <alignment horizontal="center" vertical="center"/>
    </xf>
    <xf numFmtId="14" fontId="24" fillId="58" borderId="114" xfId="0" applyNumberFormat="1" applyFont="1" applyFill="1" applyBorder="1" applyAlignment="1">
      <alignment horizontal="center" vertical="center"/>
    </xf>
    <xf numFmtId="0" fontId="11" fillId="0" borderId="128" xfId="0" applyFont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14" fontId="11" fillId="6" borderId="6" xfId="0" applyNumberFormat="1" applyFont="1" applyFill="1" applyBorder="1" applyAlignment="1">
      <alignment horizontal="center" vertical="center"/>
    </xf>
    <xf numFmtId="2" fontId="2" fillId="6" borderId="6" xfId="0" applyNumberFormat="1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14" fontId="11" fillId="6" borderId="8" xfId="0" applyNumberFormat="1" applyFont="1" applyFill="1" applyBorder="1" applyAlignment="1">
      <alignment horizontal="center" vertical="center"/>
    </xf>
    <xf numFmtId="2" fontId="2" fillId="6" borderId="8" xfId="0" applyNumberFormat="1" applyFont="1" applyFill="1" applyBorder="1" applyAlignment="1">
      <alignment horizontal="center" vertical="center"/>
    </xf>
    <xf numFmtId="0" fontId="11" fillId="6" borderId="114" xfId="0" applyFont="1" applyFill="1" applyBorder="1" applyAlignment="1">
      <alignment horizontal="center" vertical="center"/>
    </xf>
    <xf numFmtId="14" fontId="11" fillId="6" borderId="114" xfId="0" applyNumberFormat="1" applyFont="1" applyFill="1" applyBorder="1" applyAlignment="1">
      <alignment horizontal="center" vertical="center"/>
    </xf>
    <xf numFmtId="2" fontId="2" fillId="6" borderId="114" xfId="0" applyNumberFormat="1" applyFont="1" applyFill="1" applyBorder="1" applyAlignment="1">
      <alignment horizontal="center" vertical="center"/>
    </xf>
    <xf numFmtId="0" fontId="11" fillId="32" borderId="129" xfId="0" applyFont="1" applyFill="1" applyBorder="1" applyAlignment="1">
      <alignment horizontal="center" vertical="center"/>
    </xf>
    <xf numFmtId="0" fontId="27" fillId="32" borderId="8" xfId="0" applyFont="1" applyFill="1" applyBorder="1" applyAlignment="1">
      <alignment vertical="center"/>
    </xf>
    <xf numFmtId="14" fontId="0" fillId="0" borderId="8" xfId="0" applyNumberFormat="1" applyBorder="1"/>
    <xf numFmtId="0" fontId="11" fillId="16" borderId="12" xfId="0" applyFont="1" applyFill="1" applyBorder="1" applyAlignment="1">
      <alignment horizontal="center" vertical="center"/>
    </xf>
    <xf numFmtId="0" fontId="11" fillId="26" borderId="8" xfId="0" applyFont="1" applyFill="1" applyBorder="1" applyAlignment="1">
      <alignment horizontal="center" vertical="center"/>
    </xf>
    <xf numFmtId="0" fontId="27" fillId="26" borderId="8" xfId="0" applyFont="1" applyFill="1" applyBorder="1" applyAlignment="1">
      <alignment horizontal="center" vertical="center"/>
    </xf>
    <xf numFmtId="14" fontId="11" fillId="26" borderId="8" xfId="0" applyNumberFormat="1" applyFont="1" applyFill="1" applyBorder="1" applyAlignment="1">
      <alignment horizontal="center" vertical="center"/>
    </xf>
    <xf numFmtId="0" fontId="24" fillId="26" borderId="8" xfId="0" applyFont="1" applyFill="1" applyBorder="1" applyAlignment="1">
      <alignment horizontal="center" vertical="center"/>
    </xf>
    <xf numFmtId="0" fontId="11" fillId="74" borderId="8" xfId="0" applyFont="1" applyFill="1" applyBorder="1" applyAlignment="1">
      <alignment horizontal="center" vertical="center"/>
    </xf>
    <xf numFmtId="0" fontId="27" fillId="74" borderId="8" xfId="0" applyFont="1" applyFill="1" applyBorder="1" applyAlignment="1">
      <alignment horizontal="center" vertical="center"/>
    </xf>
    <xf numFmtId="14" fontId="11" fillId="74" borderId="8" xfId="0" applyNumberFormat="1" applyFont="1" applyFill="1" applyBorder="1" applyAlignment="1">
      <alignment horizontal="center" vertical="center"/>
    </xf>
    <xf numFmtId="0" fontId="11" fillId="74" borderId="10" xfId="0" applyFont="1" applyFill="1" applyBorder="1" applyAlignment="1">
      <alignment horizontal="center" vertical="center"/>
    </xf>
    <xf numFmtId="0" fontId="1" fillId="22" borderId="8" xfId="0" applyFont="1" applyFill="1" applyBorder="1" applyAlignment="1">
      <alignment horizontal="center" vertical="center"/>
    </xf>
    <xf numFmtId="0" fontId="1" fillId="22" borderId="114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2" fontId="1" fillId="22" borderId="8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wrapText="1"/>
    </xf>
    <xf numFmtId="0" fontId="11" fillId="10" borderId="114" xfId="0" applyFont="1" applyFill="1" applyBorder="1" applyAlignment="1">
      <alignment horizontal="center" vertical="center"/>
    </xf>
    <xf numFmtId="2" fontId="1" fillId="22" borderId="114" xfId="0" applyNumberFormat="1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2" fontId="1" fillId="22" borderId="6" xfId="0" applyNumberFormat="1" applyFont="1" applyFill="1" applyBorder="1" applyAlignment="1">
      <alignment horizontal="center" vertical="center"/>
    </xf>
    <xf numFmtId="0" fontId="1" fillId="22" borderId="6" xfId="0" applyFont="1" applyFill="1" applyBorder="1" applyAlignment="1">
      <alignment horizontal="center" vertical="center"/>
    </xf>
    <xf numFmtId="0" fontId="27" fillId="22" borderId="6" xfId="0" applyFont="1" applyFill="1" applyBorder="1" applyAlignment="1">
      <alignment horizontal="center" vertical="center"/>
    </xf>
    <xf numFmtId="14" fontId="2" fillId="26" borderId="0" xfId="0" applyNumberFormat="1" applyFont="1" applyFill="1" applyAlignment="1">
      <alignment horizontal="center" vertical="center"/>
    </xf>
    <xf numFmtId="0" fontId="11" fillId="26" borderId="114" xfId="0" applyFont="1" applyFill="1" applyBorder="1" applyAlignment="1">
      <alignment horizontal="center" vertical="center"/>
    </xf>
    <xf numFmtId="14" fontId="2" fillId="26" borderId="28" xfId="0" applyNumberFormat="1" applyFont="1" applyFill="1" applyBorder="1" applyAlignment="1">
      <alignment horizontal="center" vertical="center"/>
    </xf>
    <xf numFmtId="0" fontId="24" fillId="26" borderId="114" xfId="0" applyFont="1" applyFill="1" applyBorder="1" applyAlignment="1">
      <alignment horizontal="center" vertical="center"/>
    </xf>
    <xf numFmtId="14" fontId="11" fillId="26" borderId="114" xfId="0" applyNumberFormat="1" applyFont="1" applyFill="1" applyBorder="1" applyAlignment="1">
      <alignment horizontal="center" vertical="center"/>
    </xf>
    <xf numFmtId="0" fontId="11" fillId="26" borderId="6" xfId="0" applyFont="1" applyFill="1" applyBorder="1" applyAlignment="1">
      <alignment horizontal="center" vertical="center"/>
    </xf>
    <xf numFmtId="14" fontId="11" fillId="26" borderId="6" xfId="0" applyNumberFormat="1" applyFont="1" applyFill="1" applyBorder="1" applyAlignment="1">
      <alignment horizontal="center" vertical="center"/>
    </xf>
    <xf numFmtId="0" fontId="11" fillId="26" borderId="115" xfId="0" applyFont="1" applyFill="1" applyBorder="1" applyAlignment="1">
      <alignment horizontal="center" vertical="center"/>
    </xf>
    <xf numFmtId="0" fontId="24" fillId="26" borderId="115" xfId="0" applyFont="1" applyFill="1" applyBorder="1" applyAlignment="1">
      <alignment horizontal="center" vertical="center"/>
    </xf>
    <xf numFmtId="0" fontId="27" fillId="26" borderId="6" xfId="0" applyFont="1" applyFill="1" applyBorder="1" applyAlignment="1">
      <alignment horizontal="center" vertical="center"/>
    </xf>
    <xf numFmtId="0" fontId="27" fillId="26" borderId="114" xfId="0" applyFont="1" applyFill="1" applyBorder="1" applyAlignment="1">
      <alignment horizontal="center" vertical="center"/>
    </xf>
    <xf numFmtId="0" fontId="11" fillId="74" borderId="6" xfId="0" applyFont="1" applyFill="1" applyBorder="1" applyAlignment="1">
      <alignment horizontal="center" vertical="center"/>
    </xf>
    <xf numFmtId="0" fontId="27" fillId="74" borderId="6" xfId="0" applyFont="1" applyFill="1" applyBorder="1" applyAlignment="1">
      <alignment horizontal="center" vertical="center"/>
    </xf>
    <xf numFmtId="14" fontId="11" fillId="74" borderId="6" xfId="0" applyNumberFormat="1" applyFont="1" applyFill="1" applyBorder="1" applyAlignment="1">
      <alignment horizontal="center" vertical="center"/>
    </xf>
    <xf numFmtId="14" fontId="1" fillId="74" borderId="0" xfId="0" applyNumberFormat="1" applyFont="1" applyFill="1" applyAlignment="1">
      <alignment horizontal="center" vertical="center"/>
    </xf>
    <xf numFmtId="0" fontId="11" fillId="74" borderId="114" xfId="0" applyFont="1" applyFill="1" applyBorder="1" applyAlignment="1">
      <alignment horizontal="center" vertical="center"/>
    </xf>
    <xf numFmtId="14" fontId="1" fillId="74" borderId="28" xfId="0" applyNumberFormat="1" applyFont="1" applyFill="1" applyBorder="1" applyAlignment="1">
      <alignment horizontal="center" vertical="center"/>
    </xf>
    <xf numFmtId="0" fontId="27" fillId="74" borderId="114" xfId="0" applyFont="1" applyFill="1" applyBorder="1" applyAlignment="1">
      <alignment horizontal="center" vertical="center"/>
    </xf>
    <xf numFmtId="14" fontId="11" fillId="74" borderId="114" xfId="0" applyNumberFormat="1" applyFont="1" applyFill="1" applyBorder="1" applyAlignment="1">
      <alignment horizontal="center" vertical="center"/>
    </xf>
    <xf numFmtId="0" fontId="11" fillId="74" borderId="105" xfId="0" applyFont="1" applyFill="1" applyBorder="1" applyAlignment="1">
      <alignment horizontal="center" vertical="center"/>
    </xf>
    <xf numFmtId="0" fontId="11" fillId="74" borderId="9" xfId="0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11" fillId="32" borderId="0" xfId="0" applyFont="1" applyFill="1" applyAlignment="1">
      <alignment horizontal="center" vertical="center"/>
    </xf>
    <xf numFmtId="0" fontId="11" fillId="32" borderId="130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14" fontId="1" fillId="18" borderId="8" xfId="0" applyNumberFormat="1" applyFont="1" applyFill="1" applyBorder="1"/>
    <xf numFmtId="14" fontId="11" fillId="18" borderId="8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14" fontId="11" fillId="9" borderId="114" xfId="0" applyNumberFormat="1" applyFont="1" applyFill="1" applyBorder="1" applyAlignment="1">
      <alignment horizontal="center" vertical="center"/>
    </xf>
    <xf numFmtId="0" fontId="11" fillId="18" borderId="12" xfId="0" applyFont="1" applyFill="1" applyBorder="1" applyAlignment="1">
      <alignment horizontal="center" vertical="center"/>
    </xf>
    <xf numFmtId="14" fontId="1" fillId="18" borderId="12" xfId="0" applyNumberFormat="1" applyFont="1" applyFill="1" applyBorder="1"/>
    <xf numFmtId="14" fontId="11" fillId="18" borderId="12" xfId="0" applyNumberFormat="1" applyFont="1" applyFill="1" applyBorder="1" applyAlignment="1">
      <alignment horizontal="center" vertical="center"/>
    </xf>
    <xf numFmtId="14" fontId="1" fillId="74" borderId="8" xfId="0" applyNumberFormat="1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 vertical="center"/>
    </xf>
    <xf numFmtId="0" fontId="11" fillId="64" borderId="8" xfId="0" applyFont="1" applyFill="1" applyBorder="1" applyAlignment="1">
      <alignment horizontal="center" vertical="center"/>
    </xf>
    <xf numFmtId="14" fontId="1" fillId="64" borderId="8" xfId="0" applyNumberFormat="1" applyFont="1" applyFill="1" applyBorder="1" applyAlignment="1">
      <alignment horizontal="center" vertical="center"/>
    </xf>
    <xf numFmtId="0" fontId="27" fillId="64" borderId="8" xfId="0" applyFont="1" applyFill="1" applyBorder="1" applyAlignment="1">
      <alignment horizontal="center" vertical="center"/>
    </xf>
    <xf numFmtId="14" fontId="11" fillId="64" borderId="8" xfId="0" applyNumberFormat="1" applyFont="1" applyFill="1" applyBorder="1" applyAlignment="1">
      <alignment horizontal="center" vertical="center"/>
    </xf>
    <xf numFmtId="0" fontId="27" fillId="22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9" fillId="22" borderId="0" xfId="0" applyFont="1" applyFill="1" applyAlignment="1">
      <alignment vertical="center"/>
    </xf>
    <xf numFmtId="14" fontId="29" fillId="22" borderId="0" xfId="0" applyNumberFormat="1" applyFont="1" applyFill="1" applyAlignment="1">
      <alignment horizontal="center" vertical="center"/>
    </xf>
    <xf numFmtId="14" fontId="27" fillId="22" borderId="0" xfId="0" applyNumberFormat="1" applyFont="1" applyFill="1" applyAlignment="1">
      <alignment horizontal="center" vertical="center"/>
    </xf>
    <xf numFmtId="2" fontId="2" fillId="22" borderId="8" xfId="0" applyNumberFormat="1" applyFont="1" applyFill="1" applyBorder="1" applyAlignment="1">
      <alignment horizontal="center" vertical="center"/>
    </xf>
    <xf numFmtId="0" fontId="11" fillId="54" borderId="8" xfId="0" applyFont="1" applyFill="1" applyBorder="1" applyAlignment="1">
      <alignment horizontal="center" vertical="center"/>
    </xf>
    <xf numFmtId="14" fontId="11" fillId="54" borderId="8" xfId="0" applyNumberFormat="1" applyFont="1" applyFill="1" applyBorder="1" applyAlignment="1">
      <alignment horizontal="center" vertical="center"/>
    </xf>
    <xf numFmtId="2" fontId="2" fillId="54" borderId="8" xfId="0" applyNumberFormat="1" applyFont="1" applyFill="1" applyBorder="1" applyAlignment="1">
      <alignment horizontal="center" vertical="center"/>
    </xf>
    <xf numFmtId="0" fontId="2" fillId="54" borderId="8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24" fillId="43" borderId="12" xfId="0" applyFont="1" applyFill="1" applyBorder="1" applyAlignment="1">
      <alignment horizontal="center" vertical="center"/>
    </xf>
    <xf numFmtId="14" fontId="11" fillId="6" borderId="12" xfId="0" applyNumberFormat="1" applyFont="1" applyFill="1" applyBorder="1" applyAlignment="1">
      <alignment horizontal="center" vertical="center"/>
    </xf>
    <xf numFmtId="2" fontId="2" fillId="6" borderId="12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72" borderId="0" xfId="0" applyFill="1" applyAlignment="1">
      <alignment horizontal="left" vertical="top"/>
    </xf>
    <xf numFmtId="0" fontId="0" fillId="47" borderId="0" xfId="0" applyFill="1" applyAlignment="1">
      <alignment horizontal="left" vertical="top"/>
    </xf>
    <xf numFmtId="0" fontId="0" fillId="19" borderId="0" xfId="0" applyFill="1" applyAlignment="1">
      <alignment horizontal="left" vertical="top"/>
    </xf>
    <xf numFmtId="0" fontId="18" fillId="42" borderId="0" xfId="0" applyFont="1" applyFill="1" applyAlignment="1">
      <alignment horizontal="left" vertical="top"/>
    </xf>
    <xf numFmtId="0" fontId="18" fillId="17" borderId="0" xfId="0" applyFont="1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18" borderId="0" xfId="0" applyFill="1" applyAlignment="1">
      <alignment horizontal="left" vertical="top"/>
    </xf>
    <xf numFmtId="0" fontId="0" fillId="32" borderId="0" xfId="0" applyFill="1" applyAlignment="1">
      <alignment horizontal="left" vertical="top"/>
    </xf>
    <xf numFmtId="0" fontId="28" fillId="10" borderId="8" xfId="0" applyFont="1" applyFill="1" applyBorder="1" applyAlignment="1">
      <alignment horizontal="right"/>
    </xf>
    <xf numFmtId="0" fontId="28" fillId="10" borderId="0" xfId="0" applyFont="1" applyFill="1" applyAlignment="1">
      <alignment horizontal="right"/>
    </xf>
    <xf numFmtId="0" fontId="29" fillId="6" borderId="0" xfId="0" applyFont="1" applyFill="1" applyAlignment="1">
      <alignment horizontal="center"/>
    </xf>
    <xf numFmtId="0" fontId="14" fillId="6" borderId="0" xfId="0" applyFont="1" applyFill="1" applyAlignment="1">
      <alignment horizontal="center" vertical="center"/>
    </xf>
    <xf numFmtId="14" fontId="29" fillId="6" borderId="0" xfId="0" applyNumberFormat="1" applyFont="1" applyFill="1" applyAlignment="1">
      <alignment horizontal="center"/>
    </xf>
    <xf numFmtId="2" fontId="29" fillId="6" borderId="0" xfId="0" applyNumberFormat="1" applyFont="1" applyFill="1" applyAlignment="1">
      <alignment horizontal="center" vertical="center"/>
    </xf>
    <xf numFmtId="14" fontId="28" fillId="6" borderId="0" xfId="0" applyNumberFormat="1" applyFont="1" applyFill="1" applyAlignment="1">
      <alignment horizontal="center" vertical="center"/>
    </xf>
    <xf numFmtId="0" fontId="28" fillId="10" borderId="0" xfId="0" applyFont="1" applyFill="1" applyAlignment="1">
      <alignment horizontal="center" vertical="center"/>
    </xf>
    <xf numFmtId="0" fontId="28" fillId="0" borderId="0" xfId="0" applyFont="1" applyAlignment="1">
      <alignment vertical="center"/>
    </xf>
    <xf numFmtId="0" fontId="14" fillId="6" borderId="28" xfId="0" applyFont="1" applyFill="1" applyBorder="1" applyAlignment="1">
      <alignment horizontal="center" vertical="center"/>
    </xf>
    <xf numFmtId="14" fontId="29" fillId="6" borderId="28" xfId="0" applyNumberFormat="1" applyFont="1" applyFill="1" applyBorder="1" applyAlignment="1">
      <alignment horizontal="center"/>
    </xf>
    <xf numFmtId="2" fontId="29" fillId="6" borderId="28" xfId="0" applyNumberFormat="1" applyFont="1" applyFill="1" applyBorder="1" applyAlignment="1">
      <alignment horizontal="center" vertical="center"/>
    </xf>
    <xf numFmtId="14" fontId="28" fillId="6" borderId="28" xfId="0" applyNumberFormat="1" applyFont="1" applyFill="1" applyBorder="1" applyAlignment="1">
      <alignment horizontal="center" vertical="center"/>
    </xf>
    <xf numFmtId="0" fontId="28" fillId="10" borderId="28" xfId="0" applyFont="1" applyFill="1" applyBorder="1" applyAlignment="1">
      <alignment horizontal="center" vertical="center"/>
    </xf>
    <xf numFmtId="0" fontId="28" fillId="0" borderId="28" xfId="0" applyFont="1" applyBorder="1" applyAlignment="1">
      <alignment vertical="center"/>
    </xf>
    <xf numFmtId="14" fontId="1" fillId="9" borderId="0" xfId="0" applyNumberFormat="1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115" xfId="0" applyFont="1" applyBorder="1" applyAlignment="1">
      <alignment vertical="center"/>
    </xf>
    <xf numFmtId="0" fontId="29" fillId="32" borderId="2" xfId="0" applyFont="1" applyFill="1" applyBorder="1" applyAlignment="1">
      <alignment vertical="center"/>
    </xf>
    <xf numFmtId="14" fontId="11" fillId="32" borderId="0" xfId="0" applyNumberFormat="1" applyFont="1" applyFill="1" applyAlignment="1">
      <alignment horizontal="center" vertical="center"/>
    </xf>
    <xf numFmtId="0" fontId="9" fillId="32" borderId="0" xfId="0" applyFont="1" applyFill="1"/>
    <xf numFmtId="0" fontId="29" fillId="8" borderId="8" xfId="0" applyFont="1" applyFill="1" applyBorder="1" applyAlignment="1">
      <alignment horizontal="center" vertical="center"/>
    </xf>
    <xf numFmtId="14" fontId="29" fillId="8" borderId="8" xfId="0" applyNumberFormat="1" applyFont="1" applyFill="1" applyBorder="1" applyAlignment="1">
      <alignment horizontal="center" vertical="center"/>
    </xf>
    <xf numFmtId="14" fontId="27" fillId="8" borderId="8" xfId="0" applyNumberFormat="1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4" fontId="1" fillId="26" borderId="0" xfId="0" applyNumberFormat="1" applyFont="1" applyFill="1" applyAlignment="1">
      <alignment horizontal="center" vertical="center"/>
    </xf>
    <xf numFmtId="2" fontId="1" fillId="26" borderId="0" xfId="0" applyNumberFormat="1" applyFont="1" applyFill="1" applyAlignment="1">
      <alignment horizontal="center" vertical="center"/>
    </xf>
    <xf numFmtId="0" fontId="11" fillId="26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1" fillId="30" borderId="0" xfId="0" applyFont="1" applyFill="1" applyAlignment="1">
      <alignment horizontal="center" vertical="center"/>
    </xf>
    <xf numFmtId="14" fontId="1" fillId="30" borderId="0" xfId="0" applyNumberFormat="1" applyFont="1" applyFill="1" applyAlignment="1">
      <alignment horizontal="center" vertical="center"/>
    </xf>
    <xf numFmtId="2" fontId="1" fillId="30" borderId="0" xfId="0" applyNumberFormat="1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14" fontId="1" fillId="15" borderId="0" xfId="0" applyNumberFormat="1" applyFont="1" applyFill="1" applyAlignment="1">
      <alignment horizontal="center" vertical="center"/>
    </xf>
    <xf numFmtId="2" fontId="1" fillId="15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1" fillId="19" borderId="0" xfId="0" applyFont="1" applyFill="1" applyAlignment="1">
      <alignment horizontal="center" vertical="center"/>
    </xf>
    <xf numFmtId="14" fontId="1" fillId="19" borderId="0" xfId="0" applyNumberFormat="1" applyFont="1" applyFill="1" applyAlignment="1">
      <alignment horizontal="center" vertical="center"/>
    </xf>
    <xf numFmtId="2" fontId="1" fillId="19" borderId="0" xfId="0" applyNumberFormat="1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14" fontId="4" fillId="19" borderId="0" xfId="0" applyNumberFormat="1" applyFont="1" applyFill="1" applyAlignment="1">
      <alignment horizontal="center" vertical="center"/>
    </xf>
    <xf numFmtId="0" fontId="2" fillId="75" borderId="0" xfId="0" applyFont="1" applyFill="1" applyAlignment="1">
      <alignment horizontal="center" vertical="center"/>
    </xf>
    <xf numFmtId="0" fontId="11" fillId="75" borderId="0" xfId="0" applyFont="1" applyFill="1" applyAlignment="1">
      <alignment horizontal="center" vertical="center"/>
    </xf>
    <xf numFmtId="14" fontId="2" fillId="75" borderId="0" xfId="0" applyNumberFormat="1" applyFont="1" applyFill="1" applyAlignment="1">
      <alignment horizontal="center" vertical="center"/>
    </xf>
    <xf numFmtId="2" fontId="2" fillId="75" borderId="0" xfId="0" applyNumberFormat="1" applyFont="1" applyFill="1" applyAlignment="1">
      <alignment horizontal="center" vertical="center"/>
    </xf>
    <xf numFmtId="0" fontId="19" fillId="75" borderId="0" xfId="0" applyFont="1" applyFill="1" applyAlignment="1">
      <alignment horizontal="center" vertical="center"/>
    </xf>
    <xf numFmtId="0" fontId="1" fillId="74" borderId="115" xfId="0" applyFont="1" applyFill="1" applyBorder="1" applyAlignment="1">
      <alignment vertical="center"/>
    </xf>
    <xf numFmtId="0" fontId="29" fillId="74" borderId="2" xfId="0" applyFont="1" applyFill="1" applyBorder="1" applyAlignment="1">
      <alignment vertical="center"/>
    </xf>
    <xf numFmtId="14" fontId="29" fillId="74" borderId="0" xfId="0" applyNumberFormat="1" applyFont="1" applyFill="1" applyAlignment="1">
      <alignment horizontal="center" vertical="center"/>
    </xf>
    <xf numFmtId="14" fontId="27" fillId="74" borderId="8" xfId="0" applyNumberFormat="1" applyFont="1" applyFill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6" fillId="38" borderId="6" xfId="0" applyFont="1" applyFill="1" applyBorder="1" applyAlignment="1">
      <alignment horizontal="center" vertical="center"/>
    </xf>
    <xf numFmtId="14" fontId="56" fillId="38" borderId="6" xfId="0" applyNumberFormat="1" applyFont="1" applyFill="1" applyBorder="1" applyAlignment="1">
      <alignment horizontal="center" vertical="center"/>
    </xf>
    <xf numFmtId="0" fontId="56" fillId="22" borderId="6" xfId="0" applyFont="1" applyFill="1" applyBorder="1" applyAlignment="1">
      <alignment horizontal="center" vertical="center"/>
    </xf>
    <xf numFmtId="0" fontId="55" fillId="38" borderId="6" xfId="0" applyFont="1" applyFill="1" applyBorder="1" applyAlignment="1">
      <alignment horizontal="center" vertical="center"/>
    </xf>
    <xf numFmtId="14" fontId="55" fillId="38" borderId="6" xfId="0" applyNumberFormat="1" applyFont="1" applyFill="1" applyBorder="1" applyAlignment="1">
      <alignment horizontal="center" vertical="center"/>
    </xf>
    <xf numFmtId="0" fontId="55" fillId="0" borderId="8" xfId="0" applyFont="1" applyBorder="1" applyAlignment="1">
      <alignment horizontal="center" vertical="center"/>
    </xf>
    <xf numFmtId="0" fontId="56" fillId="38" borderId="8" xfId="0" applyFont="1" applyFill="1" applyBorder="1" applyAlignment="1">
      <alignment horizontal="center" vertical="center"/>
    </xf>
    <xf numFmtId="14" fontId="56" fillId="38" borderId="8" xfId="0" applyNumberFormat="1" applyFont="1" applyFill="1" applyBorder="1" applyAlignment="1">
      <alignment horizontal="center" vertical="center"/>
    </xf>
    <xf numFmtId="0" fontId="56" fillId="22" borderId="8" xfId="0" applyFont="1" applyFill="1" applyBorder="1" applyAlignment="1">
      <alignment horizontal="center" vertical="center"/>
    </xf>
    <xf numFmtId="0" fontId="55" fillId="38" borderId="8" xfId="0" applyFont="1" applyFill="1" applyBorder="1" applyAlignment="1">
      <alignment horizontal="center" vertical="center"/>
    </xf>
    <xf numFmtId="14" fontId="55" fillId="38" borderId="8" xfId="0" applyNumberFormat="1" applyFont="1" applyFill="1" applyBorder="1" applyAlignment="1">
      <alignment horizontal="center" vertical="center"/>
    </xf>
    <xf numFmtId="0" fontId="55" fillId="0" borderId="114" xfId="0" applyFont="1" applyBorder="1" applyAlignment="1">
      <alignment horizontal="center" vertical="center"/>
    </xf>
    <xf numFmtId="0" fontId="56" fillId="38" borderId="114" xfId="0" applyFont="1" applyFill="1" applyBorder="1" applyAlignment="1">
      <alignment horizontal="center" vertical="center"/>
    </xf>
    <xf numFmtId="0" fontId="55" fillId="38" borderId="114" xfId="0" applyFont="1" applyFill="1" applyBorder="1" applyAlignment="1">
      <alignment horizontal="center" vertical="center"/>
    </xf>
    <xf numFmtId="14" fontId="56" fillId="38" borderId="114" xfId="0" applyNumberFormat="1" applyFont="1" applyFill="1" applyBorder="1" applyAlignment="1">
      <alignment horizontal="center" vertical="center"/>
    </xf>
    <xf numFmtId="0" fontId="56" fillId="22" borderId="114" xfId="0" applyFont="1" applyFill="1" applyBorder="1" applyAlignment="1">
      <alignment horizontal="center" vertical="center"/>
    </xf>
    <xf numFmtId="14" fontId="55" fillId="38" borderId="114" xfId="0" applyNumberFormat="1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45" borderId="10" xfId="0" applyFont="1" applyFill="1" applyBorder="1" applyAlignment="1">
      <alignment horizontal="center" vertical="center"/>
    </xf>
    <xf numFmtId="0" fontId="24" fillId="45" borderId="105" xfId="0" applyFont="1" applyFill="1" applyBorder="1" applyAlignment="1">
      <alignment horizontal="center" vertical="center"/>
    </xf>
    <xf numFmtId="0" fontId="24" fillId="58" borderId="9" xfId="0" applyFont="1" applyFill="1" applyBorder="1" applyAlignment="1">
      <alignment horizontal="center" vertical="center"/>
    </xf>
    <xf numFmtId="0" fontId="24" fillId="58" borderId="10" xfId="0" applyFont="1" applyFill="1" applyBorder="1" applyAlignment="1">
      <alignment horizontal="center" vertical="center"/>
    </xf>
    <xf numFmtId="0" fontId="24" fillId="58" borderId="105" xfId="0" applyFont="1" applyFill="1" applyBorder="1" applyAlignment="1">
      <alignment horizontal="center" vertical="center"/>
    </xf>
    <xf numFmtId="0" fontId="24" fillId="43" borderId="9" xfId="0" applyFont="1" applyFill="1" applyBorder="1" applyAlignment="1">
      <alignment horizontal="center" vertical="center"/>
    </xf>
    <xf numFmtId="0" fontId="24" fillId="43" borderId="10" xfId="0" applyFont="1" applyFill="1" applyBorder="1" applyAlignment="1">
      <alignment horizontal="center" vertical="center"/>
    </xf>
    <xf numFmtId="0" fontId="24" fillId="43" borderId="105" xfId="0" applyFont="1" applyFill="1" applyBorder="1" applyAlignment="1">
      <alignment horizontal="center" vertical="center"/>
    </xf>
    <xf numFmtId="0" fontId="24" fillId="45" borderId="9" xfId="0" applyFont="1" applyFill="1" applyBorder="1" applyAlignment="1">
      <alignment horizontal="center" vertical="center"/>
    </xf>
    <xf numFmtId="0" fontId="24" fillId="44" borderId="9" xfId="0" applyFont="1" applyFill="1" applyBorder="1" applyAlignment="1">
      <alignment horizontal="center" vertical="center"/>
    </xf>
    <xf numFmtId="0" fontId="24" fillId="44" borderId="10" xfId="0" applyFont="1" applyFill="1" applyBorder="1" applyAlignment="1">
      <alignment horizontal="center" vertical="center"/>
    </xf>
    <xf numFmtId="0" fontId="24" fillId="44" borderId="105" xfId="0" applyFont="1" applyFill="1" applyBorder="1" applyAlignment="1">
      <alignment horizontal="center" vertical="center"/>
    </xf>
    <xf numFmtId="0" fontId="24" fillId="12" borderId="9" xfId="0" applyFont="1" applyFill="1" applyBorder="1" applyAlignment="1">
      <alignment horizontal="center" vertical="center"/>
    </xf>
    <xf numFmtId="0" fontId="24" fillId="12" borderId="105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4" fontId="1" fillId="74" borderId="6" xfId="0" applyNumberFormat="1" applyFont="1" applyFill="1" applyBorder="1" applyAlignment="1">
      <alignment horizontal="center"/>
    </xf>
    <xf numFmtId="14" fontId="1" fillId="74" borderId="114" xfId="0" applyNumberFormat="1" applyFont="1" applyFill="1" applyBorder="1" applyAlignment="1">
      <alignment horizontal="center"/>
    </xf>
    <xf numFmtId="0" fontId="11" fillId="76" borderId="6" xfId="0" applyFont="1" applyFill="1" applyBorder="1" applyAlignment="1">
      <alignment horizontal="center" vertical="center"/>
    </xf>
    <xf numFmtId="14" fontId="1" fillId="76" borderId="6" xfId="0" applyNumberFormat="1" applyFont="1" applyFill="1" applyBorder="1"/>
    <xf numFmtId="14" fontId="11" fillId="76" borderId="6" xfId="0" applyNumberFormat="1" applyFont="1" applyFill="1" applyBorder="1" applyAlignment="1">
      <alignment horizontal="center" vertical="center"/>
    </xf>
    <xf numFmtId="0" fontId="11" fillId="76" borderId="8" xfId="0" applyFont="1" applyFill="1" applyBorder="1" applyAlignment="1">
      <alignment horizontal="center" vertical="center"/>
    </xf>
    <xf numFmtId="14" fontId="1" fillId="76" borderId="8" xfId="0" applyNumberFormat="1" applyFont="1" applyFill="1" applyBorder="1"/>
    <xf numFmtId="14" fontId="11" fillId="76" borderId="8" xfId="0" applyNumberFormat="1" applyFont="1" applyFill="1" applyBorder="1" applyAlignment="1">
      <alignment horizontal="center" vertical="center"/>
    </xf>
    <xf numFmtId="0" fontId="11" fillId="76" borderId="114" xfId="0" applyFont="1" applyFill="1" applyBorder="1" applyAlignment="1">
      <alignment horizontal="center" vertical="center"/>
    </xf>
    <xf numFmtId="14" fontId="1" fillId="76" borderId="114" xfId="0" applyNumberFormat="1" applyFont="1" applyFill="1" applyBorder="1"/>
    <xf numFmtId="14" fontId="11" fillId="76" borderId="114" xfId="0" applyNumberFormat="1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88" xfId="0" applyFont="1" applyBorder="1" applyAlignment="1">
      <alignment horizontal="center" vertical="center"/>
    </xf>
    <xf numFmtId="0" fontId="24" fillId="0" borderId="106" xfId="0" applyFont="1" applyBorder="1" applyAlignment="1">
      <alignment horizontal="center" vertical="center"/>
    </xf>
    <xf numFmtId="0" fontId="24" fillId="0" borderId="131" xfId="0" applyFont="1" applyBorder="1" applyAlignment="1">
      <alignment horizontal="center" vertical="center"/>
    </xf>
    <xf numFmtId="0" fontId="11" fillId="16" borderId="0" xfId="0" applyFont="1" applyFill="1" applyAlignment="1">
      <alignment horizontal="left" vertical="center"/>
    </xf>
    <xf numFmtId="14" fontId="11" fillId="0" borderId="8" xfId="0" applyNumberFormat="1" applyFont="1" applyBorder="1" applyAlignment="1">
      <alignment horizontal="center" vertical="center"/>
    </xf>
    <xf numFmtId="14" fontId="11" fillId="0" borderId="8" xfId="0" applyNumberFormat="1" applyFont="1" applyBorder="1"/>
    <xf numFmtId="0" fontId="11" fillId="0" borderId="9" xfId="0" applyFont="1" applyBorder="1" applyAlignment="1">
      <alignment horizontal="center" vertical="center"/>
    </xf>
    <xf numFmtId="0" fontId="11" fillId="0" borderId="105" xfId="0" applyFont="1" applyBorder="1" applyAlignment="1">
      <alignment horizontal="center" vertical="center"/>
    </xf>
    <xf numFmtId="0" fontId="11" fillId="0" borderId="13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14" fontId="11" fillId="0" borderId="6" xfId="0" applyNumberFormat="1" applyFont="1" applyBorder="1"/>
    <xf numFmtId="0" fontId="11" fillId="32" borderId="133" xfId="0" applyFont="1" applyFill="1" applyBorder="1" applyAlignment="1">
      <alignment horizontal="center" vertical="center"/>
    </xf>
    <xf numFmtId="0" fontId="11" fillId="32" borderId="84" xfId="0" applyFont="1" applyFill="1" applyBorder="1" applyAlignment="1">
      <alignment horizontal="center" vertical="center"/>
    </xf>
    <xf numFmtId="0" fontId="28" fillId="0" borderId="0" xfId="0" applyFont="1" applyAlignment="1">
      <alignment horizontal="left" vertical="top"/>
    </xf>
    <xf numFmtId="0" fontId="71" fillId="0" borderId="0" xfId="0" applyFont="1"/>
    <xf numFmtId="14" fontId="30" fillId="7" borderId="18" xfId="0" applyNumberFormat="1" applyFont="1" applyFill="1" applyBorder="1"/>
    <xf numFmtId="14" fontId="20" fillId="71" borderId="0" xfId="0" applyNumberFormat="1" applyFont="1" applyFill="1" applyAlignment="1">
      <alignment wrapText="1"/>
    </xf>
    <xf numFmtId="14" fontId="18" fillId="0" borderId="18" xfId="0" applyNumberFormat="1" applyFont="1" applyBorder="1"/>
    <xf numFmtId="14" fontId="20" fillId="62" borderId="0" xfId="0" applyNumberFormat="1" applyFont="1" applyFill="1" applyAlignment="1">
      <alignment wrapText="1"/>
    </xf>
    <xf numFmtId="14" fontId="18" fillId="9" borderId="18" xfId="0" applyNumberFormat="1" applyFont="1" applyFill="1" applyBorder="1"/>
    <xf numFmtId="14" fontId="20" fillId="70" borderId="0" xfId="0" applyNumberFormat="1" applyFont="1" applyFill="1" applyAlignment="1">
      <alignment wrapText="1"/>
    </xf>
    <xf numFmtId="14" fontId="20" fillId="14" borderId="0" xfId="0" applyNumberFormat="1" applyFont="1" applyFill="1" applyAlignment="1">
      <alignment wrapText="1"/>
    </xf>
    <xf numFmtId="14" fontId="18" fillId="18" borderId="18" xfId="0" applyNumberFormat="1" applyFont="1" applyFill="1" applyBorder="1"/>
    <xf numFmtId="14" fontId="18" fillId="42" borderId="18" xfId="0" applyNumberFormat="1" applyFont="1" applyFill="1" applyBorder="1"/>
    <xf numFmtId="14" fontId="18" fillId="17" borderId="18" xfId="0" applyNumberFormat="1" applyFont="1" applyFill="1" applyBorder="1"/>
    <xf numFmtId="0" fontId="48" fillId="0" borderId="0" xfId="0" applyFont="1" applyAlignment="1">
      <alignment readingOrder="1"/>
    </xf>
    <xf numFmtId="0" fontId="72" fillId="32" borderId="111" xfId="0" applyFont="1" applyFill="1" applyBorder="1"/>
    <xf numFmtId="0" fontId="0" fillId="0" borderId="111" xfId="0" applyBorder="1"/>
    <xf numFmtId="0" fontId="28" fillId="0" borderId="111" xfId="0" applyFont="1" applyBorder="1"/>
    <xf numFmtId="0" fontId="18" fillId="0" borderId="111" xfId="0" applyFont="1" applyBorder="1"/>
    <xf numFmtId="0" fontId="32" fillId="0" borderId="111" xfId="0" applyFont="1" applyBorder="1"/>
    <xf numFmtId="0" fontId="72" fillId="32" borderId="112" xfId="0" applyFont="1" applyFill="1" applyBorder="1"/>
    <xf numFmtId="0" fontId="0" fillId="0" borderId="112" xfId="0" applyBorder="1"/>
    <xf numFmtId="0" fontId="28" fillId="0" borderId="112" xfId="0" applyFont="1" applyBorder="1"/>
    <xf numFmtId="0" fontId="18" fillId="0" borderId="112" xfId="0" applyFont="1" applyBorder="1"/>
    <xf numFmtId="0" fontId="32" fillId="0" borderId="112" xfId="0" applyFont="1" applyBorder="1"/>
    <xf numFmtId="0" fontId="72" fillId="32" borderId="113" xfId="0" applyFont="1" applyFill="1" applyBorder="1"/>
    <xf numFmtId="0" fontId="0" fillId="0" borderId="113" xfId="0" applyBorder="1"/>
    <xf numFmtId="0" fontId="28" fillId="0" borderId="113" xfId="0" applyFont="1" applyBorder="1"/>
    <xf numFmtId="0" fontId="18" fillId="0" borderId="113" xfId="0" applyFont="1" applyBorder="1"/>
    <xf numFmtId="0" fontId="32" fillId="0" borderId="113" xfId="0" applyFont="1" applyBorder="1"/>
    <xf numFmtId="0" fontId="76" fillId="0" borderId="0" xfId="0" applyFont="1"/>
    <xf numFmtId="0" fontId="18" fillId="0" borderId="0" xfId="0" applyFont="1" applyAlignment="1">
      <alignment horizontal="right"/>
    </xf>
    <xf numFmtId="0" fontId="61" fillId="0" borderId="0" xfId="0" applyFont="1" applyAlignment="1">
      <alignment horizontal="right"/>
    </xf>
    <xf numFmtId="14" fontId="0" fillId="0" borderId="8" xfId="0" applyNumberFormat="1" applyBorder="1" applyAlignment="1">
      <alignment horizontal="center" vertical="center"/>
    </xf>
    <xf numFmtId="0" fontId="27" fillId="0" borderId="115" xfId="0" applyFont="1" applyBorder="1" applyAlignment="1">
      <alignment horizontal="center" vertical="center"/>
    </xf>
    <xf numFmtId="0" fontId="0" fillId="32" borderId="8" xfId="0" applyFill="1" applyBorder="1" applyAlignment="1">
      <alignment horizontal="center" vertical="center"/>
    </xf>
    <xf numFmtId="0" fontId="0" fillId="76" borderId="8" xfId="0" applyFill="1" applyBorder="1" applyAlignment="1">
      <alignment horizontal="center" vertical="center"/>
    </xf>
    <xf numFmtId="0" fontId="0" fillId="49" borderId="8" xfId="0" applyFill="1" applyBorder="1" applyAlignment="1">
      <alignment horizontal="center" vertical="center"/>
    </xf>
    <xf numFmtId="0" fontId="29" fillId="45" borderId="8" xfId="0" applyFont="1" applyFill="1" applyBorder="1" applyAlignment="1">
      <alignment horizontal="center" vertical="center"/>
    </xf>
    <xf numFmtId="0" fontId="27" fillId="45" borderId="8" xfId="0" applyFont="1" applyFill="1" applyBorder="1" applyAlignment="1">
      <alignment horizontal="center" vertical="center"/>
    </xf>
    <xf numFmtId="14" fontId="29" fillId="45" borderId="8" xfId="0" applyNumberFormat="1" applyFont="1" applyFill="1" applyBorder="1" applyAlignment="1">
      <alignment horizontal="center" vertical="center"/>
    </xf>
    <xf numFmtId="14" fontId="27" fillId="0" borderId="0" xfId="0" applyNumberFormat="1" applyFont="1" applyAlignment="1">
      <alignment horizontal="center" vertical="center"/>
    </xf>
    <xf numFmtId="14" fontId="27" fillId="26" borderId="0" xfId="0" applyNumberFormat="1" applyFont="1" applyFill="1" applyAlignment="1">
      <alignment horizontal="center" vertical="center"/>
    </xf>
    <xf numFmtId="0" fontId="29" fillId="45" borderId="114" xfId="0" applyFont="1" applyFill="1" applyBorder="1" applyAlignment="1">
      <alignment horizontal="center" vertical="center"/>
    </xf>
    <xf numFmtId="0" fontId="27" fillId="45" borderId="114" xfId="0" applyFont="1" applyFill="1" applyBorder="1" applyAlignment="1">
      <alignment horizontal="center" vertical="center"/>
    </xf>
    <xf numFmtId="14" fontId="29" fillId="45" borderId="114" xfId="0" applyNumberFormat="1" applyFont="1" applyFill="1" applyBorder="1" applyAlignment="1">
      <alignment horizontal="center" vertical="center"/>
    </xf>
    <xf numFmtId="0" fontId="29" fillId="45" borderId="6" xfId="0" applyFont="1" applyFill="1" applyBorder="1" applyAlignment="1">
      <alignment horizontal="center" vertical="center"/>
    </xf>
    <xf numFmtId="0" fontId="27" fillId="45" borderId="6" xfId="0" applyFont="1" applyFill="1" applyBorder="1" applyAlignment="1">
      <alignment horizontal="center" vertical="center"/>
    </xf>
    <xf numFmtId="14" fontId="29" fillId="45" borderId="6" xfId="0" applyNumberFormat="1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29" fillId="58" borderId="6" xfId="0" applyFont="1" applyFill="1" applyBorder="1" applyAlignment="1">
      <alignment horizontal="center" vertical="center"/>
    </xf>
    <xf numFmtId="0" fontId="27" fillId="58" borderId="6" xfId="0" applyFont="1" applyFill="1" applyBorder="1" applyAlignment="1">
      <alignment horizontal="center" vertical="center"/>
    </xf>
    <xf numFmtId="14" fontId="29" fillId="58" borderId="6" xfId="0" applyNumberFormat="1" applyFont="1" applyFill="1" applyBorder="1" applyAlignment="1">
      <alignment horizontal="center" vertical="center"/>
    </xf>
    <xf numFmtId="0" fontId="29" fillId="15" borderId="6" xfId="0" applyFont="1" applyFill="1" applyBorder="1" applyAlignment="1">
      <alignment horizontal="center" vertical="center"/>
    </xf>
    <xf numFmtId="0" fontId="27" fillId="58" borderId="8" xfId="0" applyFont="1" applyFill="1" applyBorder="1" applyAlignment="1">
      <alignment horizontal="center" vertical="center"/>
    </xf>
    <xf numFmtId="14" fontId="29" fillId="58" borderId="8" xfId="0" applyNumberFormat="1" applyFont="1" applyFill="1" applyBorder="1" applyAlignment="1">
      <alignment horizontal="center" vertical="center"/>
    </xf>
    <xf numFmtId="0" fontId="29" fillId="15" borderId="8" xfId="0" applyFont="1" applyFill="1" applyBorder="1" applyAlignment="1">
      <alignment horizontal="center" vertical="center"/>
    </xf>
    <xf numFmtId="0" fontId="27" fillId="58" borderId="114" xfId="0" applyFont="1" applyFill="1" applyBorder="1" applyAlignment="1">
      <alignment horizontal="center" vertical="center"/>
    </xf>
    <xf numFmtId="14" fontId="29" fillId="58" borderId="114" xfId="0" applyNumberFormat="1" applyFont="1" applyFill="1" applyBorder="1" applyAlignment="1">
      <alignment horizontal="center" vertical="center"/>
    </xf>
    <xf numFmtId="0" fontId="29" fillId="15" borderId="114" xfId="0" applyFont="1" applyFill="1" applyBorder="1" applyAlignment="1">
      <alignment horizontal="center" vertical="center"/>
    </xf>
    <xf numFmtId="0" fontId="29" fillId="9" borderId="6" xfId="0" applyFont="1" applyFill="1" applyBorder="1" applyAlignment="1">
      <alignment horizontal="center" vertical="center"/>
    </xf>
    <xf numFmtId="0" fontId="27" fillId="9" borderId="6" xfId="0" applyFont="1" applyFill="1" applyBorder="1" applyAlignment="1">
      <alignment horizontal="center" vertical="center"/>
    </xf>
    <xf numFmtId="14" fontId="27" fillId="9" borderId="6" xfId="0" applyNumberFormat="1" applyFont="1" applyFill="1" applyBorder="1" applyAlignment="1">
      <alignment horizontal="center" vertical="center"/>
    </xf>
    <xf numFmtId="14" fontId="29" fillId="9" borderId="6" xfId="0" applyNumberFormat="1" applyFont="1" applyFill="1" applyBorder="1" applyAlignment="1">
      <alignment horizontal="center" vertical="center"/>
    </xf>
    <xf numFmtId="0" fontId="29" fillId="9" borderId="8" xfId="0" applyFont="1" applyFill="1" applyBorder="1" applyAlignment="1">
      <alignment horizontal="center" vertical="center"/>
    </xf>
    <xf numFmtId="0" fontId="27" fillId="9" borderId="8" xfId="0" applyFont="1" applyFill="1" applyBorder="1" applyAlignment="1">
      <alignment horizontal="center" vertical="center"/>
    </xf>
    <xf numFmtId="14" fontId="27" fillId="9" borderId="8" xfId="0" applyNumberFormat="1" applyFont="1" applyFill="1" applyBorder="1" applyAlignment="1">
      <alignment horizontal="center" vertical="center"/>
    </xf>
    <xf numFmtId="14" fontId="29" fillId="9" borderId="8" xfId="0" applyNumberFormat="1" applyFont="1" applyFill="1" applyBorder="1" applyAlignment="1">
      <alignment horizontal="center" vertical="center"/>
    </xf>
    <xf numFmtId="0" fontId="29" fillId="9" borderId="114" xfId="0" applyFont="1" applyFill="1" applyBorder="1" applyAlignment="1">
      <alignment horizontal="center" vertical="center"/>
    </xf>
    <xf numFmtId="0" fontId="27" fillId="9" borderId="114" xfId="0" applyFont="1" applyFill="1" applyBorder="1" applyAlignment="1">
      <alignment horizontal="center" vertical="center"/>
    </xf>
    <xf numFmtId="14" fontId="27" fillId="9" borderId="114" xfId="0" applyNumberFormat="1" applyFont="1" applyFill="1" applyBorder="1" applyAlignment="1">
      <alignment horizontal="center" vertical="center"/>
    </xf>
    <xf numFmtId="14" fontId="29" fillId="9" borderId="114" xfId="0" applyNumberFormat="1" applyFont="1" applyFill="1" applyBorder="1" applyAlignment="1">
      <alignment horizontal="center" vertical="center"/>
    </xf>
    <xf numFmtId="0" fontId="29" fillId="43" borderId="6" xfId="0" applyFont="1" applyFill="1" applyBorder="1" applyAlignment="1">
      <alignment horizontal="center" vertical="center"/>
    </xf>
    <xf numFmtId="0" fontId="27" fillId="43" borderId="6" xfId="0" applyFont="1" applyFill="1" applyBorder="1" applyAlignment="1">
      <alignment horizontal="center" vertical="center"/>
    </xf>
    <xf numFmtId="14" fontId="29" fillId="43" borderId="6" xfId="0" applyNumberFormat="1" applyFont="1" applyFill="1" applyBorder="1" applyAlignment="1">
      <alignment horizontal="center" vertical="center"/>
    </xf>
    <xf numFmtId="0" fontId="29" fillId="6" borderId="6" xfId="0" applyFont="1" applyFill="1" applyBorder="1" applyAlignment="1">
      <alignment horizontal="center" vertical="center"/>
    </xf>
    <xf numFmtId="0" fontId="29" fillId="43" borderId="8" xfId="0" applyFont="1" applyFill="1" applyBorder="1" applyAlignment="1">
      <alignment horizontal="center" vertical="center"/>
    </xf>
    <xf numFmtId="0" fontId="27" fillId="43" borderId="8" xfId="0" applyFont="1" applyFill="1" applyBorder="1" applyAlignment="1">
      <alignment horizontal="center" vertical="center"/>
    </xf>
    <xf numFmtId="14" fontId="29" fillId="43" borderId="8" xfId="0" applyNumberFormat="1" applyFont="1" applyFill="1" applyBorder="1" applyAlignment="1">
      <alignment horizontal="center" vertical="center"/>
    </xf>
    <xf numFmtId="0" fontId="29" fillId="6" borderId="8" xfId="0" applyFont="1" applyFill="1" applyBorder="1" applyAlignment="1">
      <alignment horizontal="center" vertical="center"/>
    </xf>
    <xf numFmtId="0" fontId="29" fillId="43" borderId="114" xfId="0" applyFont="1" applyFill="1" applyBorder="1" applyAlignment="1">
      <alignment horizontal="center" vertical="center"/>
    </xf>
    <xf numFmtId="0" fontId="27" fillId="43" borderId="114" xfId="0" applyFont="1" applyFill="1" applyBorder="1" applyAlignment="1">
      <alignment horizontal="center" vertical="center"/>
    </xf>
    <xf numFmtId="14" fontId="29" fillId="43" borderId="114" xfId="0" applyNumberFormat="1" applyFont="1" applyFill="1" applyBorder="1" applyAlignment="1">
      <alignment horizontal="center" vertical="center"/>
    </xf>
    <xf numFmtId="0" fontId="29" fillId="6" borderId="114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46" fillId="45" borderId="6" xfId="0" applyFont="1" applyFill="1" applyBorder="1" applyAlignment="1">
      <alignment horizontal="center" vertical="center"/>
    </xf>
    <xf numFmtId="0" fontId="34" fillId="45" borderId="6" xfId="0" applyFont="1" applyFill="1" applyBorder="1" applyAlignment="1">
      <alignment horizontal="center" vertical="center"/>
    </xf>
    <xf numFmtId="0" fontId="34" fillId="45" borderId="114" xfId="0" applyFont="1" applyFill="1" applyBorder="1" applyAlignment="1">
      <alignment horizontal="center" vertical="center"/>
    </xf>
    <xf numFmtId="14" fontId="46" fillId="45" borderId="6" xfId="0" applyNumberFormat="1" applyFont="1" applyFill="1" applyBorder="1" applyAlignment="1">
      <alignment horizontal="center" vertical="center"/>
    </xf>
    <xf numFmtId="0" fontId="34" fillId="0" borderId="114" xfId="0" applyFont="1" applyBorder="1" applyAlignment="1">
      <alignment horizontal="center" vertical="center"/>
    </xf>
    <xf numFmtId="0" fontId="46" fillId="45" borderId="114" xfId="0" applyFont="1" applyFill="1" applyBorder="1" applyAlignment="1">
      <alignment horizontal="center" vertical="center"/>
    </xf>
    <xf numFmtId="14" fontId="46" fillId="45" borderId="114" xfId="0" applyNumberFormat="1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9" fillId="44" borderId="6" xfId="0" applyFont="1" applyFill="1" applyBorder="1" applyAlignment="1">
      <alignment horizontal="center" vertical="center"/>
    </xf>
    <xf numFmtId="0" fontId="27" fillId="44" borderId="6" xfId="0" applyFont="1" applyFill="1" applyBorder="1" applyAlignment="1">
      <alignment horizontal="center" vertical="center"/>
    </xf>
    <xf numFmtId="14" fontId="29" fillId="44" borderId="6" xfId="0" applyNumberFormat="1" applyFont="1" applyFill="1" applyBorder="1" applyAlignment="1">
      <alignment horizontal="center" vertical="center"/>
    </xf>
    <xf numFmtId="0" fontId="29" fillId="21" borderId="6" xfId="0" applyFont="1" applyFill="1" applyBorder="1" applyAlignment="1">
      <alignment horizontal="center" vertical="center"/>
    </xf>
    <xf numFmtId="0" fontId="29" fillId="44" borderId="8" xfId="0" applyFont="1" applyFill="1" applyBorder="1" applyAlignment="1">
      <alignment horizontal="center" vertical="center"/>
    </xf>
    <xf numFmtId="0" fontId="27" fillId="44" borderId="8" xfId="0" applyFont="1" applyFill="1" applyBorder="1" applyAlignment="1">
      <alignment horizontal="center" vertical="center"/>
    </xf>
    <xf numFmtId="14" fontId="29" fillId="44" borderId="8" xfId="0" applyNumberFormat="1" applyFont="1" applyFill="1" applyBorder="1" applyAlignment="1">
      <alignment horizontal="center" vertical="center"/>
    </xf>
    <xf numFmtId="0" fontId="29" fillId="21" borderId="8" xfId="0" applyFont="1" applyFill="1" applyBorder="1" applyAlignment="1">
      <alignment horizontal="center" vertical="center"/>
    </xf>
    <xf numFmtId="0" fontId="29" fillId="44" borderId="114" xfId="0" applyFont="1" applyFill="1" applyBorder="1" applyAlignment="1">
      <alignment horizontal="center" vertical="center"/>
    </xf>
    <xf numFmtId="0" fontId="27" fillId="44" borderId="114" xfId="0" applyFont="1" applyFill="1" applyBorder="1" applyAlignment="1">
      <alignment horizontal="center" vertical="center"/>
    </xf>
    <xf numFmtId="14" fontId="29" fillId="44" borderId="114" xfId="0" applyNumberFormat="1" applyFont="1" applyFill="1" applyBorder="1" applyAlignment="1">
      <alignment horizontal="center" vertical="center"/>
    </xf>
    <xf numFmtId="0" fontId="29" fillId="21" borderId="114" xfId="0" applyFont="1" applyFill="1" applyBorder="1" applyAlignment="1">
      <alignment horizontal="center" vertical="center"/>
    </xf>
    <xf numFmtId="0" fontId="29" fillId="58" borderId="115" xfId="0" applyFont="1" applyFill="1" applyBorder="1" applyAlignment="1">
      <alignment horizontal="center" vertical="center"/>
    </xf>
    <xf numFmtId="0" fontId="27" fillId="58" borderId="115" xfId="0" applyFont="1" applyFill="1" applyBorder="1" applyAlignment="1">
      <alignment horizontal="center" vertical="center"/>
    </xf>
    <xf numFmtId="14" fontId="29" fillId="58" borderId="115" xfId="0" applyNumberFormat="1" applyFont="1" applyFill="1" applyBorder="1" applyAlignment="1">
      <alignment horizontal="center" vertical="center"/>
    </xf>
    <xf numFmtId="0" fontId="29" fillId="15" borderId="115" xfId="0" applyFont="1" applyFill="1" applyBorder="1" applyAlignment="1">
      <alignment horizontal="center" vertical="center"/>
    </xf>
    <xf numFmtId="14" fontId="27" fillId="0" borderId="28" xfId="0" applyNumberFormat="1" applyFont="1" applyBorder="1" applyAlignment="1">
      <alignment horizontal="center" vertical="center"/>
    </xf>
    <xf numFmtId="0" fontId="29" fillId="12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14" fontId="29" fillId="12" borderId="6" xfId="0" applyNumberFormat="1" applyFont="1" applyFill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46" fillId="12" borderId="8" xfId="0" applyFont="1" applyFill="1" applyBorder="1" applyAlignment="1">
      <alignment horizontal="center" vertical="center"/>
    </xf>
    <xf numFmtId="0" fontId="34" fillId="12" borderId="8" xfId="0" applyFont="1" applyFill="1" applyBorder="1" applyAlignment="1">
      <alignment horizontal="center" vertical="center"/>
    </xf>
    <xf numFmtId="0" fontId="34" fillId="12" borderId="6" xfId="0" applyFont="1" applyFill="1" applyBorder="1" applyAlignment="1">
      <alignment horizontal="center" vertical="center"/>
    </xf>
    <xf numFmtId="14" fontId="46" fillId="12" borderId="8" xfId="0" applyNumberFormat="1" applyFont="1" applyFill="1" applyBorder="1" applyAlignment="1">
      <alignment horizontal="center" vertical="center"/>
    </xf>
    <xf numFmtId="0" fontId="46" fillId="9" borderId="8" xfId="0" applyFont="1" applyFill="1" applyBorder="1" applyAlignment="1">
      <alignment horizontal="center" vertical="center"/>
    </xf>
    <xf numFmtId="14" fontId="27" fillId="16" borderId="0" xfId="0" applyNumberFormat="1" applyFont="1" applyFill="1" applyAlignment="1">
      <alignment horizontal="center" vertical="center"/>
    </xf>
    <xf numFmtId="0" fontId="29" fillId="12" borderId="114" xfId="0" applyFont="1" applyFill="1" applyBorder="1" applyAlignment="1">
      <alignment horizontal="center" vertical="center"/>
    </xf>
    <xf numFmtId="0" fontId="27" fillId="12" borderId="114" xfId="0" applyFont="1" applyFill="1" applyBorder="1" applyAlignment="1">
      <alignment horizontal="center" vertical="center"/>
    </xf>
    <xf numFmtId="14" fontId="29" fillId="12" borderId="114" xfId="0" applyNumberFormat="1" applyFont="1" applyFill="1" applyBorder="1" applyAlignment="1">
      <alignment horizontal="center" vertical="center"/>
    </xf>
    <xf numFmtId="0" fontId="29" fillId="12" borderId="8" xfId="0" applyFont="1" applyFill="1" applyBorder="1" applyAlignment="1">
      <alignment horizontal="center" vertical="center"/>
    </xf>
    <xf numFmtId="0" fontId="27" fillId="12" borderId="8" xfId="0" applyFont="1" applyFill="1" applyBorder="1" applyAlignment="1">
      <alignment horizontal="center" vertical="center"/>
    </xf>
    <xf numFmtId="14" fontId="29" fillId="12" borderId="8" xfId="0" applyNumberFormat="1" applyFont="1" applyFill="1" applyBorder="1" applyAlignment="1">
      <alignment horizontal="center" vertical="center"/>
    </xf>
    <xf numFmtId="0" fontId="21" fillId="70" borderId="25" xfId="0" applyFont="1" applyFill="1" applyBorder="1" applyAlignment="1">
      <alignment wrapText="1"/>
    </xf>
    <xf numFmtId="0" fontId="21" fillId="77" borderId="25" xfId="0" applyFont="1" applyFill="1" applyBorder="1" applyAlignment="1">
      <alignment wrapText="1"/>
    </xf>
    <xf numFmtId="0" fontId="36" fillId="77" borderId="25" xfId="0" applyFont="1" applyFill="1" applyBorder="1"/>
    <xf numFmtId="0" fontId="77" fillId="12" borderId="25" xfId="0" applyFont="1" applyFill="1" applyBorder="1"/>
    <xf numFmtId="0" fontId="36" fillId="12" borderId="25" xfId="0" applyFont="1" applyFill="1" applyBorder="1"/>
    <xf numFmtId="0" fontId="77" fillId="38" borderId="25" xfId="0" applyFont="1" applyFill="1" applyBorder="1"/>
    <xf numFmtId="0" fontId="18" fillId="39" borderId="25" xfId="0" applyFont="1" applyFill="1" applyBorder="1"/>
    <xf numFmtId="0" fontId="18" fillId="77" borderId="25" xfId="0" applyFont="1" applyFill="1" applyBorder="1"/>
    <xf numFmtId="0" fontId="36" fillId="44" borderId="25" xfId="0" applyFont="1" applyFill="1" applyBorder="1"/>
    <xf numFmtId="0" fontId="36" fillId="45" borderId="25" xfId="0" applyFont="1" applyFill="1" applyBorder="1"/>
    <xf numFmtId="0" fontId="11" fillId="32" borderId="92" xfId="0" applyFont="1" applyFill="1" applyBorder="1" applyAlignment="1">
      <alignment horizontal="center" vertical="center"/>
    </xf>
    <xf numFmtId="0" fontId="11" fillId="32" borderId="96" xfId="0" applyFont="1" applyFill="1" applyBorder="1" applyAlignment="1">
      <alignment horizontal="center" vertical="center"/>
    </xf>
    <xf numFmtId="0" fontId="11" fillId="32" borderId="93" xfId="0" applyFont="1" applyFill="1" applyBorder="1" applyAlignment="1">
      <alignment horizontal="center" vertical="center"/>
    </xf>
    <xf numFmtId="0" fontId="1" fillId="22" borderId="8" xfId="0" applyFont="1" applyFill="1" applyBorder="1" applyAlignment="1">
      <alignment horizontal="center" vertical="center"/>
    </xf>
    <xf numFmtId="0" fontId="1" fillId="22" borderId="114" xfId="0" applyFont="1" applyFill="1" applyBorder="1" applyAlignment="1">
      <alignment horizontal="center" vertical="center"/>
    </xf>
    <xf numFmtId="0" fontId="2" fillId="19" borderId="12" xfId="0" applyFont="1" applyFill="1" applyBorder="1" applyAlignment="1">
      <alignment horizontal="center" vertical="center"/>
    </xf>
    <xf numFmtId="0" fontId="2" fillId="19" borderId="2" xfId="0" applyFont="1" applyFill="1" applyBorder="1" applyAlignment="1">
      <alignment horizontal="center" vertical="center"/>
    </xf>
    <xf numFmtId="0" fontId="2" fillId="19" borderId="115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115" xfId="0" applyFont="1" applyFill="1" applyBorder="1" applyAlignment="1">
      <alignment horizontal="center" vertical="center"/>
    </xf>
    <xf numFmtId="0" fontId="29" fillId="8" borderId="12" xfId="0" applyFont="1" applyFill="1" applyBorder="1" applyAlignment="1">
      <alignment horizontal="center" vertical="center"/>
    </xf>
    <xf numFmtId="0" fontId="29" fillId="8" borderId="2" xfId="0" applyFont="1" applyFill="1" applyBorder="1" applyAlignment="1">
      <alignment horizontal="center" vertical="center"/>
    </xf>
    <xf numFmtId="0" fontId="11" fillId="32" borderId="12" xfId="0" applyFont="1" applyFill="1" applyBorder="1" applyAlignment="1">
      <alignment horizontal="center" vertical="center"/>
    </xf>
    <xf numFmtId="0" fontId="11" fillId="32" borderId="2" xfId="0" applyFont="1" applyFill="1" applyBorder="1" applyAlignment="1">
      <alignment horizontal="center" vertical="center"/>
    </xf>
    <xf numFmtId="0" fontId="11" fillId="32" borderId="6" xfId="0" applyFont="1" applyFill="1" applyBorder="1" applyAlignment="1">
      <alignment horizontal="center" vertical="center"/>
    </xf>
    <xf numFmtId="0" fontId="24" fillId="32" borderId="8" xfId="0" applyFont="1" applyFill="1" applyBorder="1" applyAlignment="1">
      <alignment horizontal="center" vertical="center"/>
    </xf>
    <xf numFmtId="0" fontId="24" fillId="32" borderId="114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0" fontId="11" fillId="0" borderId="116" xfId="0" applyFont="1" applyBorder="1" applyAlignment="1">
      <alignment horizontal="center" vertical="center"/>
    </xf>
    <xf numFmtId="0" fontId="27" fillId="0" borderId="11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15" xfId="0" applyFont="1" applyBorder="1" applyAlignment="1">
      <alignment horizontal="center" vertical="center"/>
    </xf>
    <xf numFmtId="0" fontId="11" fillId="22" borderId="116" xfId="0" applyFont="1" applyFill="1" applyBorder="1" applyAlignment="1">
      <alignment horizontal="center" vertical="center"/>
    </xf>
    <xf numFmtId="0" fontId="11" fillId="22" borderId="2" xfId="0" applyFont="1" applyFill="1" applyBorder="1" applyAlignment="1">
      <alignment horizontal="center" vertical="center"/>
    </xf>
    <xf numFmtId="0" fontId="11" fillId="22" borderId="115" xfId="0" applyFont="1" applyFill="1" applyBorder="1" applyAlignment="1">
      <alignment horizontal="center" vertical="center"/>
    </xf>
    <xf numFmtId="0" fontId="11" fillId="10" borderId="116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115" xfId="0" applyFont="1" applyFill="1" applyBorder="1" applyAlignment="1">
      <alignment horizontal="center" vertical="center"/>
    </xf>
    <xf numFmtId="0" fontId="1" fillId="32" borderId="12" xfId="0" applyFont="1" applyFill="1" applyBorder="1" applyAlignment="1">
      <alignment horizontal="center" vertical="center"/>
    </xf>
    <xf numFmtId="0" fontId="1" fillId="32" borderId="2" xfId="0" applyFont="1" applyFill="1" applyBorder="1" applyAlignment="1">
      <alignment horizontal="center" vertical="center"/>
    </xf>
    <xf numFmtId="0" fontId="1" fillId="32" borderId="115" xfId="0" applyFont="1" applyFill="1" applyBorder="1" applyAlignment="1">
      <alignment horizontal="center" vertical="center"/>
    </xf>
    <xf numFmtId="0" fontId="1" fillId="32" borderId="116" xfId="0" applyFont="1" applyFill="1" applyBorder="1" applyAlignment="1">
      <alignment horizontal="center" vertical="center"/>
    </xf>
    <xf numFmtId="0" fontId="1" fillId="22" borderId="12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0" fontId="1" fillId="22" borderId="115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" fillId="32" borderId="8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64" borderId="8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27" fillId="32" borderId="8" xfId="0" applyFont="1" applyFill="1" applyBorder="1" applyAlignment="1">
      <alignment horizontal="center" vertical="center"/>
    </xf>
    <xf numFmtId="0" fontId="27" fillId="32" borderId="114" xfId="0" applyFont="1" applyFill="1" applyBorder="1" applyAlignment="1">
      <alignment horizontal="center" vertical="center"/>
    </xf>
    <xf numFmtId="0" fontId="11" fillId="32" borderId="8" xfId="0" applyFont="1" applyFill="1" applyBorder="1" applyAlignment="1">
      <alignment horizontal="center" vertical="center"/>
    </xf>
    <xf numFmtId="0" fontId="11" fillId="32" borderId="114" xfId="0" applyFont="1" applyFill="1" applyBorder="1" applyAlignment="1">
      <alignment horizontal="center" vertical="center"/>
    </xf>
    <xf numFmtId="0" fontId="11" fillId="32" borderId="116" xfId="0" applyFont="1" applyFill="1" applyBorder="1" applyAlignment="1">
      <alignment horizontal="center" vertical="center"/>
    </xf>
    <xf numFmtId="0" fontId="11" fillId="32" borderId="115" xfId="0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center" vertical="center"/>
    </xf>
    <xf numFmtId="0" fontId="2" fillId="26" borderId="115" xfId="0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11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74" borderId="12" xfId="0" applyFont="1" applyFill="1" applyBorder="1" applyAlignment="1">
      <alignment horizontal="center" vertical="center"/>
    </xf>
    <xf numFmtId="0" fontId="1" fillId="74" borderId="2" xfId="0" applyFont="1" applyFill="1" applyBorder="1" applyAlignment="1">
      <alignment horizontal="center" vertical="center"/>
    </xf>
    <xf numFmtId="0" fontId="1" fillId="74" borderId="6" xfId="0" applyFont="1" applyFill="1" applyBorder="1" applyAlignment="1">
      <alignment horizontal="center" vertical="center"/>
    </xf>
    <xf numFmtId="0" fontId="4" fillId="8" borderId="116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2" fillId="26" borderId="116" xfId="0" applyFont="1" applyFill="1" applyBorder="1" applyAlignment="1">
      <alignment horizontal="center" vertical="center"/>
    </xf>
    <xf numFmtId="0" fontId="1" fillId="74" borderId="115" xfId="0" applyFont="1" applyFill="1" applyBorder="1" applyAlignment="1">
      <alignment horizontal="center" vertical="center"/>
    </xf>
    <xf numFmtId="0" fontId="1" fillId="74" borderId="116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11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A5FADB"/>
      <color rgb="FFBBF0EF"/>
      <color rgb="FFDCC5ED"/>
      <color rgb="FFF55656"/>
      <color rgb="FFE89520"/>
      <color rgb="FF02CAD1"/>
      <color rgb="FFF7C1C1"/>
      <color rgb="FF9EDEC6"/>
      <color rgb="FFA7F79C"/>
      <color rgb="FFFCC0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vlt-civmsrv.dhe.duke.edu:8080/mousedbweb/animaledit.do?key=210113-2:0&amp;refpage=/AnimalListForm.jsp" TargetMode="External"/><Relationship Id="rId2" Type="http://schemas.openxmlformats.org/officeDocument/2006/relationships/hyperlink" Target="http://vlt-civmsrv.dhe.duke.edu:8080/mousedbweb/animaledit.do?key=210113-3:0&amp;refpage=/AnimalListForm.jsp" TargetMode="External"/><Relationship Id="rId1" Type="http://schemas.openxmlformats.org/officeDocument/2006/relationships/hyperlink" Target="http://vlt-civmsrv.dhe.duke.edu:8080/mousedbweb/animaledit.do?key=210113-4:0&amp;refpage=/AnimalListForm.jsp" TargetMode="External"/><Relationship Id="rId6" Type="http://schemas.openxmlformats.org/officeDocument/2006/relationships/hyperlink" Target="http://vlt-civmsrv.dhe.duke.edu:8080/mousedbweb/animaledit.do?key=210112-3:0&amp;refpage=/AnimalListForm.jsp" TargetMode="External"/><Relationship Id="rId5" Type="http://schemas.openxmlformats.org/officeDocument/2006/relationships/hyperlink" Target="http://vlt-civmsrv.dhe.duke.edu:8080/mousedbweb/animaledit.do?key=201012-2:0&amp;refpage=/AnimalListForm.jsp" TargetMode="External"/><Relationship Id="rId4" Type="http://schemas.openxmlformats.org/officeDocument/2006/relationships/hyperlink" Target="http://vlt-civmsrv.dhe.duke.edu:8080/mousedbweb/animaledit.do?key=210113-1:0&amp;refpage=/AnimalListForm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59BB-51BF-42E1-9706-8DB1BE38C059}">
  <sheetPr>
    <pageSetUpPr fitToPage="1"/>
  </sheetPr>
  <dimension ref="A1:P32"/>
  <sheetViews>
    <sheetView workbookViewId="0">
      <selection activeCell="I2" sqref="I2"/>
    </sheetView>
  </sheetViews>
  <sheetFormatPr defaultColWidth="8.85546875" defaultRowHeight="15"/>
  <cols>
    <col min="1" max="1" width="12.28515625" customWidth="1"/>
    <col min="2" max="2" width="19.42578125" customWidth="1"/>
    <col min="3" max="3" width="18.42578125" customWidth="1"/>
    <col min="5" max="5" width="14.42578125" customWidth="1"/>
    <col min="7" max="8" width="17.7109375" customWidth="1"/>
    <col min="16" max="16" width="12.85546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O1" t="s">
        <v>9</v>
      </c>
      <c r="P1" t="s">
        <v>10</v>
      </c>
    </row>
    <row r="2" spans="1:16" ht="15.75">
      <c r="A2" s="1859" t="s">
        <v>11</v>
      </c>
      <c r="B2" s="1860">
        <v>43810</v>
      </c>
      <c r="C2" s="1859" t="s">
        <v>12</v>
      </c>
      <c r="D2" s="1859" t="s">
        <v>13</v>
      </c>
      <c r="E2" s="1859" t="s">
        <v>14</v>
      </c>
      <c r="F2" s="1859">
        <v>24.1</v>
      </c>
      <c r="G2" s="1860">
        <v>43457</v>
      </c>
      <c r="H2" s="2357" t="s">
        <v>15</v>
      </c>
      <c r="I2" s="1859" t="s">
        <v>16</v>
      </c>
      <c r="J2" s="1859">
        <v>15</v>
      </c>
      <c r="K2" s="1859">
        <v>22</v>
      </c>
      <c r="L2" s="1859">
        <v>21</v>
      </c>
      <c r="M2" s="1859"/>
      <c r="N2" s="1859">
        <v>24.1</v>
      </c>
      <c r="O2" s="1859" t="s">
        <v>17</v>
      </c>
      <c r="P2" s="101">
        <f>YEARFRAC(G2,B2)*12</f>
        <v>11.6</v>
      </c>
    </row>
    <row r="3" spans="1:16" ht="15.75">
      <c r="A3" s="1859" t="s">
        <v>18</v>
      </c>
      <c r="B3" s="1860">
        <v>43810</v>
      </c>
      <c r="C3" s="1859" t="s">
        <v>12</v>
      </c>
      <c r="D3" s="1859" t="s">
        <v>13</v>
      </c>
      <c r="E3" s="1859" t="s">
        <v>14</v>
      </c>
      <c r="F3" s="1859">
        <v>24</v>
      </c>
      <c r="G3" s="1860">
        <v>43457</v>
      </c>
      <c r="H3" s="2357" t="s">
        <v>19</v>
      </c>
      <c r="I3" s="1859" t="s">
        <v>20</v>
      </c>
      <c r="J3" s="1859">
        <v>3</v>
      </c>
      <c r="K3" s="1859">
        <v>10</v>
      </c>
      <c r="L3" s="1859">
        <v>9</v>
      </c>
      <c r="M3" s="1859"/>
      <c r="N3" s="1859">
        <v>24</v>
      </c>
      <c r="O3" s="1859" t="s">
        <v>21</v>
      </c>
      <c r="P3" s="101">
        <f t="shared" ref="P3:P32" si="0">YEARFRAC(G3,B3)*12</f>
        <v>11.6</v>
      </c>
    </row>
    <row r="4" spans="1:16" ht="15.75">
      <c r="A4" s="1859" t="s">
        <v>22</v>
      </c>
      <c r="B4" s="1860">
        <v>43810</v>
      </c>
      <c r="C4" s="1859" t="s">
        <v>12</v>
      </c>
      <c r="D4" s="1859" t="s">
        <v>13</v>
      </c>
      <c r="E4" s="1859" t="s">
        <v>14</v>
      </c>
      <c r="F4" s="1859">
        <v>24</v>
      </c>
      <c r="G4" s="1860">
        <v>43457</v>
      </c>
      <c r="H4" s="2357" t="s">
        <v>23</v>
      </c>
      <c r="I4" s="1859"/>
      <c r="J4" s="1859">
        <v>45</v>
      </c>
      <c r="K4" s="1859">
        <v>43</v>
      </c>
      <c r="L4" s="1859">
        <v>42</v>
      </c>
      <c r="M4" s="1859"/>
      <c r="N4" s="1859">
        <v>24</v>
      </c>
      <c r="O4" s="1859" t="s">
        <v>24</v>
      </c>
      <c r="P4" s="101">
        <f t="shared" si="0"/>
        <v>11.6</v>
      </c>
    </row>
    <row r="5" spans="1:16" ht="15.75">
      <c r="A5" s="1859" t="s">
        <v>25</v>
      </c>
      <c r="B5" s="1860">
        <v>43810</v>
      </c>
      <c r="C5" s="1859" t="s">
        <v>12</v>
      </c>
      <c r="D5" s="1859" t="s">
        <v>13</v>
      </c>
      <c r="E5" s="1859" t="s">
        <v>14</v>
      </c>
      <c r="F5" s="1859">
        <v>22.8</v>
      </c>
      <c r="G5" s="1860">
        <v>43457</v>
      </c>
      <c r="H5" s="2357" t="s">
        <v>26</v>
      </c>
      <c r="I5" s="1859" t="s">
        <v>27</v>
      </c>
      <c r="J5" s="1859">
        <v>14</v>
      </c>
      <c r="K5" s="1859">
        <v>24</v>
      </c>
      <c r="L5" s="1859">
        <v>23</v>
      </c>
      <c r="M5" s="1859"/>
      <c r="N5" s="1859">
        <v>22.8</v>
      </c>
      <c r="O5" s="1859" t="s">
        <v>28</v>
      </c>
      <c r="P5" s="101">
        <f t="shared" si="0"/>
        <v>11.6</v>
      </c>
    </row>
    <row r="6" spans="1:16" ht="15.75">
      <c r="A6" s="1859" t="s">
        <v>29</v>
      </c>
      <c r="B6" s="1860">
        <v>43810</v>
      </c>
      <c r="C6" s="1859" t="s">
        <v>12</v>
      </c>
      <c r="D6" s="1859" t="s">
        <v>13</v>
      </c>
      <c r="E6" s="1859" t="s">
        <v>14</v>
      </c>
      <c r="F6" s="1859">
        <v>24.7</v>
      </c>
      <c r="G6" s="1860">
        <v>43457</v>
      </c>
      <c r="H6" s="2357" t="s">
        <v>30</v>
      </c>
      <c r="I6" s="1859" t="s">
        <v>31</v>
      </c>
      <c r="J6" s="1859">
        <v>46</v>
      </c>
      <c r="K6" s="1859">
        <v>44</v>
      </c>
      <c r="L6" s="1859">
        <v>45</v>
      </c>
      <c r="M6" s="1859"/>
      <c r="N6" s="1859">
        <v>24.7</v>
      </c>
      <c r="O6" s="1859" t="s">
        <v>32</v>
      </c>
      <c r="P6" s="101">
        <f t="shared" si="0"/>
        <v>11.6</v>
      </c>
    </row>
    <row r="7" spans="1:16" ht="15.75">
      <c r="A7" s="1859" t="s">
        <v>33</v>
      </c>
      <c r="B7" s="1860">
        <v>43810</v>
      </c>
      <c r="C7" s="1859" t="s">
        <v>12</v>
      </c>
      <c r="D7" s="1859" t="s">
        <v>13</v>
      </c>
      <c r="E7" s="1859" t="s">
        <v>34</v>
      </c>
      <c r="F7" s="1859">
        <v>24.8</v>
      </c>
      <c r="G7" s="1860">
        <v>43459</v>
      </c>
      <c r="H7" s="2357" t="s">
        <v>35</v>
      </c>
      <c r="I7" s="1859" t="s">
        <v>36</v>
      </c>
      <c r="J7" s="1859">
        <v>11</v>
      </c>
      <c r="K7" s="1859">
        <v>10</v>
      </c>
      <c r="L7" s="1859">
        <v>9</v>
      </c>
      <c r="M7" s="1859"/>
      <c r="N7" s="1859">
        <v>24.8</v>
      </c>
      <c r="O7" s="1859" t="s">
        <v>37</v>
      </c>
      <c r="P7" s="101">
        <f t="shared" si="0"/>
        <v>11.533333333333333</v>
      </c>
    </row>
    <row r="8" spans="1:16" ht="15.75">
      <c r="A8" s="1859" t="s">
        <v>38</v>
      </c>
      <c r="B8" s="1860">
        <v>43811</v>
      </c>
      <c r="C8" s="1859" t="s">
        <v>12</v>
      </c>
      <c r="D8" s="1859" t="s">
        <v>13</v>
      </c>
      <c r="E8" s="1859" t="s">
        <v>34</v>
      </c>
      <c r="F8" s="1859">
        <v>25.6</v>
      </c>
      <c r="G8" s="1860">
        <v>43459</v>
      </c>
      <c r="H8" s="2357" t="s">
        <v>39</v>
      </c>
      <c r="I8" s="1859" t="s">
        <v>40</v>
      </c>
      <c r="J8" s="1859">
        <v>33</v>
      </c>
      <c r="K8" s="1859">
        <v>32</v>
      </c>
      <c r="L8" s="1859">
        <v>31</v>
      </c>
      <c r="M8" s="1859"/>
      <c r="N8" s="1859">
        <v>25.6</v>
      </c>
      <c r="O8" s="1859" t="s">
        <v>41</v>
      </c>
      <c r="P8" s="101">
        <f t="shared" si="0"/>
        <v>11.566666666666666</v>
      </c>
    </row>
    <row r="9" spans="1:16" ht="15.75">
      <c r="A9" s="1859" t="s">
        <v>42</v>
      </c>
      <c r="B9" s="1860">
        <v>43811</v>
      </c>
      <c r="C9" s="1859" t="s">
        <v>12</v>
      </c>
      <c r="D9" s="1859" t="s">
        <v>13</v>
      </c>
      <c r="E9" s="1859" t="s">
        <v>34</v>
      </c>
      <c r="F9" s="1859">
        <v>25.8</v>
      </c>
      <c r="G9" s="1860">
        <v>43459</v>
      </c>
      <c r="H9" s="2357" t="s">
        <v>43</v>
      </c>
      <c r="I9" s="1859" t="s">
        <v>44</v>
      </c>
      <c r="J9" s="1859">
        <v>50</v>
      </c>
      <c r="K9" s="1859">
        <v>46</v>
      </c>
      <c r="L9" s="1859">
        <v>45</v>
      </c>
      <c r="M9" s="1859"/>
      <c r="N9" s="1859">
        <v>25.8</v>
      </c>
      <c r="O9" s="1859" t="s">
        <v>45</v>
      </c>
      <c r="P9" s="101">
        <f t="shared" si="0"/>
        <v>11.566666666666666</v>
      </c>
    </row>
    <row r="10" spans="1:16" ht="15.75">
      <c r="A10" s="1859" t="s">
        <v>46</v>
      </c>
      <c r="B10" s="1860">
        <v>43811</v>
      </c>
      <c r="C10" s="1859" t="s">
        <v>12</v>
      </c>
      <c r="D10" s="1859" t="s">
        <v>13</v>
      </c>
      <c r="E10" s="1859" t="s">
        <v>34</v>
      </c>
      <c r="F10" s="1859">
        <v>28.9</v>
      </c>
      <c r="G10" s="1860">
        <v>43459</v>
      </c>
      <c r="H10" s="2357" t="s">
        <v>47</v>
      </c>
      <c r="I10" s="1859" t="s">
        <v>48</v>
      </c>
      <c r="J10" s="1859">
        <v>63</v>
      </c>
      <c r="K10" s="1859">
        <v>70</v>
      </c>
      <c r="L10" s="1859">
        <v>69</v>
      </c>
      <c r="M10" s="1859"/>
      <c r="N10" s="1859">
        <v>28.9</v>
      </c>
      <c r="O10" s="1859" t="s">
        <v>49</v>
      </c>
      <c r="P10" s="101">
        <f t="shared" si="0"/>
        <v>11.566666666666666</v>
      </c>
    </row>
    <row r="11" spans="1:16" ht="15.75">
      <c r="A11" s="1859" t="s">
        <v>50</v>
      </c>
      <c r="B11" s="1860">
        <v>43817</v>
      </c>
      <c r="C11" s="1859" t="s">
        <v>12</v>
      </c>
      <c r="D11" s="1859" t="s">
        <v>13</v>
      </c>
      <c r="E11" s="1859" t="s">
        <v>14</v>
      </c>
      <c r="F11" s="1859">
        <v>20.6</v>
      </c>
      <c r="G11" s="1860">
        <v>43458</v>
      </c>
      <c r="H11" s="2357" t="s">
        <v>51</v>
      </c>
      <c r="I11" s="1859" t="s">
        <v>52</v>
      </c>
      <c r="J11" s="1859">
        <v>21</v>
      </c>
      <c r="K11" s="1859">
        <v>11</v>
      </c>
      <c r="L11" s="1859">
        <v>12</v>
      </c>
      <c r="M11" s="1859"/>
      <c r="N11" s="1859">
        <v>20.6</v>
      </c>
      <c r="O11" s="1859" t="s">
        <v>53</v>
      </c>
      <c r="P11" s="101">
        <f t="shared" si="0"/>
        <v>11.799999999999999</v>
      </c>
    </row>
    <row r="12" spans="1:16" ht="15.75">
      <c r="A12" s="1859" t="s">
        <v>54</v>
      </c>
      <c r="B12" s="1860">
        <v>43817</v>
      </c>
      <c r="C12" s="1859" t="s">
        <v>12</v>
      </c>
      <c r="D12" s="1859" t="s">
        <v>13</v>
      </c>
      <c r="E12" s="1859" t="s">
        <v>14</v>
      </c>
      <c r="F12" s="1859">
        <v>22.8</v>
      </c>
      <c r="G12" s="1860">
        <v>43458</v>
      </c>
      <c r="H12" s="2357" t="s">
        <v>55</v>
      </c>
      <c r="I12" s="1859" t="s">
        <v>56</v>
      </c>
      <c r="J12" s="1859">
        <v>34</v>
      </c>
      <c r="K12" s="1859">
        <v>48</v>
      </c>
      <c r="L12" s="1859">
        <v>49</v>
      </c>
      <c r="M12" s="1859"/>
      <c r="N12" s="1859">
        <v>22.8</v>
      </c>
      <c r="O12" s="1859" t="s">
        <v>57</v>
      </c>
      <c r="P12" s="101">
        <f t="shared" si="0"/>
        <v>11.799999999999999</v>
      </c>
    </row>
    <row r="13" spans="1:16" ht="15.75">
      <c r="A13" s="1859" t="s">
        <v>58</v>
      </c>
      <c r="B13" s="1860">
        <v>43817</v>
      </c>
      <c r="C13" s="1859" t="s">
        <v>12</v>
      </c>
      <c r="D13" s="1859" t="s">
        <v>13</v>
      </c>
      <c r="E13" s="1859" t="s">
        <v>14</v>
      </c>
      <c r="F13" s="1859">
        <v>26.6</v>
      </c>
      <c r="G13" s="1860">
        <v>43458</v>
      </c>
      <c r="H13" s="2357" t="s">
        <v>59</v>
      </c>
      <c r="I13" s="1859" t="s">
        <v>60</v>
      </c>
      <c r="J13" s="1859">
        <v>58</v>
      </c>
      <c r="K13" s="1859">
        <v>62</v>
      </c>
      <c r="L13" s="1859">
        <v>63</v>
      </c>
      <c r="M13" s="1859"/>
      <c r="N13" s="1859">
        <v>26.6</v>
      </c>
      <c r="O13" s="1859" t="s">
        <v>61</v>
      </c>
      <c r="P13" s="101">
        <f t="shared" si="0"/>
        <v>11.799999999999999</v>
      </c>
    </row>
    <row r="14" spans="1:16" ht="15.75">
      <c r="A14" s="1859" t="s">
        <v>62</v>
      </c>
      <c r="B14" s="1860">
        <v>43817</v>
      </c>
      <c r="C14" s="1859" t="s">
        <v>12</v>
      </c>
      <c r="D14" s="1859" t="s">
        <v>13</v>
      </c>
      <c r="E14" s="1859" t="s">
        <v>14</v>
      </c>
      <c r="F14" s="1859">
        <v>25.5</v>
      </c>
      <c r="G14" s="1860">
        <v>43458</v>
      </c>
      <c r="H14" s="2357" t="s">
        <v>63</v>
      </c>
      <c r="I14" s="1859" t="s">
        <v>64</v>
      </c>
      <c r="J14" s="1859">
        <v>74</v>
      </c>
      <c r="K14" s="1859">
        <v>78</v>
      </c>
      <c r="L14" s="1859">
        <v>79</v>
      </c>
      <c r="M14" s="1859"/>
      <c r="N14" s="1859">
        <v>25.5</v>
      </c>
      <c r="O14" s="1859" t="s">
        <v>65</v>
      </c>
      <c r="P14" s="101">
        <f t="shared" si="0"/>
        <v>11.799999999999999</v>
      </c>
    </row>
    <row r="15" spans="1:16" ht="15.75">
      <c r="A15" s="1859" t="s">
        <v>66</v>
      </c>
      <c r="B15" s="1860">
        <v>43817</v>
      </c>
      <c r="C15" s="1859" t="s">
        <v>12</v>
      </c>
      <c r="D15" s="1859" t="s">
        <v>13</v>
      </c>
      <c r="E15" s="1859" t="s">
        <v>34</v>
      </c>
      <c r="F15" s="1859">
        <v>24.1</v>
      </c>
      <c r="G15" s="1860">
        <v>43465</v>
      </c>
      <c r="H15" s="2357" t="s">
        <v>67</v>
      </c>
      <c r="I15" s="1859" t="s">
        <v>68</v>
      </c>
      <c r="J15" s="1859">
        <v>90</v>
      </c>
      <c r="K15" s="1859">
        <v>93</v>
      </c>
      <c r="L15" s="1859">
        <v>94</v>
      </c>
      <c r="M15" s="1859"/>
      <c r="N15" s="1859">
        <v>24.1</v>
      </c>
      <c r="O15" s="1859" t="s">
        <v>69</v>
      </c>
      <c r="P15" s="101">
        <f t="shared" si="0"/>
        <v>11.6</v>
      </c>
    </row>
    <row r="16" spans="1:16" ht="15.75">
      <c r="A16" s="1859" t="s">
        <v>70</v>
      </c>
      <c r="B16" s="1860">
        <v>43817</v>
      </c>
      <c r="C16" s="1859" t="s">
        <v>12</v>
      </c>
      <c r="D16" s="1859" t="s">
        <v>13</v>
      </c>
      <c r="E16" s="1859" t="s">
        <v>34</v>
      </c>
      <c r="F16" s="1859">
        <v>26</v>
      </c>
      <c r="G16" s="1860">
        <v>43465</v>
      </c>
      <c r="H16" s="2357" t="s">
        <v>71</v>
      </c>
      <c r="I16" s="1859" t="s">
        <v>72</v>
      </c>
      <c r="J16" s="1859">
        <v>99</v>
      </c>
      <c r="K16" s="1859">
        <v>106</v>
      </c>
      <c r="L16" s="1859">
        <v>105</v>
      </c>
      <c r="M16" s="1859"/>
      <c r="N16" s="1859">
        <v>26</v>
      </c>
      <c r="O16" s="1859" t="s">
        <v>73</v>
      </c>
      <c r="P16" s="101">
        <f t="shared" si="0"/>
        <v>11.6</v>
      </c>
    </row>
    <row r="17" spans="1:16" ht="15.75">
      <c r="A17" s="1859" t="s">
        <v>74</v>
      </c>
      <c r="B17" s="1860">
        <v>43817</v>
      </c>
      <c r="C17" s="1859" t="s">
        <v>12</v>
      </c>
      <c r="D17" s="1859" t="s">
        <v>13</v>
      </c>
      <c r="E17" s="1859" t="s">
        <v>34</v>
      </c>
      <c r="F17" s="1859">
        <v>26.3</v>
      </c>
      <c r="G17" s="1860">
        <v>43465</v>
      </c>
      <c r="H17" s="2357" t="s">
        <v>75</v>
      </c>
      <c r="I17" s="1859" t="s">
        <v>76</v>
      </c>
      <c r="J17" s="1859">
        <v>115</v>
      </c>
      <c r="K17" s="1859">
        <v>117</v>
      </c>
      <c r="L17" s="1859">
        <v>118</v>
      </c>
      <c r="M17" s="1859"/>
      <c r="N17" s="1859">
        <v>26.3</v>
      </c>
      <c r="O17" s="1859" t="s">
        <v>77</v>
      </c>
      <c r="P17" s="101">
        <f t="shared" si="0"/>
        <v>11.6</v>
      </c>
    </row>
    <row r="18" spans="1:16" ht="15.75">
      <c r="A18" s="1859" t="s">
        <v>78</v>
      </c>
      <c r="B18" s="1860">
        <v>43817</v>
      </c>
      <c r="C18" s="1859" t="s">
        <v>12</v>
      </c>
      <c r="D18" s="1859" t="s">
        <v>13</v>
      </c>
      <c r="E18" s="1859" t="s">
        <v>34</v>
      </c>
      <c r="F18" s="1859">
        <v>22.7</v>
      </c>
      <c r="G18" s="1860">
        <v>43465</v>
      </c>
      <c r="H18" s="2357" t="s">
        <v>79</v>
      </c>
      <c r="I18" s="1859" t="s">
        <v>80</v>
      </c>
      <c r="J18" s="1859">
        <v>127</v>
      </c>
      <c r="K18" s="1859">
        <v>129</v>
      </c>
      <c r="L18" s="1859">
        <v>130</v>
      </c>
      <c r="M18" s="1859"/>
      <c r="N18" s="1859">
        <v>22.7</v>
      </c>
      <c r="O18" s="1859" t="s">
        <v>81</v>
      </c>
      <c r="P18" s="101">
        <f t="shared" si="0"/>
        <v>11.6</v>
      </c>
    </row>
    <row r="19" spans="1:16" ht="15.75">
      <c r="A19" s="1859" t="s">
        <v>11</v>
      </c>
      <c r="B19" s="1859"/>
      <c r="C19" s="1859"/>
      <c r="D19" s="1859"/>
      <c r="E19" s="1859"/>
      <c r="F19" s="1859"/>
      <c r="G19" s="1859"/>
      <c r="H19" s="2357" t="s">
        <v>15</v>
      </c>
      <c r="I19" s="1859" t="s">
        <v>82</v>
      </c>
      <c r="J19" s="1859">
        <v>52</v>
      </c>
      <c r="K19" s="1859"/>
      <c r="L19" s="1859"/>
      <c r="M19" s="1859"/>
      <c r="N19" s="1859"/>
      <c r="O19" s="1859"/>
      <c r="P19" s="101"/>
    </row>
    <row r="20" spans="1:16" ht="15.75">
      <c r="A20" s="1859" t="s">
        <v>18</v>
      </c>
      <c r="B20" s="1859"/>
      <c r="C20" s="1859"/>
      <c r="D20" s="1859"/>
      <c r="E20" s="1859"/>
      <c r="F20" s="1859"/>
      <c r="G20" s="1859"/>
      <c r="H20" s="2357" t="s">
        <v>19</v>
      </c>
      <c r="I20" s="1859" t="s">
        <v>83</v>
      </c>
      <c r="J20" s="1859">
        <v>45</v>
      </c>
      <c r="K20" s="1859"/>
      <c r="L20" s="1859"/>
      <c r="M20" s="1859"/>
      <c r="N20" s="1859"/>
      <c r="O20" s="1859"/>
      <c r="P20" s="101"/>
    </row>
    <row r="21" spans="1:16" ht="15.75">
      <c r="A21" s="1859" t="s">
        <v>18</v>
      </c>
      <c r="B21" s="1859"/>
      <c r="C21" s="1859"/>
      <c r="D21" s="1859"/>
      <c r="E21" s="1859"/>
      <c r="F21" s="1859"/>
      <c r="G21" s="1859"/>
      <c r="H21" s="2357" t="s">
        <v>19</v>
      </c>
      <c r="I21" s="1859" t="s">
        <v>84</v>
      </c>
      <c r="J21" s="1859">
        <v>53</v>
      </c>
      <c r="K21" s="1859"/>
      <c r="L21" s="1859"/>
      <c r="M21" s="1859"/>
      <c r="N21" s="1859"/>
      <c r="O21" s="1859"/>
      <c r="P21" s="101"/>
    </row>
    <row r="22" spans="1:16" ht="15.75">
      <c r="A22" s="1859" t="s">
        <v>22</v>
      </c>
      <c r="B22" s="1859"/>
      <c r="C22" s="1859"/>
      <c r="D22" s="1859"/>
      <c r="E22" s="1859"/>
      <c r="F22" s="1859"/>
      <c r="G22" s="1859"/>
      <c r="H22" s="2357" t="s">
        <v>23</v>
      </c>
      <c r="I22" s="1859" t="s">
        <v>85</v>
      </c>
      <c r="J22" s="1859">
        <v>62</v>
      </c>
      <c r="K22" s="1859"/>
      <c r="L22" s="1859"/>
      <c r="M22" s="1859"/>
      <c r="N22" s="1859"/>
      <c r="O22" s="1859"/>
      <c r="P22" s="101"/>
    </row>
    <row r="23" spans="1:16" ht="15.75">
      <c r="A23" s="1859" t="s">
        <v>86</v>
      </c>
      <c r="B23" s="1860">
        <v>44048</v>
      </c>
      <c r="C23" s="1859" t="s">
        <v>12</v>
      </c>
      <c r="D23" s="1859" t="s">
        <v>13</v>
      </c>
      <c r="E23" s="1859" t="s">
        <v>87</v>
      </c>
      <c r="F23" s="1859">
        <v>25.8</v>
      </c>
      <c r="G23" s="1860">
        <v>43656</v>
      </c>
      <c r="H23" s="2357" t="s">
        <v>88</v>
      </c>
      <c r="I23" s="1859" t="s">
        <v>89</v>
      </c>
      <c r="J23" s="1859">
        <v>10</v>
      </c>
      <c r="K23" s="1859">
        <v>8</v>
      </c>
      <c r="L23" s="1859">
        <v>9</v>
      </c>
      <c r="M23" s="1859"/>
      <c r="N23" s="1859">
        <v>25.8</v>
      </c>
      <c r="O23" s="1859" t="s">
        <v>90</v>
      </c>
      <c r="P23" s="101">
        <f t="shared" si="0"/>
        <v>12.833333333333332</v>
      </c>
    </row>
    <row r="24" spans="1:16" ht="15.75">
      <c r="A24" s="1859" t="s">
        <v>91</v>
      </c>
      <c r="B24" s="1860">
        <v>44048</v>
      </c>
      <c r="C24" s="1859" t="s">
        <v>12</v>
      </c>
      <c r="D24" s="1859" t="s">
        <v>13</v>
      </c>
      <c r="E24" s="1859" t="s">
        <v>87</v>
      </c>
      <c r="F24" s="1859">
        <v>26.4</v>
      </c>
      <c r="G24" s="1860">
        <v>43656</v>
      </c>
      <c r="H24" s="2357" t="s">
        <v>92</v>
      </c>
      <c r="I24" s="1859" t="s">
        <v>93</v>
      </c>
      <c r="J24" s="1859">
        <v>33</v>
      </c>
      <c r="K24" s="1859">
        <v>45</v>
      </c>
      <c r="L24" s="1859">
        <v>44</v>
      </c>
      <c r="M24" s="1859"/>
      <c r="N24" s="1859">
        <v>26.4</v>
      </c>
      <c r="O24" s="1859" t="s">
        <v>94</v>
      </c>
      <c r="P24" s="101">
        <f t="shared" si="0"/>
        <v>12.833333333333332</v>
      </c>
    </row>
    <row r="25" spans="1:16" ht="15.75">
      <c r="A25" s="1859" t="s">
        <v>95</v>
      </c>
      <c r="B25" s="1860">
        <v>44048</v>
      </c>
      <c r="C25" s="1859" t="s">
        <v>12</v>
      </c>
      <c r="D25" s="1859" t="s">
        <v>13</v>
      </c>
      <c r="E25" s="1859" t="s">
        <v>87</v>
      </c>
      <c r="F25" s="1859" t="s">
        <v>96</v>
      </c>
      <c r="G25" s="1860">
        <v>43656</v>
      </c>
      <c r="H25" s="2357" t="s">
        <v>97</v>
      </c>
      <c r="I25" s="1859"/>
      <c r="J25" s="1859"/>
      <c r="K25" s="1859"/>
      <c r="L25" s="1859"/>
      <c r="M25" s="1859"/>
      <c r="N25" s="1859"/>
      <c r="O25" s="1859"/>
      <c r="P25" s="101">
        <f t="shared" si="0"/>
        <v>12.833333333333332</v>
      </c>
    </row>
    <row r="26" spans="1:16" ht="15.75">
      <c r="A26" s="1859" t="s">
        <v>98</v>
      </c>
      <c r="B26" s="1860">
        <v>44048</v>
      </c>
      <c r="C26" s="1859" t="s">
        <v>12</v>
      </c>
      <c r="D26" s="1859" t="s">
        <v>13</v>
      </c>
      <c r="E26" s="1859" t="s">
        <v>87</v>
      </c>
      <c r="F26" s="1859">
        <v>26</v>
      </c>
      <c r="G26" s="1860">
        <v>43656</v>
      </c>
      <c r="H26" s="2357" t="s">
        <v>99</v>
      </c>
      <c r="I26" s="1859" t="s">
        <v>100</v>
      </c>
      <c r="J26" s="1859">
        <v>53</v>
      </c>
      <c r="K26" s="1859">
        <v>56</v>
      </c>
      <c r="L26" s="1859">
        <v>57</v>
      </c>
      <c r="M26" s="1859"/>
      <c r="N26" s="1859">
        <v>26</v>
      </c>
      <c r="O26" s="1859" t="s">
        <v>101</v>
      </c>
      <c r="P26" s="101">
        <f t="shared" si="0"/>
        <v>12.833333333333332</v>
      </c>
    </row>
    <row r="27" spans="1:16" ht="15.75">
      <c r="A27" s="1859" t="s">
        <v>102</v>
      </c>
      <c r="B27" s="1860">
        <v>44048</v>
      </c>
      <c r="C27" s="1859" t="s">
        <v>12</v>
      </c>
      <c r="D27" s="1859" t="s">
        <v>13</v>
      </c>
      <c r="E27" s="1859" t="s">
        <v>87</v>
      </c>
      <c r="F27" s="1859">
        <v>26.2</v>
      </c>
      <c r="G27" s="1860">
        <v>43656</v>
      </c>
      <c r="H27" s="2357" t="s">
        <v>103</v>
      </c>
      <c r="I27" s="1859" t="s">
        <v>104</v>
      </c>
      <c r="J27" s="1859">
        <v>10</v>
      </c>
      <c r="K27" s="1859">
        <v>8</v>
      </c>
      <c r="L27" s="1859">
        <v>9</v>
      </c>
      <c r="M27" s="1859"/>
      <c r="N27" s="1859">
        <v>26.2</v>
      </c>
      <c r="O27" s="1859" t="s">
        <v>105</v>
      </c>
      <c r="P27" s="101">
        <f t="shared" si="0"/>
        <v>12.833333333333332</v>
      </c>
    </row>
    <row r="28" spans="1:16" ht="15.75">
      <c r="A28" s="1859" t="s">
        <v>106</v>
      </c>
      <c r="B28" s="1860">
        <v>44118</v>
      </c>
      <c r="C28" s="1859" t="s">
        <v>12</v>
      </c>
      <c r="D28" s="1859" t="s">
        <v>13</v>
      </c>
      <c r="E28" s="1859" t="s">
        <v>87</v>
      </c>
      <c r="F28" s="1859">
        <v>23.6</v>
      </c>
      <c r="G28" s="1860">
        <v>43744</v>
      </c>
      <c r="H28" s="2357" t="s">
        <v>107</v>
      </c>
      <c r="I28" s="1859" t="s">
        <v>108</v>
      </c>
      <c r="J28" s="1859">
        <v>2</v>
      </c>
      <c r="K28" s="1859">
        <v>5</v>
      </c>
      <c r="L28" s="1859">
        <v>6</v>
      </c>
      <c r="M28" s="1859"/>
      <c r="N28" s="1859">
        <v>23.6</v>
      </c>
      <c r="O28" s="1859" t="s">
        <v>109</v>
      </c>
      <c r="P28" s="101">
        <f t="shared" si="0"/>
        <v>12.266666666666666</v>
      </c>
    </row>
    <row r="29" spans="1:16" ht="15.75">
      <c r="A29" s="1859" t="s">
        <v>110</v>
      </c>
      <c r="B29" s="1860">
        <v>44118</v>
      </c>
      <c r="C29" s="1859" t="s">
        <v>12</v>
      </c>
      <c r="D29" s="1859" t="s">
        <v>13</v>
      </c>
      <c r="E29" s="1859" t="s">
        <v>87</v>
      </c>
      <c r="F29" s="1859">
        <v>23.3</v>
      </c>
      <c r="G29" s="1860">
        <v>43744</v>
      </c>
      <c r="H29" s="2357" t="s">
        <v>111</v>
      </c>
      <c r="I29" s="1859" t="s">
        <v>112</v>
      </c>
      <c r="J29" s="1859">
        <v>32</v>
      </c>
      <c r="K29" s="1859">
        <v>33</v>
      </c>
      <c r="L29" s="1859">
        <v>34</v>
      </c>
      <c r="M29" s="1859"/>
      <c r="N29" s="1859">
        <v>23.3</v>
      </c>
      <c r="O29" s="1859" t="s">
        <v>113</v>
      </c>
      <c r="P29" s="101">
        <f t="shared" si="0"/>
        <v>12.266666666666666</v>
      </c>
    </row>
    <row r="30" spans="1:16" ht="15.75">
      <c r="A30" s="1859" t="s">
        <v>114</v>
      </c>
      <c r="B30" s="1860">
        <v>44118</v>
      </c>
      <c r="C30" s="1859" t="s">
        <v>12</v>
      </c>
      <c r="D30" s="1859" t="s">
        <v>13</v>
      </c>
      <c r="E30" s="1859" t="s">
        <v>87</v>
      </c>
      <c r="F30" s="1859">
        <v>24.9</v>
      </c>
      <c r="G30" s="1860">
        <v>43744</v>
      </c>
      <c r="H30" s="2357" t="s">
        <v>115</v>
      </c>
      <c r="I30" s="1859" t="s">
        <v>116</v>
      </c>
      <c r="J30" s="1859">
        <v>43</v>
      </c>
      <c r="K30" s="1859">
        <v>48</v>
      </c>
      <c r="L30" s="1859">
        <v>49</v>
      </c>
      <c r="M30" s="1859"/>
      <c r="N30" s="1859">
        <v>24.9</v>
      </c>
      <c r="O30" s="1859" t="s">
        <v>117</v>
      </c>
      <c r="P30" s="101">
        <f t="shared" si="0"/>
        <v>12.266666666666666</v>
      </c>
    </row>
    <row r="31" spans="1:16" ht="15.75">
      <c r="A31" s="1859" t="s">
        <v>118</v>
      </c>
      <c r="B31" s="1860">
        <v>44118</v>
      </c>
      <c r="C31" s="1859" t="s">
        <v>12</v>
      </c>
      <c r="D31" s="1859" t="s">
        <v>13</v>
      </c>
      <c r="E31" s="1859" t="s">
        <v>87</v>
      </c>
      <c r="F31" s="1859">
        <v>25.6</v>
      </c>
      <c r="G31" s="1860">
        <v>43744</v>
      </c>
      <c r="H31" s="2357" t="s">
        <v>119</v>
      </c>
      <c r="I31" s="1859" t="s">
        <v>120</v>
      </c>
      <c r="J31" s="1859">
        <v>57</v>
      </c>
      <c r="K31" s="1859">
        <v>62</v>
      </c>
      <c r="L31" s="1859">
        <v>63</v>
      </c>
      <c r="M31" s="1859"/>
      <c r="N31" s="1859">
        <v>25.6</v>
      </c>
      <c r="O31" s="1859" t="s">
        <v>121</v>
      </c>
      <c r="P31" s="101">
        <f t="shared" si="0"/>
        <v>12.266666666666666</v>
      </c>
    </row>
    <row r="32" spans="1:16" ht="15.75">
      <c r="A32" s="1859" t="s">
        <v>122</v>
      </c>
      <c r="B32" s="1860">
        <v>44118</v>
      </c>
      <c r="C32" s="1859" t="s">
        <v>12</v>
      </c>
      <c r="D32" s="1859" t="s">
        <v>13</v>
      </c>
      <c r="E32" s="1859" t="s">
        <v>87</v>
      </c>
      <c r="F32" s="1859">
        <v>26</v>
      </c>
      <c r="G32" s="1860">
        <v>43744</v>
      </c>
      <c r="H32" s="2357" t="s">
        <v>123</v>
      </c>
      <c r="I32" s="1859" t="s">
        <v>124</v>
      </c>
      <c r="J32" s="1859">
        <v>68</v>
      </c>
      <c r="K32" s="1859">
        <v>74</v>
      </c>
      <c r="L32" s="1859">
        <v>75</v>
      </c>
      <c r="M32" s="1859"/>
      <c r="N32" s="1859">
        <v>26</v>
      </c>
      <c r="O32" s="1859" t="s">
        <v>125</v>
      </c>
      <c r="P32" s="101">
        <f t="shared" si="0"/>
        <v>12.266666666666666</v>
      </c>
    </row>
  </sheetData>
  <autoFilter ref="A1:L32" xr:uid="{1B2E59BB-51BF-42E1-9706-8DB1BE38C059}"/>
  <pageMargins left="0.7" right="0.7" top="0.75" bottom="0.75" header="0.3" footer="0.3"/>
  <pageSetup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046D-F7C5-4965-924B-91221A365BB6}">
  <dimension ref="A1:EM63"/>
  <sheetViews>
    <sheetView topLeftCell="C1" workbookViewId="0">
      <selection activeCell="P42" sqref="P42"/>
    </sheetView>
  </sheetViews>
  <sheetFormatPr defaultColWidth="12.42578125" defaultRowHeight="15"/>
  <sheetData>
    <row r="1" spans="1:143" s="930" customFormat="1">
      <c r="A1" s="1180" t="s">
        <v>900</v>
      </c>
      <c r="B1" s="1180" t="s">
        <v>901</v>
      </c>
      <c r="C1" s="1180" t="s">
        <v>902</v>
      </c>
      <c r="D1" s="1180" t="s">
        <v>267</v>
      </c>
      <c r="E1" s="1180" t="s">
        <v>908</v>
      </c>
      <c r="F1" s="1180" t="s">
        <v>909</v>
      </c>
      <c r="G1" s="1180" t="s">
        <v>222</v>
      </c>
      <c r="H1" s="1180" t="s">
        <v>219</v>
      </c>
      <c r="I1" s="1180" t="s">
        <v>218</v>
      </c>
      <c r="J1" s="1180" t="s">
        <v>911</v>
      </c>
      <c r="K1" s="1180" t="s">
        <v>912</v>
      </c>
      <c r="L1" s="1180" t="s">
        <v>913</v>
      </c>
      <c r="M1" s="1180" t="s">
        <v>914</v>
      </c>
      <c r="N1" s="1180" t="s">
        <v>915</v>
      </c>
      <c r="O1" s="1180" t="s">
        <v>916</v>
      </c>
      <c r="P1" s="1180" t="s">
        <v>917</v>
      </c>
      <c r="Q1" s="1180" t="s">
        <v>9</v>
      </c>
      <c r="R1" s="1180" t="s">
        <v>918</v>
      </c>
      <c r="S1" s="1180" t="s">
        <v>919</v>
      </c>
      <c r="T1" s="1180" t="s">
        <v>920</v>
      </c>
      <c r="U1" s="1180" t="s">
        <v>921</v>
      </c>
      <c r="V1" s="1180" t="s">
        <v>922</v>
      </c>
      <c r="W1" s="1180" t="s">
        <v>221</v>
      </c>
      <c r="X1" s="1180" t="s">
        <v>923</v>
      </c>
      <c r="Y1" s="1180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</row>
    <row r="2" spans="1:143" s="930" customFormat="1" ht="15.95">
      <c r="A2" s="1181" t="s">
        <v>933</v>
      </c>
      <c r="B2" s="1181">
        <v>14</v>
      </c>
      <c r="C2" s="1181" t="s">
        <v>928</v>
      </c>
      <c r="D2" s="1181" t="s">
        <v>2919</v>
      </c>
      <c r="E2" s="1181" t="s">
        <v>387</v>
      </c>
      <c r="F2" s="1181" t="s">
        <v>988</v>
      </c>
      <c r="G2" s="1181" t="s">
        <v>948</v>
      </c>
      <c r="H2" s="1181" t="s">
        <v>13</v>
      </c>
      <c r="I2" s="1182">
        <v>42633</v>
      </c>
      <c r="J2" s="1181">
        <v>25.7</v>
      </c>
      <c r="K2" s="1182">
        <v>43048</v>
      </c>
      <c r="L2" s="1181">
        <v>13.83</v>
      </c>
      <c r="M2" s="1181">
        <v>14</v>
      </c>
      <c r="N2" s="1181">
        <v>1.1666666699999999</v>
      </c>
      <c r="O2" s="1181" t="s">
        <v>317</v>
      </c>
      <c r="P2" s="1181" t="s">
        <v>2920</v>
      </c>
      <c r="Q2" s="1181" t="s">
        <v>317</v>
      </c>
      <c r="R2" s="1181" t="s">
        <v>317</v>
      </c>
      <c r="S2" s="1181" t="s">
        <v>317</v>
      </c>
      <c r="T2" s="1181" t="s">
        <v>317</v>
      </c>
      <c r="U2" s="1181" t="s">
        <v>317</v>
      </c>
      <c r="V2" s="1181">
        <v>13.83</v>
      </c>
      <c r="W2" s="1181" t="s">
        <v>387</v>
      </c>
      <c r="X2" s="1181">
        <v>11.6666667</v>
      </c>
      <c r="Y2" s="1875" t="s">
        <v>317</v>
      </c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</row>
    <row r="3" spans="1:143" s="930" customFormat="1" ht="15.95">
      <c r="A3" s="1181" t="s">
        <v>933</v>
      </c>
      <c r="B3" s="1181">
        <v>15</v>
      </c>
      <c r="C3" s="1181" t="s">
        <v>928</v>
      </c>
      <c r="D3" s="1181" t="s">
        <v>2921</v>
      </c>
      <c r="E3" s="1181" t="s">
        <v>387</v>
      </c>
      <c r="F3" s="1181" t="s">
        <v>990</v>
      </c>
      <c r="G3" s="1181" t="s">
        <v>948</v>
      </c>
      <c r="H3" s="1181" t="s">
        <v>13</v>
      </c>
      <c r="I3" s="1182">
        <v>42633</v>
      </c>
      <c r="J3" s="1181">
        <v>27.8</v>
      </c>
      <c r="K3" s="1182">
        <v>43048</v>
      </c>
      <c r="L3" s="1181">
        <v>13.83</v>
      </c>
      <c r="M3" s="1181">
        <v>14</v>
      </c>
      <c r="N3" s="1181">
        <v>1.1666666699999999</v>
      </c>
      <c r="O3" s="1181" t="s">
        <v>317</v>
      </c>
      <c r="P3" s="1181" t="s">
        <v>2922</v>
      </c>
      <c r="Q3" s="1181" t="s">
        <v>317</v>
      </c>
      <c r="R3" s="1181" t="s">
        <v>317</v>
      </c>
      <c r="S3" s="1181" t="s">
        <v>317</v>
      </c>
      <c r="T3" s="1181" t="s">
        <v>317</v>
      </c>
      <c r="U3" s="1181" t="s">
        <v>317</v>
      </c>
      <c r="V3" s="1181">
        <v>13.83</v>
      </c>
      <c r="W3" s="1181" t="s">
        <v>387</v>
      </c>
      <c r="X3" s="1181">
        <v>11.6666667</v>
      </c>
      <c r="Y3" s="1875" t="s">
        <v>317</v>
      </c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</row>
    <row r="4" spans="1:143" s="930" customFormat="1" ht="15.95">
      <c r="A4" s="1181" t="s">
        <v>933</v>
      </c>
      <c r="B4" s="1181">
        <v>11</v>
      </c>
      <c r="C4" s="1181" t="s">
        <v>928</v>
      </c>
      <c r="D4" s="1181" t="s">
        <v>2923</v>
      </c>
      <c r="E4" s="1181" t="s">
        <v>387</v>
      </c>
      <c r="F4" s="1181" t="s">
        <v>975</v>
      </c>
      <c r="G4" s="1181" t="s">
        <v>948</v>
      </c>
      <c r="H4" s="1181" t="s">
        <v>13</v>
      </c>
      <c r="I4" s="1182">
        <v>42619</v>
      </c>
      <c r="J4" s="1181">
        <v>26.1</v>
      </c>
      <c r="K4" s="1182">
        <v>43048</v>
      </c>
      <c r="L4" s="1181">
        <v>14.3</v>
      </c>
      <c r="M4" s="1181">
        <v>14</v>
      </c>
      <c r="N4" s="1181">
        <v>1.1666666699999999</v>
      </c>
      <c r="O4" s="1181" t="s">
        <v>317</v>
      </c>
      <c r="P4" s="1181" t="s">
        <v>2924</v>
      </c>
      <c r="Q4" s="1181" t="s">
        <v>317</v>
      </c>
      <c r="R4" s="1181" t="s">
        <v>317</v>
      </c>
      <c r="S4" s="1181" t="s">
        <v>317</v>
      </c>
      <c r="T4" s="1181" t="s">
        <v>317</v>
      </c>
      <c r="U4" s="1181" t="s">
        <v>317</v>
      </c>
      <c r="V4" s="1181">
        <v>14.3</v>
      </c>
      <c r="W4" s="1181" t="s">
        <v>387</v>
      </c>
      <c r="X4" s="1181">
        <v>12.1333333</v>
      </c>
      <c r="Y4" s="1875" t="s">
        <v>317</v>
      </c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</row>
    <row r="5" spans="1:143" s="930" customFormat="1" ht="15.95">
      <c r="A5" s="1181" t="s">
        <v>933</v>
      </c>
      <c r="B5" s="1181">
        <v>8</v>
      </c>
      <c r="C5" s="1181" t="s">
        <v>928</v>
      </c>
      <c r="D5" s="1181" t="s">
        <v>2925</v>
      </c>
      <c r="E5" s="1181" t="s">
        <v>387</v>
      </c>
      <c r="F5" s="1181" t="s">
        <v>962</v>
      </c>
      <c r="G5" s="1181" t="s">
        <v>948</v>
      </c>
      <c r="H5" s="1181" t="s">
        <v>13</v>
      </c>
      <c r="I5" s="1182">
        <v>42619</v>
      </c>
      <c r="J5" s="1181">
        <v>23.5</v>
      </c>
      <c r="K5" s="1182">
        <v>43049</v>
      </c>
      <c r="L5" s="1181">
        <v>14.33</v>
      </c>
      <c r="M5" s="1181">
        <v>14</v>
      </c>
      <c r="N5" s="1181">
        <v>1.1666666699999999</v>
      </c>
      <c r="O5" s="1181" t="s">
        <v>317</v>
      </c>
      <c r="P5" s="1181" t="s">
        <v>2926</v>
      </c>
      <c r="Q5" s="1181" t="s">
        <v>317</v>
      </c>
      <c r="R5" s="1181" t="s">
        <v>317</v>
      </c>
      <c r="S5" s="1181" t="s">
        <v>317</v>
      </c>
      <c r="T5" s="1181" t="s">
        <v>317</v>
      </c>
      <c r="U5" s="1181" t="s">
        <v>317</v>
      </c>
      <c r="V5" s="1181">
        <v>14.33</v>
      </c>
      <c r="W5" s="1181" t="s">
        <v>387</v>
      </c>
      <c r="X5" s="1181">
        <v>12.1333333</v>
      </c>
      <c r="Y5" s="1875" t="s">
        <v>317</v>
      </c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</row>
    <row r="6" spans="1:143" s="930" customFormat="1" ht="15.95">
      <c r="A6" s="1181" t="s">
        <v>933</v>
      </c>
      <c r="B6" s="1181">
        <v>9</v>
      </c>
      <c r="C6" s="1181" t="s">
        <v>928</v>
      </c>
      <c r="D6" s="1181" t="s">
        <v>2927</v>
      </c>
      <c r="E6" s="1181" t="s">
        <v>387</v>
      </c>
      <c r="F6" s="1181" t="s">
        <v>966</v>
      </c>
      <c r="G6" s="1181" t="s">
        <v>948</v>
      </c>
      <c r="H6" s="1181" t="s">
        <v>13</v>
      </c>
      <c r="I6" s="1182">
        <v>42619</v>
      </c>
      <c r="J6" s="1181">
        <v>22</v>
      </c>
      <c r="K6" s="1182">
        <v>43049</v>
      </c>
      <c r="L6" s="1181">
        <v>14.33</v>
      </c>
      <c r="M6" s="1181">
        <v>14</v>
      </c>
      <c r="N6" s="1181">
        <v>1.1666666699999999</v>
      </c>
      <c r="O6" s="1181" t="s">
        <v>317</v>
      </c>
      <c r="P6" s="1181" t="s">
        <v>2928</v>
      </c>
      <c r="Q6" s="1181" t="s">
        <v>317</v>
      </c>
      <c r="R6" s="1181" t="s">
        <v>317</v>
      </c>
      <c r="S6" s="1181" t="s">
        <v>317</v>
      </c>
      <c r="T6" s="1181" t="s">
        <v>317</v>
      </c>
      <c r="U6" s="1181" t="s">
        <v>317</v>
      </c>
      <c r="V6" s="1181">
        <v>14.33</v>
      </c>
      <c r="W6" s="1181" t="s">
        <v>387</v>
      </c>
      <c r="X6" s="1181">
        <v>12.1333333</v>
      </c>
      <c r="Y6" s="1875" t="s">
        <v>317</v>
      </c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</row>
    <row r="7" spans="1:143" s="930" customFormat="1" ht="15.95">
      <c r="A7" s="1181" t="s">
        <v>933</v>
      </c>
      <c r="B7" s="1181">
        <v>10</v>
      </c>
      <c r="C7" s="1181" t="s">
        <v>928</v>
      </c>
      <c r="D7" s="1181" t="s">
        <v>2929</v>
      </c>
      <c r="E7" s="1181" t="s">
        <v>387</v>
      </c>
      <c r="F7" s="1181" t="s">
        <v>971</v>
      </c>
      <c r="G7" s="1181" t="s">
        <v>948</v>
      </c>
      <c r="H7" s="1181" t="s">
        <v>13</v>
      </c>
      <c r="I7" s="1182">
        <v>42619</v>
      </c>
      <c r="J7" s="1181">
        <v>27</v>
      </c>
      <c r="K7" s="1182">
        <v>43049</v>
      </c>
      <c r="L7" s="1181">
        <v>14.33</v>
      </c>
      <c r="M7" s="1181">
        <v>14</v>
      </c>
      <c r="N7" s="1181">
        <v>1.1666666699999999</v>
      </c>
      <c r="O7" s="1181" t="s">
        <v>317</v>
      </c>
      <c r="P7" s="1181" t="s">
        <v>2930</v>
      </c>
      <c r="Q7" s="1181" t="s">
        <v>317</v>
      </c>
      <c r="R7" s="1181" t="s">
        <v>317</v>
      </c>
      <c r="S7" s="1181" t="s">
        <v>317</v>
      </c>
      <c r="T7" s="1181" t="s">
        <v>317</v>
      </c>
      <c r="U7" s="1181" t="s">
        <v>317</v>
      </c>
      <c r="V7" s="1181">
        <v>14.33</v>
      </c>
      <c r="W7" s="1181" t="s">
        <v>387</v>
      </c>
      <c r="X7" s="1181">
        <v>12.1333333</v>
      </c>
      <c r="Y7" s="1875" t="s">
        <v>317</v>
      </c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</row>
    <row r="8" spans="1:143" s="930" customFormat="1" ht="15.95">
      <c r="A8" s="1181" t="s">
        <v>933</v>
      </c>
      <c r="B8" s="1181">
        <v>12</v>
      </c>
      <c r="C8" s="1181" t="s">
        <v>928</v>
      </c>
      <c r="D8" s="1181" t="s">
        <v>2931</v>
      </c>
      <c r="E8" s="1181" t="s">
        <v>387</v>
      </c>
      <c r="F8" s="1181" t="s">
        <v>979</v>
      </c>
      <c r="G8" s="1181" t="s">
        <v>948</v>
      </c>
      <c r="H8" s="1181" t="s">
        <v>13</v>
      </c>
      <c r="I8" s="1182">
        <v>42619</v>
      </c>
      <c r="J8" s="1181">
        <v>26.1</v>
      </c>
      <c r="K8" s="1182">
        <v>43049</v>
      </c>
      <c r="L8" s="1181">
        <v>14.33</v>
      </c>
      <c r="M8" s="1181">
        <v>14</v>
      </c>
      <c r="N8" s="1181">
        <v>1.1666666699999999</v>
      </c>
      <c r="O8" s="1181" t="s">
        <v>317</v>
      </c>
      <c r="P8" s="1181" t="s">
        <v>2932</v>
      </c>
      <c r="Q8" s="1181" t="s">
        <v>317</v>
      </c>
      <c r="R8" s="1181" t="s">
        <v>317</v>
      </c>
      <c r="S8" s="1181" t="s">
        <v>317</v>
      </c>
      <c r="T8" s="1181" t="s">
        <v>317</v>
      </c>
      <c r="U8" s="1181" t="s">
        <v>317</v>
      </c>
      <c r="V8" s="1181">
        <v>14.33</v>
      </c>
      <c r="W8" s="1181" t="s">
        <v>387</v>
      </c>
      <c r="X8" s="1181">
        <v>12.1333333</v>
      </c>
      <c r="Y8" s="1875" t="s">
        <v>317</v>
      </c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</row>
    <row r="9" spans="1:143" s="930" customFormat="1" ht="15.95">
      <c r="A9" s="1181" t="s">
        <v>1143</v>
      </c>
      <c r="B9" s="1181">
        <v>8</v>
      </c>
      <c r="C9" s="1181" t="s">
        <v>928</v>
      </c>
      <c r="D9" s="1183" t="s">
        <v>2933</v>
      </c>
      <c r="E9" s="1181" t="s">
        <v>387</v>
      </c>
      <c r="F9" s="1183" t="s">
        <v>729</v>
      </c>
      <c r="G9" s="1181" t="s">
        <v>948</v>
      </c>
      <c r="H9" s="1181" t="s">
        <v>995</v>
      </c>
      <c r="I9" s="1182">
        <v>44200</v>
      </c>
      <c r="J9" s="1181">
        <v>27</v>
      </c>
      <c r="K9" s="1182">
        <v>44616</v>
      </c>
      <c r="L9" s="1181">
        <v>13.87</v>
      </c>
      <c r="M9" s="1181">
        <v>14</v>
      </c>
      <c r="N9" s="1181">
        <v>1.1666666699999999</v>
      </c>
      <c r="O9" s="1181" t="s">
        <v>317</v>
      </c>
      <c r="P9" s="1183" t="s">
        <v>2934</v>
      </c>
      <c r="Q9" s="1181" t="s">
        <v>317</v>
      </c>
      <c r="R9" s="1181" t="s">
        <v>317</v>
      </c>
      <c r="S9" s="1181" t="s">
        <v>317</v>
      </c>
      <c r="T9" s="1181" t="s">
        <v>317</v>
      </c>
      <c r="U9" s="1181" t="s">
        <v>317</v>
      </c>
      <c r="V9" s="1181">
        <v>13.87</v>
      </c>
      <c r="W9" s="1181" t="s">
        <v>387</v>
      </c>
      <c r="X9" s="1181">
        <v>12.3666667</v>
      </c>
      <c r="Y9" s="1875" t="s">
        <v>317</v>
      </c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</row>
    <row r="10" spans="1:143" s="930" customFormat="1" ht="15.95">
      <c r="A10" s="1181" t="s">
        <v>1143</v>
      </c>
      <c r="B10" s="1181">
        <v>9</v>
      </c>
      <c r="C10" s="1181" t="s">
        <v>928</v>
      </c>
      <c r="D10" s="1183" t="s">
        <v>2935</v>
      </c>
      <c r="E10" s="1181" t="s">
        <v>387</v>
      </c>
      <c r="F10" s="1183" t="s">
        <v>730</v>
      </c>
      <c r="G10" s="1181" t="s">
        <v>948</v>
      </c>
      <c r="H10" s="1181" t="s">
        <v>995</v>
      </c>
      <c r="I10" s="1182">
        <v>44200</v>
      </c>
      <c r="J10" s="1181">
        <v>26</v>
      </c>
      <c r="K10" s="1182">
        <v>44616</v>
      </c>
      <c r="L10" s="1181">
        <v>13.87</v>
      </c>
      <c r="M10" s="1181">
        <v>14</v>
      </c>
      <c r="N10" s="1181">
        <v>1.1666666699999999</v>
      </c>
      <c r="O10" s="1181" t="s">
        <v>317</v>
      </c>
      <c r="P10" s="1183" t="s">
        <v>2936</v>
      </c>
      <c r="Q10" s="1181" t="s">
        <v>317</v>
      </c>
      <c r="R10" s="1181" t="s">
        <v>317</v>
      </c>
      <c r="S10" s="1181" t="s">
        <v>317</v>
      </c>
      <c r="T10" s="1181" t="s">
        <v>317</v>
      </c>
      <c r="U10" s="1181" t="s">
        <v>317</v>
      </c>
      <c r="V10" s="1181">
        <v>13.87</v>
      </c>
      <c r="W10" s="1181" t="s">
        <v>387</v>
      </c>
      <c r="X10" s="1181">
        <v>12.3666667</v>
      </c>
      <c r="Y10" s="1875" t="s">
        <v>317</v>
      </c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</row>
    <row r="11" spans="1:143" s="930" customFormat="1" ht="15.95">
      <c r="A11" s="1181" t="s">
        <v>1143</v>
      </c>
      <c r="B11" s="1181">
        <v>10</v>
      </c>
      <c r="C11" s="1181" t="s">
        <v>928</v>
      </c>
      <c r="D11" s="1183" t="s">
        <v>2937</v>
      </c>
      <c r="E11" s="1181" t="s">
        <v>387</v>
      </c>
      <c r="F11" s="1183" t="s">
        <v>731</v>
      </c>
      <c r="G11" s="1181" t="s">
        <v>948</v>
      </c>
      <c r="H11" s="1181" t="s">
        <v>995</v>
      </c>
      <c r="I11" s="1182">
        <v>44200</v>
      </c>
      <c r="J11" s="1181">
        <v>27</v>
      </c>
      <c r="K11" s="1182">
        <v>44616</v>
      </c>
      <c r="L11" s="1181">
        <v>13.87</v>
      </c>
      <c r="M11" s="1181">
        <v>14</v>
      </c>
      <c r="N11" s="1181">
        <v>1.1666666699999999</v>
      </c>
      <c r="O11" s="1181" t="s">
        <v>317</v>
      </c>
      <c r="P11" s="1183" t="s">
        <v>2938</v>
      </c>
      <c r="Q11" s="1181" t="s">
        <v>317</v>
      </c>
      <c r="R11" s="1181" t="s">
        <v>317</v>
      </c>
      <c r="S11" s="1181" t="s">
        <v>317</v>
      </c>
      <c r="T11" s="1181" t="s">
        <v>317</v>
      </c>
      <c r="U11" s="1181" t="s">
        <v>317</v>
      </c>
      <c r="V11" s="1181">
        <v>13.87</v>
      </c>
      <c r="W11" s="1181" t="s">
        <v>387</v>
      </c>
      <c r="X11" s="1181">
        <v>12.3666667</v>
      </c>
      <c r="Y11" s="1875" t="s">
        <v>317</v>
      </c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</row>
    <row r="12" spans="1:143" s="930" customFormat="1" ht="15.95">
      <c r="A12" s="1180" t="s">
        <v>2260</v>
      </c>
      <c r="B12" s="1180">
        <v>1</v>
      </c>
      <c r="C12" s="1180" t="s">
        <v>928</v>
      </c>
      <c r="D12" s="1180" t="s">
        <v>2939</v>
      </c>
      <c r="E12" s="1180" t="s">
        <v>387</v>
      </c>
      <c r="F12" s="1180" t="s">
        <v>2206</v>
      </c>
      <c r="G12" s="1180" t="s">
        <v>948</v>
      </c>
      <c r="H12" s="1180" t="s">
        <v>949</v>
      </c>
      <c r="I12" s="1184">
        <v>42536</v>
      </c>
      <c r="J12" s="1180">
        <v>29.5</v>
      </c>
      <c r="K12" s="1184">
        <v>42781</v>
      </c>
      <c r="L12" s="1180">
        <v>8</v>
      </c>
      <c r="M12" s="1180">
        <v>8</v>
      </c>
      <c r="N12" s="1180">
        <v>0.67</v>
      </c>
      <c r="O12" s="1180" t="b">
        <v>0</v>
      </c>
      <c r="P12" s="1180" t="s">
        <v>2940</v>
      </c>
      <c r="Q12" s="1180" t="s">
        <v>317</v>
      </c>
      <c r="R12" s="1180" t="s">
        <v>317</v>
      </c>
      <c r="S12" s="1180" t="s">
        <v>317</v>
      </c>
      <c r="T12" s="1180" t="s">
        <v>317</v>
      </c>
      <c r="U12" s="1180">
        <v>8</v>
      </c>
      <c r="V12" s="1180">
        <v>8</v>
      </c>
      <c r="W12" s="1180" t="s">
        <v>387</v>
      </c>
      <c r="X12" s="1180" t="s">
        <v>317</v>
      </c>
      <c r="Y12" s="1876" t="s">
        <v>317</v>
      </c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</row>
    <row r="13" spans="1:143" s="930" customFormat="1" ht="15.95">
      <c r="A13" s="1180" t="s">
        <v>1143</v>
      </c>
      <c r="B13" s="1180">
        <v>7</v>
      </c>
      <c r="C13" s="1180" t="s">
        <v>928</v>
      </c>
      <c r="D13" s="1185" t="s">
        <v>2941</v>
      </c>
      <c r="E13" s="1180" t="s">
        <v>387</v>
      </c>
      <c r="F13" s="1185" t="s">
        <v>728</v>
      </c>
      <c r="G13" s="1180" t="s">
        <v>948</v>
      </c>
      <c r="H13" s="1180" t="s">
        <v>949</v>
      </c>
      <c r="I13" s="1184">
        <v>44222</v>
      </c>
      <c r="J13" s="1180">
        <v>33</v>
      </c>
      <c r="K13" s="1184">
        <v>44615</v>
      </c>
      <c r="L13" s="1180">
        <v>13.1</v>
      </c>
      <c r="M13" s="1180">
        <v>13</v>
      </c>
      <c r="N13" s="1180">
        <v>1.0833333300000001</v>
      </c>
      <c r="O13" s="1180" t="s">
        <v>317</v>
      </c>
      <c r="P13" s="1185" t="s">
        <v>2942</v>
      </c>
      <c r="Q13" s="1180" t="s">
        <v>317</v>
      </c>
      <c r="R13" s="1180" t="s">
        <v>317</v>
      </c>
      <c r="S13" s="1180" t="s">
        <v>317</v>
      </c>
      <c r="T13" s="1180" t="s">
        <v>317</v>
      </c>
      <c r="U13" s="1180" t="s">
        <v>317</v>
      </c>
      <c r="V13" s="1180">
        <v>13.1</v>
      </c>
      <c r="W13" s="1180" t="s">
        <v>387</v>
      </c>
      <c r="X13" s="1180">
        <v>11.6333333</v>
      </c>
      <c r="Y13" s="1876" t="s">
        <v>317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</row>
    <row r="14" spans="1:143" ht="15.95">
      <c r="A14" s="1180" t="s">
        <v>933</v>
      </c>
      <c r="B14" s="1180">
        <v>13</v>
      </c>
      <c r="C14" s="1180" t="s">
        <v>928</v>
      </c>
      <c r="D14" s="1180" t="s">
        <v>2943</v>
      </c>
      <c r="E14" s="1180" t="s">
        <v>387</v>
      </c>
      <c r="F14" s="1180" t="s">
        <v>983</v>
      </c>
      <c r="G14" s="1180" t="s">
        <v>948</v>
      </c>
      <c r="H14" s="1180" t="s">
        <v>949</v>
      </c>
      <c r="I14" s="1184">
        <v>42640</v>
      </c>
      <c r="J14" s="1180">
        <v>34.5</v>
      </c>
      <c r="K14" s="1184">
        <v>43049</v>
      </c>
      <c r="L14" s="1180">
        <v>13.63</v>
      </c>
      <c r="M14" s="1180">
        <v>14</v>
      </c>
      <c r="N14" s="1180">
        <v>1.1666666699999999</v>
      </c>
      <c r="O14" s="1180" t="s">
        <v>317</v>
      </c>
      <c r="P14" s="1180" t="s">
        <v>2944</v>
      </c>
      <c r="Q14" s="1180" t="s">
        <v>317</v>
      </c>
      <c r="R14" s="1180" t="s">
        <v>317</v>
      </c>
      <c r="S14" s="1180" t="s">
        <v>317</v>
      </c>
      <c r="T14" s="1180" t="s">
        <v>317</v>
      </c>
      <c r="U14" s="1180" t="s">
        <v>317</v>
      </c>
      <c r="V14" s="1180">
        <v>13.63</v>
      </c>
      <c r="W14" s="1180" t="s">
        <v>387</v>
      </c>
      <c r="X14" s="1180">
        <v>11.433333299999999</v>
      </c>
      <c r="Y14" s="1876" t="s">
        <v>317</v>
      </c>
    </row>
    <row r="15" spans="1:143" s="956" customFormat="1" ht="15.95">
      <c r="A15" s="1180" t="s">
        <v>1143</v>
      </c>
      <c r="B15" s="1180">
        <v>5</v>
      </c>
      <c r="C15" s="1180" t="s">
        <v>928</v>
      </c>
      <c r="D15" s="1185" t="s">
        <v>2945</v>
      </c>
      <c r="E15" s="1180" t="s">
        <v>387</v>
      </c>
      <c r="F15" s="1185" t="s">
        <v>726</v>
      </c>
      <c r="G15" s="1180" t="s">
        <v>948</v>
      </c>
      <c r="H15" s="1180" t="s">
        <v>949</v>
      </c>
      <c r="I15" s="1184">
        <v>44202</v>
      </c>
      <c r="J15" s="1180">
        <v>29</v>
      </c>
      <c r="K15" s="1184">
        <v>44615</v>
      </c>
      <c r="L15" s="1180">
        <v>13.77</v>
      </c>
      <c r="M15" s="1180">
        <v>14</v>
      </c>
      <c r="N15" s="1180">
        <v>1.1666666699999999</v>
      </c>
      <c r="O15" s="1180" t="s">
        <v>317</v>
      </c>
      <c r="P15" s="1185" t="s">
        <v>2946</v>
      </c>
      <c r="Q15" s="1180" t="s">
        <v>317</v>
      </c>
      <c r="R15" s="1180" t="s">
        <v>317</v>
      </c>
      <c r="S15" s="1180" t="s">
        <v>317</v>
      </c>
      <c r="T15" s="1180" t="s">
        <v>317</v>
      </c>
      <c r="U15" s="1180" t="s">
        <v>317</v>
      </c>
      <c r="V15" s="1180">
        <v>13.77</v>
      </c>
      <c r="W15" s="1180" t="s">
        <v>387</v>
      </c>
      <c r="X15" s="1180">
        <v>12.3</v>
      </c>
      <c r="Y15" s="1876" t="s">
        <v>317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</row>
    <row r="16" spans="1:143" s="956" customFormat="1" ht="15.95">
      <c r="A16" s="1180" t="s">
        <v>1143</v>
      </c>
      <c r="B16" s="1180">
        <v>6</v>
      </c>
      <c r="C16" s="1180" t="s">
        <v>928</v>
      </c>
      <c r="D16" s="1185" t="s">
        <v>2947</v>
      </c>
      <c r="E16" s="1180" t="s">
        <v>387</v>
      </c>
      <c r="F16" s="1185" t="s">
        <v>727</v>
      </c>
      <c r="G16" s="1180" t="s">
        <v>948</v>
      </c>
      <c r="H16" s="1180" t="s">
        <v>949</v>
      </c>
      <c r="I16" s="1184">
        <v>44202</v>
      </c>
      <c r="J16" s="1180">
        <v>31</v>
      </c>
      <c r="K16" s="1184">
        <v>44615</v>
      </c>
      <c r="L16" s="1180">
        <v>13.77</v>
      </c>
      <c r="M16" s="1180">
        <v>14</v>
      </c>
      <c r="N16" s="1180">
        <v>1.1666666699999999</v>
      </c>
      <c r="O16" s="1180" t="s">
        <v>317</v>
      </c>
      <c r="P16" s="1185" t="s">
        <v>2948</v>
      </c>
      <c r="Q16" s="1180" t="s">
        <v>317</v>
      </c>
      <c r="R16" s="1180" t="s">
        <v>317</v>
      </c>
      <c r="S16" s="1180" t="s">
        <v>317</v>
      </c>
      <c r="T16" s="1180" t="s">
        <v>317</v>
      </c>
      <c r="U16" s="1180" t="s">
        <v>317</v>
      </c>
      <c r="V16" s="1180">
        <v>13.77</v>
      </c>
      <c r="W16" s="1180" t="s">
        <v>387</v>
      </c>
      <c r="X16" s="1180">
        <v>12.3</v>
      </c>
      <c r="Y16" s="1876" t="s">
        <v>317</v>
      </c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</row>
    <row r="17" spans="1:143" s="956" customFormat="1" ht="15.95">
      <c r="A17" s="1180" t="s">
        <v>2395</v>
      </c>
      <c r="B17" s="1180">
        <v>18</v>
      </c>
      <c r="C17" s="1180" t="s">
        <v>928</v>
      </c>
      <c r="D17" s="1180" t="s">
        <v>482</v>
      </c>
      <c r="E17" s="1180" t="s">
        <v>387</v>
      </c>
      <c r="F17" s="1180" t="s">
        <v>483</v>
      </c>
      <c r="G17" s="1180" t="s">
        <v>948</v>
      </c>
      <c r="H17" s="1180" t="s">
        <v>949</v>
      </c>
      <c r="I17" s="1184">
        <v>42443</v>
      </c>
      <c r="J17" s="1180">
        <v>27</v>
      </c>
      <c r="K17" s="1184">
        <v>42879</v>
      </c>
      <c r="L17" s="1180">
        <v>14.33</v>
      </c>
      <c r="M17" s="1180">
        <v>14</v>
      </c>
      <c r="N17" s="1180">
        <v>1.19</v>
      </c>
      <c r="O17" s="1180" t="b">
        <v>0</v>
      </c>
      <c r="P17" s="1180" t="s">
        <v>2949</v>
      </c>
      <c r="Q17" s="1180" t="s">
        <v>2422</v>
      </c>
      <c r="R17" s="1180" t="s">
        <v>2423</v>
      </c>
      <c r="S17" s="1180">
        <v>106</v>
      </c>
      <c r="T17" s="1180">
        <v>28</v>
      </c>
      <c r="U17" s="1180" t="s">
        <v>2411</v>
      </c>
      <c r="V17" s="1180">
        <v>14.33</v>
      </c>
      <c r="W17" s="1180" t="s">
        <v>387</v>
      </c>
      <c r="X17" s="1180">
        <v>10.7666667</v>
      </c>
      <c r="Y17" s="1876" t="s">
        <v>317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</row>
    <row r="18" spans="1:143" s="956" customFormat="1" ht="15.95">
      <c r="A18" s="1180" t="s">
        <v>1080</v>
      </c>
      <c r="B18" s="1180">
        <v>15</v>
      </c>
      <c r="C18" s="1180" t="s">
        <v>928</v>
      </c>
      <c r="D18" s="1180" t="s">
        <v>2950</v>
      </c>
      <c r="E18" s="1180" t="s">
        <v>387</v>
      </c>
      <c r="F18" s="1180" t="s">
        <v>705</v>
      </c>
      <c r="G18" s="1180" t="s">
        <v>948</v>
      </c>
      <c r="H18" s="1180" t="s">
        <v>949</v>
      </c>
      <c r="I18" s="1184">
        <v>44154</v>
      </c>
      <c r="J18" s="1180">
        <v>29</v>
      </c>
      <c r="K18" s="1184">
        <v>44587</v>
      </c>
      <c r="L18" s="1180">
        <v>14.43</v>
      </c>
      <c r="M18" s="1180">
        <v>14</v>
      </c>
      <c r="N18" s="1180">
        <v>1.1666666699999999</v>
      </c>
      <c r="O18" s="1180" t="s">
        <v>317</v>
      </c>
      <c r="P18" s="1180" t="s">
        <v>2951</v>
      </c>
      <c r="Q18" s="1180" t="s">
        <v>317</v>
      </c>
      <c r="R18" s="1180" t="s">
        <v>317</v>
      </c>
      <c r="S18" s="1180" t="s">
        <v>317</v>
      </c>
      <c r="T18" s="1180" t="s">
        <v>317</v>
      </c>
      <c r="U18" s="1180" t="s">
        <v>317</v>
      </c>
      <c r="V18" s="1180">
        <v>14.43</v>
      </c>
      <c r="W18" s="1180" t="s">
        <v>387</v>
      </c>
      <c r="X18" s="1180">
        <v>12.2666667</v>
      </c>
      <c r="Y18" s="1876" t="s">
        <v>317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</row>
    <row r="19" spans="1:143" s="956" customFormat="1" ht="15.95">
      <c r="A19" s="1180" t="s">
        <v>1080</v>
      </c>
      <c r="B19" s="1180">
        <v>16</v>
      </c>
      <c r="C19" s="1180" t="s">
        <v>928</v>
      </c>
      <c r="D19" s="1180" t="s">
        <v>2952</v>
      </c>
      <c r="E19" s="1180" t="s">
        <v>387</v>
      </c>
      <c r="F19" s="1180" t="s">
        <v>706</v>
      </c>
      <c r="G19" s="1180" t="s">
        <v>948</v>
      </c>
      <c r="H19" s="1180" t="s">
        <v>949</v>
      </c>
      <c r="I19" s="1184">
        <v>44154</v>
      </c>
      <c r="J19" s="1180">
        <v>32</v>
      </c>
      <c r="K19" s="1184">
        <v>44588</v>
      </c>
      <c r="L19" s="1180">
        <v>14.47</v>
      </c>
      <c r="M19" s="1180">
        <v>14</v>
      </c>
      <c r="N19" s="1180">
        <v>1.1666666699999999</v>
      </c>
      <c r="O19" s="1180" t="s">
        <v>317</v>
      </c>
      <c r="P19" s="1180" t="s">
        <v>2953</v>
      </c>
      <c r="Q19" s="1180" t="s">
        <v>317</v>
      </c>
      <c r="R19" s="1180" t="s">
        <v>317</v>
      </c>
      <c r="S19" s="1180" t="s">
        <v>317</v>
      </c>
      <c r="T19" s="1180" t="s">
        <v>317</v>
      </c>
      <c r="U19" s="1180" t="s">
        <v>317</v>
      </c>
      <c r="V19" s="1180">
        <v>14.47</v>
      </c>
      <c r="W19" s="1180" t="s">
        <v>387</v>
      </c>
      <c r="X19" s="1180">
        <v>12.2666667</v>
      </c>
      <c r="Y19" s="1876" t="s">
        <v>317</v>
      </c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</row>
    <row r="20" spans="1:143" s="956" customFormat="1" ht="15.95">
      <c r="A20" s="1180" t="s">
        <v>1080</v>
      </c>
      <c r="B20" s="1180">
        <v>13</v>
      </c>
      <c r="C20" s="1180" t="s">
        <v>928</v>
      </c>
      <c r="D20" s="1180" t="s">
        <v>2954</v>
      </c>
      <c r="E20" s="1180" t="s">
        <v>387</v>
      </c>
      <c r="F20" s="1180" t="s">
        <v>703</v>
      </c>
      <c r="G20" s="1180" t="s">
        <v>948</v>
      </c>
      <c r="H20" s="1180" t="s">
        <v>949</v>
      </c>
      <c r="I20" s="1184">
        <v>44152</v>
      </c>
      <c r="J20" s="1180">
        <v>33</v>
      </c>
      <c r="K20" s="1184">
        <v>44587</v>
      </c>
      <c r="L20" s="1180">
        <v>14.5</v>
      </c>
      <c r="M20" s="1180">
        <v>15</v>
      </c>
      <c r="N20" s="1180">
        <v>1.25</v>
      </c>
      <c r="O20" s="1180" t="s">
        <v>317</v>
      </c>
      <c r="P20" s="1180" t="s">
        <v>2955</v>
      </c>
      <c r="Q20" s="1180" t="s">
        <v>317</v>
      </c>
      <c r="R20" s="1180" t="s">
        <v>317</v>
      </c>
      <c r="S20" s="1180" t="s">
        <v>317</v>
      </c>
      <c r="T20" s="1180" t="s">
        <v>317</v>
      </c>
      <c r="U20" s="1180" t="s">
        <v>317</v>
      </c>
      <c r="V20" s="1180">
        <v>14.5</v>
      </c>
      <c r="W20" s="1180" t="s">
        <v>387</v>
      </c>
      <c r="X20" s="1180">
        <v>12.3333333</v>
      </c>
      <c r="Y20" s="1876" t="s">
        <v>317</v>
      </c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</row>
    <row r="21" spans="1:143" s="956" customFormat="1" ht="15.95">
      <c r="A21" s="1180" t="s">
        <v>1080</v>
      </c>
      <c r="B21" s="1180">
        <v>14</v>
      </c>
      <c r="C21" s="1180" t="s">
        <v>928</v>
      </c>
      <c r="D21" s="1180" t="s">
        <v>2956</v>
      </c>
      <c r="E21" s="1180" t="s">
        <v>387</v>
      </c>
      <c r="F21" s="1180" t="s">
        <v>704</v>
      </c>
      <c r="G21" s="1180" t="s">
        <v>948</v>
      </c>
      <c r="H21" s="1180" t="s">
        <v>949</v>
      </c>
      <c r="I21" s="1184">
        <v>44152</v>
      </c>
      <c r="J21" s="1180">
        <v>31</v>
      </c>
      <c r="K21" s="1184">
        <v>44587</v>
      </c>
      <c r="L21" s="1180">
        <v>14.5</v>
      </c>
      <c r="M21" s="1180">
        <v>15</v>
      </c>
      <c r="N21" s="1180">
        <v>1.25</v>
      </c>
      <c r="O21" s="1180" t="s">
        <v>317</v>
      </c>
      <c r="P21" s="1180" t="s">
        <v>2957</v>
      </c>
      <c r="Q21" s="1180" t="s">
        <v>317</v>
      </c>
      <c r="R21" s="1180" t="s">
        <v>317</v>
      </c>
      <c r="S21" s="1180" t="s">
        <v>317</v>
      </c>
      <c r="T21" s="1180" t="s">
        <v>317</v>
      </c>
      <c r="U21" s="1180" t="s">
        <v>317</v>
      </c>
      <c r="V21" s="1180">
        <v>14.5</v>
      </c>
      <c r="W21" s="1180" t="s">
        <v>387</v>
      </c>
      <c r="X21" s="1180">
        <v>12.3333333</v>
      </c>
      <c r="Y21" s="1876" t="s">
        <v>317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</row>
    <row r="22" spans="1:143" s="956" customFormat="1" ht="15.95">
      <c r="A22" s="1180" t="s">
        <v>1080</v>
      </c>
      <c r="B22" s="1180">
        <v>9</v>
      </c>
      <c r="C22" s="1180" t="s">
        <v>928</v>
      </c>
      <c r="D22" s="1180" t="s">
        <v>2958</v>
      </c>
      <c r="E22" s="1180" t="s">
        <v>387</v>
      </c>
      <c r="F22" s="1180" t="s">
        <v>699</v>
      </c>
      <c r="G22" s="1180" t="s">
        <v>948</v>
      </c>
      <c r="H22" s="1180" t="s">
        <v>949</v>
      </c>
      <c r="I22" s="1184">
        <v>44142</v>
      </c>
      <c r="J22" s="1180">
        <v>29</v>
      </c>
      <c r="K22" s="1184">
        <v>44581</v>
      </c>
      <c r="L22" s="1180">
        <v>14.63</v>
      </c>
      <c r="M22" s="1180">
        <v>15</v>
      </c>
      <c r="N22" s="1180">
        <v>1.25</v>
      </c>
      <c r="O22" s="1180" t="s">
        <v>317</v>
      </c>
      <c r="P22" s="1180" t="s">
        <v>2959</v>
      </c>
      <c r="Q22" s="1180" t="s">
        <v>317</v>
      </c>
      <c r="R22" s="1180" t="s">
        <v>317</v>
      </c>
      <c r="S22" s="1180" t="s">
        <v>317</v>
      </c>
      <c r="T22" s="1180" t="s">
        <v>317</v>
      </c>
      <c r="U22" s="1180" t="s">
        <v>317</v>
      </c>
      <c r="V22" s="1180">
        <v>14.63</v>
      </c>
      <c r="W22" s="1180" t="s">
        <v>387</v>
      </c>
      <c r="X22" s="1180">
        <v>12.6666667</v>
      </c>
      <c r="Y22" s="1876" t="s">
        <v>317</v>
      </c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</row>
    <row r="23" spans="1:143" s="956" customFormat="1" ht="15.95">
      <c r="A23" s="1180" t="s">
        <v>1080</v>
      </c>
      <c r="B23" s="1180">
        <v>10</v>
      </c>
      <c r="C23" s="1180" t="s">
        <v>928</v>
      </c>
      <c r="D23" s="1180" t="s">
        <v>2960</v>
      </c>
      <c r="E23" s="1180" t="s">
        <v>387</v>
      </c>
      <c r="F23" s="1180" t="s">
        <v>700</v>
      </c>
      <c r="G23" s="1180" t="s">
        <v>948</v>
      </c>
      <c r="H23" s="1180" t="s">
        <v>949</v>
      </c>
      <c r="I23" s="1184">
        <v>44142</v>
      </c>
      <c r="J23" s="1180">
        <v>31</v>
      </c>
      <c r="K23" s="1184">
        <v>44581</v>
      </c>
      <c r="L23" s="1180">
        <v>14.63</v>
      </c>
      <c r="M23" s="1180">
        <v>15</v>
      </c>
      <c r="N23" s="1180">
        <v>1.25</v>
      </c>
      <c r="O23" s="1180" t="s">
        <v>317</v>
      </c>
      <c r="P23" s="1180" t="s">
        <v>2961</v>
      </c>
      <c r="Q23" s="1180" t="s">
        <v>317</v>
      </c>
      <c r="R23" s="1180" t="s">
        <v>317</v>
      </c>
      <c r="S23" s="1180" t="s">
        <v>317</v>
      </c>
      <c r="T23" s="1180" t="s">
        <v>317</v>
      </c>
      <c r="U23" s="1180" t="s">
        <v>317</v>
      </c>
      <c r="V23" s="1180">
        <v>14.63</v>
      </c>
      <c r="W23" s="1180" t="s">
        <v>387</v>
      </c>
      <c r="X23" s="1180">
        <v>12.6666667</v>
      </c>
      <c r="Y23" s="1876" t="s">
        <v>317</v>
      </c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</row>
    <row r="24" spans="1:143" s="956" customFormat="1" ht="15.95">
      <c r="A24" s="1180" t="s">
        <v>1080</v>
      </c>
      <c r="B24" s="1180">
        <v>11</v>
      </c>
      <c r="C24" s="1180" t="s">
        <v>928</v>
      </c>
      <c r="D24" s="1180" t="s">
        <v>2962</v>
      </c>
      <c r="E24" s="1180" t="s">
        <v>387</v>
      </c>
      <c r="F24" s="1180" t="s">
        <v>701</v>
      </c>
      <c r="G24" s="1180" t="s">
        <v>948</v>
      </c>
      <c r="H24" s="1180" t="s">
        <v>949</v>
      </c>
      <c r="I24" s="1184">
        <v>44142</v>
      </c>
      <c r="J24" s="1180">
        <v>31</v>
      </c>
      <c r="K24" s="1184">
        <v>44581</v>
      </c>
      <c r="L24" s="1180">
        <v>14.63</v>
      </c>
      <c r="M24" s="1180">
        <v>15</v>
      </c>
      <c r="N24" s="1180">
        <v>1.25</v>
      </c>
      <c r="O24" s="1180" t="s">
        <v>317</v>
      </c>
      <c r="P24" s="1180" t="s">
        <v>2963</v>
      </c>
      <c r="Q24" s="1180" t="s">
        <v>317</v>
      </c>
      <c r="R24" s="1180" t="s">
        <v>317</v>
      </c>
      <c r="S24" s="1180" t="s">
        <v>317</v>
      </c>
      <c r="T24" s="1180" t="s">
        <v>317</v>
      </c>
      <c r="U24" s="1180" t="s">
        <v>317</v>
      </c>
      <c r="V24" s="1180">
        <v>14.63</v>
      </c>
      <c r="W24" s="1180" t="s">
        <v>387</v>
      </c>
      <c r="X24" s="1180">
        <v>12.6666667</v>
      </c>
      <c r="Y24" s="1876" t="s">
        <v>317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</row>
    <row r="25" spans="1:143" s="956" customFormat="1" ht="15.95">
      <c r="A25" s="1180" t="s">
        <v>1080</v>
      </c>
      <c r="B25" s="1180">
        <v>12</v>
      </c>
      <c r="C25" s="1180" t="s">
        <v>928</v>
      </c>
      <c r="D25" s="1180" t="s">
        <v>2964</v>
      </c>
      <c r="E25" s="1180" t="s">
        <v>387</v>
      </c>
      <c r="F25" s="1180" t="s">
        <v>702</v>
      </c>
      <c r="G25" s="1180" t="s">
        <v>948</v>
      </c>
      <c r="H25" s="1180" t="s">
        <v>949</v>
      </c>
      <c r="I25" s="1184">
        <v>44142</v>
      </c>
      <c r="J25" s="1180">
        <v>30</v>
      </c>
      <c r="K25" s="1184">
        <v>44581</v>
      </c>
      <c r="L25" s="1180">
        <v>14.63</v>
      </c>
      <c r="M25" s="1180">
        <v>15</v>
      </c>
      <c r="N25" s="1180">
        <v>1.25</v>
      </c>
      <c r="O25" s="1180" t="s">
        <v>317</v>
      </c>
      <c r="P25" s="1180" t="s">
        <v>2965</v>
      </c>
      <c r="Q25" s="1180" t="s">
        <v>317</v>
      </c>
      <c r="R25" s="1180" t="s">
        <v>317</v>
      </c>
      <c r="S25" s="1180" t="s">
        <v>317</v>
      </c>
      <c r="T25" s="1180" t="s">
        <v>317</v>
      </c>
      <c r="U25" s="1180" t="s">
        <v>317</v>
      </c>
      <c r="V25" s="1180">
        <v>14.63</v>
      </c>
      <c r="W25" s="1180" t="s">
        <v>387</v>
      </c>
      <c r="X25" s="1180">
        <v>12.6666667</v>
      </c>
      <c r="Y25" s="1876" t="s">
        <v>317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</row>
    <row r="26" spans="1:143" s="956" customFormat="1" ht="15.95">
      <c r="A26" s="1181" t="s">
        <v>1208</v>
      </c>
      <c r="B26" s="1181">
        <v>8</v>
      </c>
      <c r="C26" s="1181" t="s">
        <v>928</v>
      </c>
      <c r="D26" s="1181" t="s">
        <v>2966</v>
      </c>
      <c r="E26" s="1181" t="s">
        <v>387</v>
      </c>
      <c r="F26" s="1181" t="s">
        <v>771</v>
      </c>
      <c r="G26" s="1181" t="s">
        <v>948</v>
      </c>
      <c r="H26" s="1181" t="s">
        <v>995</v>
      </c>
      <c r="I26" s="1182">
        <v>44116</v>
      </c>
      <c r="J26" s="1181">
        <v>27</v>
      </c>
      <c r="K26" s="1182">
        <v>44699</v>
      </c>
      <c r="L26" s="1181">
        <v>19.43</v>
      </c>
      <c r="M26" s="1181">
        <v>19</v>
      </c>
      <c r="N26" s="1181">
        <v>1.5833333300000001</v>
      </c>
      <c r="O26" s="1181" t="s">
        <v>317</v>
      </c>
      <c r="P26" s="1181" t="s">
        <v>2967</v>
      </c>
      <c r="Q26" s="1181" t="s">
        <v>317</v>
      </c>
      <c r="R26" s="1181" t="s">
        <v>317</v>
      </c>
      <c r="S26" s="1181" t="s">
        <v>317</v>
      </c>
      <c r="T26" s="1181" t="s">
        <v>317</v>
      </c>
      <c r="U26" s="1181" t="s">
        <v>317</v>
      </c>
      <c r="V26" s="1181">
        <v>19.433333300000001</v>
      </c>
      <c r="W26" s="1181" t="s">
        <v>387</v>
      </c>
      <c r="X26" s="1181">
        <v>17.266666699999998</v>
      </c>
      <c r="Y26" s="1875" t="s">
        <v>317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</row>
    <row r="27" spans="1:143" s="956" customFormat="1" ht="15.95">
      <c r="A27" s="1181" t="s">
        <v>1208</v>
      </c>
      <c r="B27" s="1181">
        <v>9</v>
      </c>
      <c r="C27" s="1181" t="s">
        <v>928</v>
      </c>
      <c r="D27" s="1181" t="s">
        <v>2968</v>
      </c>
      <c r="E27" s="1181" t="s">
        <v>387</v>
      </c>
      <c r="F27" s="1181" t="s">
        <v>772</v>
      </c>
      <c r="G27" s="1181" t="s">
        <v>948</v>
      </c>
      <c r="H27" s="1181" t="s">
        <v>995</v>
      </c>
      <c r="I27" s="1182">
        <v>44116</v>
      </c>
      <c r="J27" s="1181">
        <v>26</v>
      </c>
      <c r="K27" s="1182">
        <v>44700</v>
      </c>
      <c r="L27" s="1181">
        <v>19.47</v>
      </c>
      <c r="M27" s="1181">
        <v>19</v>
      </c>
      <c r="N27" s="1181">
        <v>1.5833333300000001</v>
      </c>
      <c r="O27" s="1181" t="s">
        <v>317</v>
      </c>
      <c r="P27" s="1181" t="s">
        <v>2969</v>
      </c>
      <c r="Q27" s="1181" t="s">
        <v>317</v>
      </c>
      <c r="R27" s="1181" t="s">
        <v>317</v>
      </c>
      <c r="S27" s="1181" t="s">
        <v>317</v>
      </c>
      <c r="T27" s="1181" t="s">
        <v>317</v>
      </c>
      <c r="U27" s="1181" t="s">
        <v>317</v>
      </c>
      <c r="V27" s="1181">
        <v>19.466666700000001</v>
      </c>
      <c r="W27" s="1181" t="s">
        <v>387</v>
      </c>
      <c r="X27" s="1181">
        <v>17.266666699999998</v>
      </c>
      <c r="Y27" s="1875" t="s">
        <v>317</v>
      </c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</row>
    <row r="28" spans="1:143" s="956" customFormat="1" ht="15.95">
      <c r="A28" s="1181" t="s">
        <v>1208</v>
      </c>
      <c r="B28" s="1181">
        <v>10</v>
      </c>
      <c r="C28" s="1181" t="s">
        <v>928</v>
      </c>
      <c r="D28" s="1181" t="s">
        <v>2970</v>
      </c>
      <c r="E28" s="1181" t="s">
        <v>387</v>
      </c>
      <c r="F28" s="1181" t="s">
        <v>773</v>
      </c>
      <c r="G28" s="1181" t="s">
        <v>948</v>
      </c>
      <c r="H28" s="1181" t="s">
        <v>995</v>
      </c>
      <c r="I28" s="1182">
        <v>44116</v>
      </c>
      <c r="J28" s="1181">
        <v>21</v>
      </c>
      <c r="K28" s="1182">
        <v>44700</v>
      </c>
      <c r="L28" s="1181">
        <v>19.47</v>
      </c>
      <c r="M28" s="1181">
        <v>19</v>
      </c>
      <c r="N28" s="1181">
        <v>1.5833333300000001</v>
      </c>
      <c r="O28" s="1181" t="s">
        <v>317</v>
      </c>
      <c r="P28" s="1181" t="s">
        <v>2971</v>
      </c>
      <c r="Q28" s="1181" t="s">
        <v>317</v>
      </c>
      <c r="R28" s="1181" t="s">
        <v>317</v>
      </c>
      <c r="S28" s="1181" t="s">
        <v>317</v>
      </c>
      <c r="T28" s="1181" t="s">
        <v>317</v>
      </c>
      <c r="U28" s="1181" t="s">
        <v>317</v>
      </c>
      <c r="V28" s="1181">
        <v>19.466666700000001</v>
      </c>
      <c r="W28" s="1181" t="s">
        <v>387</v>
      </c>
      <c r="X28" s="1181">
        <v>17.266666699999998</v>
      </c>
      <c r="Y28" s="1875" t="s">
        <v>317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</row>
    <row r="29" spans="1:143" ht="15.95">
      <c r="A29" s="1181" t="s">
        <v>1208</v>
      </c>
      <c r="B29" s="1181">
        <v>11</v>
      </c>
      <c r="C29" s="1181" t="s">
        <v>928</v>
      </c>
      <c r="D29" s="1181" t="s">
        <v>2972</v>
      </c>
      <c r="E29" s="1181" t="s">
        <v>387</v>
      </c>
      <c r="F29" s="1181" t="s">
        <v>774</v>
      </c>
      <c r="G29" s="1181" t="s">
        <v>948</v>
      </c>
      <c r="H29" s="1181" t="s">
        <v>995</v>
      </c>
      <c r="I29" s="1182">
        <v>44116</v>
      </c>
      <c r="J29" s="1181">
        <v>26</v>
      </c>
      <c r="K29" s="1182">
        <v>44700</v>
      </c>
      <c r="L29" s="1181">
        <v>19.47</v>
      </c>
      <c r="M29" s="1181">
        <v>19</v>
      </c>
      <c r="N29" s="1181">
        <v>1.5833333300000001</v>
      </c>
      <c r="O29" s="1181" t="s">
        <v>317</v>
      </c>
      <c r="P29" s="1181" t="s">
        <v>2973</v>
      </c>
      <c r="Q29" s="1181" t="s">
        <v>317</v>
      </c>
      <c r="R29" s="1181" t="s">
        <v>317</v>
      </c>
      <c r="S29" s="1181" t="s">
        <v>317</v>
      </c>
      <c r="T29" s="1181" t="s">
        <v>317</v>
      </c>
      <c r="U29" s="1181" t="s">
        <v>317</v>
      </c>
      <c r="V29" s="1181">
        <v>19.466666700000001</v>
      </c>
      <c r="W29" s="1181" t="s">
        <v>387</v>
      </c>
      <c r="X29" s="1181">
        <v>17.266666699999998</v>
      </c>
      <c r="Y29" s="1875" t="s">
        <v>317</v>
      </c>
    </row>
    <row r="30" spans="1:143" ht="15.95">
      <c r="A30" s="1181" t="s">
        <v>1208</v>
      </c>
      <c r="B30" s="1181">
        <v>12</v>
      </c>
      <c r="C30" s="1181" t="s">
        <v>928</v>
      </c>
      <c r="D30" s="1181" t="s">
        <v>2974</v>
      </c>
      <c r="E30" s="1181" t="s">
        <v>387</v>
      </c>
      <c r="F30" s="1181" t="s">
        <v>775</v>
      </c>
      <c r="G30" s="1181" t="s">
        <v>948</v>
      </c>
      <c r="H30" s="1181" t="s">
        <v>995</v>
      </c>
      <c r="I30" s="1182">
        <v>44116</v>
      </c>
      <c r="J30" s="1181">
        <v>28</v>
      </c>
      <c r="K30" s="1182">
        <v>44700</v>
      </c>
      <c r="L30" s="1181">
        <v>19.47</v>
      </c>
      <c r="M30" s="1181">
        <v>19</v>
      </c>
      <c r="N30" s="1181">
        <v>1.5833333300000001</v>
      </c>
      <c r="O30" s="1181" t="s">
        <v>317</v>
      </c>
      <c r="P30" s="1181" t="s">
        <v>2975</v>
      </c>
      <c r="Q30" s="1181" t="s">
        <v>317</v>
      </c>
      <c r="R30" s="1181" t="s">
        <v>317</v>
      </c>
      <c r="S30" s="1181" t="s">
        <v>317</v>
      </c>
      <c r="T30" s="1181" t="s">
        <v>317</v>
      </c>
      <c r="U30" s="1181" t="s">
        <v>317</v>
      </c>
      <c r="V30" s="1181">
        <v>19.466666700000001</v>
      </c>
      <c r="W30" s="1181" t="s">
        <v>387</v>
      </c>
      <c r="X30" s="1181">
        <v>17.266666699999998</v>
      </c>
      <c r="Y30" s="1875" t="s">
        <v>317</v>
      </c>
    </row>
    <row r="31" spans="1:143" ht="15.95">
      <c r="A31" s="1181" t="s">
        <v>1080</v>
      </c>
      <c r="B31" s="1181">
        <v>20</v>
      </c>
      <c r="C31" s="1181" t="s">
        <v>928</v>
      </c>
      <c r="D31" s="1181" t="s">
        <v>2976</v>
      </c>
      <c r="E31" s="1181" t="s">
        <v>387</v>
      </c>
      <c r="F31" s="1181" t="s">
        <v>718</v>
      </c>
      <c r="G31" s="1181" t="s">
        <v>948</v>
      </c>
      <c r="H31" s="1181" t="s">
        <v>995</v>
      </c>
      <c r="I31" s="1182">
        <v>43998</v>
      </c>
      <c r="J31" s="1181">
        <v>32</v>
      </c>
      <c r="K31" s="1182">
        <v>44588</v>
      </c>
      <c r="L31" s="1181">
        <v>19.670000000000002</v>
      </c>
      <c r="M31" s="1181">
        <v>20</v>
      </c>
      <c r="N31" s="1181">
        <v>1.6666666699999999</v>
      </c>
      <c r="O31" s="1181" t="s">
        <v>317</v>
      </c>
      <c r="P31" s="1181" t="s">
        <v>2977</v>
      </c>
      <c r="Q31" s="1181" t="s">
        <v>317</v>
      </c>
      <c r="R31" s="1181" t="s">
        <v>317</v>
      </c>
      <c r="S31" s="1181" t="s">
        <v>317</v>
      </c>
      <c r="T31" s="1181" t="s">
        <v>317</v>
      </c>
      <c r="U31" s="1181" t="s">
        <v>317</v>
      </c>
      <c r="V31" s="1181">
        <v>19.670000000000002</v>
      </c>
      <c r="W31" s="1181" t="s">
        <v>387</v>
      </c>
      <c r="X31" s="1181">
        <v>17.466666700000001</v>
      </c>
      <c r="Y31" s="1875" t="s">
        <v>317</v>
      </c>
    </row>
    <row r="32" spans="1:143" ht="15.95">
      <c r="A32" s="1181" t="s">
        <v>1080</v>
      </c>
      <c r="B32" s="1181">
        <v>21</v>
      </c>
      <c r="C32" s="1181" t="s">
        <v>928</v>
      </c>
      <c r="D32" s="1181" t="s">
        <v>2978</v>
      </c>
      <c r="E32" s="1181" t="s">
        <v>387</v>
      </c>
      <c r="F32" s="1181" t="s">
        <v>720</v>
      </c>
      <c r="G32" s="1181" t="s">
        <v>948</v>
      </c>
      <c r="H32" s="1181" t="s">
        <v>995</v>
      </c>
      <c r="I32" s="1182">
        <v>43998</v>
      </c>
      <c r="J32" s="1181">
        <v>27</v>
      </c>
      <c r="K32" s="1182">
        <v>44588</v>
      </c>
      <c r="L32" s="1181">
        <v>19.670000000000002</v>
      </c>
      <c r="M32" s="1181">
        <v>20</v>
      </c>
      <c r="N32" s="1181">
        <v>1.6666666699999999</v>
      </c>
      <c r="O32" s="1181" t="s">
        <v>317</v>
      </c>
      <c r="P32" s="1181" t="s">
        <v>2979</v>
      </c>
      <c r="Q32" s="1181" t="s">
        <v>317</v>
      </c>
      <c r="R32" s="1181" t="s">
        <v>317</v>
      </c>
      <c r="S32" s="1181" t="s">
        <v>317</v>
      </c>
      <c r="T32" s="1181" t="s">
        <v>317</v>
      </c>
      <c r="U32" s="1181" t="s">
        <v>317</v>
      </c>
      <c r="V32" s="1181">
        <v>19.670000000000002</v>
      </c>
      <c r="W32" s="1181" t="s">
        <v>387</v>
      </c>
      <c r="X32" s="1181">
        <v>17.466666700000001</v>
      </c>
      <c r="Y32" s="1875" t="s">
        <v>317</v>
      </c>
    </row>
    <row r="33" spans="1:25" ht="15.95">
      <c r="A33" s="1181" t="s">
        <v>1080</v>
      </c>
      <c r="B33" s="1181">
        <v>22</v>
      </c>
      <c r="C33" s="1181" t="s">
        <v>928</v>
      </c>
      <c r="D33" s="1181" t="s">
        <v>2980</v>
      </c>
      <c r="E33" s="1181" t="s">
        <v>387</v>
      </c>
      <c r="F33" s="1181" t="s">
        <v>721</v>
      </c>
      <c r="G33" s="1181" t="s">
        <v>948</v>
      </c>
      <c r="H33" s="1181" t="s">
        <v>995</v>
      </c>
      <c r="I33" s="1182">
        <v>43900</v>
      </c>
      <c r="J33" s="1181">
        <v>26</v>
      </c>
      <c r="K33" s="1182">
        <v>44588</v>
      </c>
      <c r="L33" s="1181">
        <v>22.93</v>
      </c>
      <c r="M33" s="1181">
        <v>23</v>
      </c>
      <c r="N33" s="1181">
        <v>1.9166666699999999</v>
      </c>
      <c r="O33" s="1181" t="s">
        <v>317</v>
      </c>
      <c r="P33" s="1181" t="s">
        <v>2981</v>
      </c>
      <c r="Q33" s="1181" t="s">
        <v>317</v>
      </c>
      <c r="R33" s="1181" t="s">
        <v>317</v>
      </c>
      <c r="S33" s="1181" t="s">
        <v>317</v>
      </c>
      <c r="T33" s="1181" t="s">
        <v>317</v>
      </c>
      <c r="U33" s="1181" t="s">
        <v>317</v>
      </c>
      <c r="V33" s="1181">
        <v>22.93</v>
      </c>
      <c r="W33" s="1181" t="s">
        <v>387</v>
      </c>
      <c r="X33" s="1181">
        <v>20.733333300000002</v>
      </c>
      <c r="Y33" s="1875" t="s">
        <v>317</v>
      </c>
    </row>
    <row r="34" spans="1:25" ht="15.95">
      <c r="A34" s="1180" t="s">
        <v>1208</v>
      </c>
      <c r="B34" s="1180">
        <v>5</v>
      </c>
      <c r="C34" s="1180" t="s">
        <v>928</v>
      </c>
      <c r="D34" s="1180" t="s">
        <v>2982</v>
      </c>
      <c r="E34" s="1180" t="s">
        <v>387</v>
      </c>
      <c r="F34" s="1180" t="s">
        <v>768</v>
      </c>
      <c r="G34" s="1180" t="s">
        <v>948</v>
      </c>
      <c r="H34" s="1180" t="s">
        <v>949</v>
      </c>
      <c r="I34" s="1184">
        <v>44116</v>
      </c>
      <c r="J34" s="1180">
        <v>29</v>
      </c>
      <c r="K34" s="1184">
        <v>44699</v>
      </c>
      <c r="L34" s="1180">
        <v>19.43</v>
      </c>
      <c r="M34" s="1180">
        <v>19</v>
      </c>
      <c r="N34" s="1180">
        <v>1.5833333300000001</v>
      </c>
      <c r="O34" s="1180" t="s">
        <v>317</v>
      </c>
      <c r="P34" s="1180" t="s">
        <v>2983</v>
      </c>
      <c r="Q34" s="1180" t="s">
        <v>317</v>
      </c>
      <c r="R34" s="1180" t="s">
        <v>317</v>
      </c>
      <c r="S34" s="1180" t="s">
        <v>317</v>
      </c>
      <c r="T34" s="1180" t="s">
        <v>317</v>
      </c>
      <c r="U34" s="1180" t="s">
        <v>317</v>
      </c>
      <c r="V34" s="1180">
        <v>19.433333300000001</v>
      </c>
      <c r="W34" s="1180" t="s">
        <v>387</v>
      </c>
      <c r="X34" s="1180">
        <v>17.266666699999998</v>
      </c>
      <c r="Y34" s="1876" t="s">
        <v>317</v>
      </c>
    </row>
    <row r="35" spans="1:25" ht="15.95">
      <c r="A35" s="1180" t="s">
        <v>1208</v>
      </c>
      <c r="B35" s="1180">
        <v>6</v>
      </c>
      <c r="C35" s="1180" t="s">
        <v>928</v>
      </c>
      <c r="D35" s="1180" t="s">
        <v>2984</v>
      </c>
      <c r="E35" s="1180" t="s">
        <v>387</v>
      </c>
      <c r="F35" s="1180" t="s">
        <v>769</v>
      </c>
      <c r="G35" s="1180" t="s">
        <v>948</v>
      </c>
      <c r="H35" s="1180" t="s">
        <v>949</v>
      </c>
      <c r="I35" s="1184">
        <v>44116</v>
      </c>
      <c r="J35" s="1180">
        <v>31</v>
      </c>
      <c r="K35" s="1184">
        <v>44699</v>
      </c>
      <c r="L35" s="1180">
        <v>19.43</v>
      </c>
      <c r="M35" s="1180">
        <v>19</v>
      </c>
      <c r="N35" s="1180">
        <v>1.5833333300000001</v>
      </c>
      <c r="O35" s="1180" t="s">
        <v>317</v>
      </c>
      <c r="P35" s="1180" t="s">
        <v>2985</v>
      </c>
      <c r="Q35" s="1180" t="s">
        <v>317</v>
      </c>
      <c r="R35" s="1180" t="s">
        <v>317</v>
      </c>
      <c r="S35" s="1180" t="s">
        <v>317</v>
      </c>
      <c r="T35" s="1180" t="s">
        <v>317</v>
      </c>
      <c r="U35" s="1180" t="s">
        <v>317</v>
      </c>
      <c r="V35" s="1180">
        <v>19.433333300000001</v>
      </c>
      <c r="W35" s="1180" t="s">
        <v>387</v>
      </c>
      <c r="X35" s="1180">
        <v>17.266666699999998</v>
      </c>
      <c r="Y35" s="1876" t="s">
        <v>317</v>
      </c>
    </row>
    <row r="36" spans="1:25" ht="15.95">
      <c r="A36" s="1180" t="s">
        <v>1208</v>
      </c>
      <c r="B36" s="1180">
        <v>7</v>
      </c>
      <c r="C36" s="1180" t="s">
        <v>928</v>
      </c>
      <c r="D36" s="1180" t="s">
        <v>2986</v>
      </c>
      <c r="E36" s="1180" t="s">
        <v>387</v>
      </c>
      <c r="F36" s="1180" t="s">
        <v>770</v>
      </c>
      <c r="G36" s="1180" t="s">
        <v>948</v>
      </c>
      <c r="H36" s="1180" t="s">
        <v>949</v>
      </c>
      <c r="I36" s="1184">
        <v>44116</v>
      </c>
      <c r="J36" s="1180">
        <v>30</v>
      </c>
      <c r="K36" s="1184">
        <v>44699</v>
      </c>
      <c r="L36" s="1180">
        <v>19.43</v>
      </c>
      <c r="M36" s="1180">
        <v>19</v>
      </c>
      <c r="N36" s="1180">
        <v>1.5833333300000001</v>
      </c>
      <c r="O36" s="1180" t="s">
        <v>317</v>
      </c>
      <c r="P36" s="1180" t="s">
        <v>2987</v>
      </c>
      <c r="Q36" s="1180" t="s">
        <v>317</v>
      </c>
      <c r="R36" s="1180" t="s">
        <v>317</v>
      </c>
      <c r="S36" s="1180" t="s">
        <v>317</v>
      </c>
      <c r="T36" s="1180" t="s">
        <v>317</v>
      </c>
      <c r="U36" s="1180" t="s">
        <v>317</v>
      </c>
      <c r="V36" s="1180">
        <v>19.433333300000001</v>
      </c>
      <c r="W36" s="1180" t="s">
        <v>387</v>
      </c>
      <c r="X36" s="1180">
        <v>17.266666699999998</v>
      </c>
      <c r="Y36" s="1876" t="s">
        <v>317</v>
      </c>
    </row>
    <row r="37" spans="1:25" ht="15.95">
      <c r="A37" s="1180" t="s">
        <v>1080</v>
      </c>
      <c r="B37" s="1180">
        <v>18</v>
      </c>
      <c r="C37" s="1180" t="s">
        <v>928</v>
      </c>
      <c r="D37" s="1180" t="s">
        <v>2988</v>
      </c>
      <c r="E37" s="1180" t="s">
        <v>387</v>
      </c>
      <c r="F37" s="1180" t="s">
        <v>716</v>
      </c>
      <c r="G37" s="1180" t="s">
        <v>948</v>
      </c>
      <c r="H37" s="1180" t="s">
        <v>949</v>
      </c>
      <c r="I37" s="1184">
        <v>43998</v>
      </c>
      <c r="J37" s="1180">
        <v>31</v>
      </c>
      <c r="K37" s="1184">
        <v>44587</v>
      </c>
      <c r="L37" s="1180">
        <v>19.63</v>
      </c>
      <c r="M37" s="1180">
        <v>20</v>
      </c>
      <c r="N37" s="1180">
        <v>1.6666666699999999</v>
      </c>
      <c r="O37" s="1180" t="s">
        <v>317</v>
      </c>
      <c r="P37" s="1180" t="s">
        <v>2989</v>
      </c>
      <c r="Q37" s="1180" t="s">
        <v>317</v>
      </c>
      <c r="R37" s="1180" t="s">
        <v>317</v>
      </c>
      <c r="S37" s="1180" t="s">
        <v>317</v>
      </c>
      <c r="T37" s="1180" t="s">
        <v>317</v>
      </c>
      <c r="U37" s="1180" t="s">
        <v>317</v>
      </c>
      <c r="V37" s="1180">
        <v>19.63</v>
      </c>
      <c r="W37" s="1180" t="s">
        <v>387</v>
      </c>
      <c r="X37" s="1180">
        <v>17.466666700000001</v>
      </c>
      <c r="Y37" s="1876" t="s">
        <v>317</v>
      </c>
    </row>
    <row r="38" spans="1:25" ht="15.95">
      <c r="A38" s="1180" t="s">
        <v>1080</v>
      </c>
      <c r="B38" s="1180">
        <v>19</v>
      </c>
      <c r="C38" s="1180" t="s">
        <v>928</v>
      </c>
      <c r="D38" s="1180" t="s">
        <v>2990</v>
      </c>
      <c r="E38" s="1180" t="s">
        <v>387</v>
      </c>
      <c r="F38" s="1180" t="s">
        <v>717</v>
      </c>
      <c r="G38" s="1180" t="s">
        <v>948</v>
      </c>
      <c r="H38" s="1180" t="s">
        <v>949</v>
      </c>
      <c r="I38" s="1184">
        <v>43998</v>
      </c>
      <c r="J38" s="1180">
        <v>33</v>
      </c>
      <c r="K38" s="1184">
        <v>44588</v>
      </c>
      <c r="L38" s="1180">
        <v>19.670000000000002</v>
      </c>
      <c r="M38" s="1180">
        <v>20</v>
      </c>
      <c r="N38" s="1180">
        <v>1.6666666699999999</v>
      </c>
      <c r="O38" s="1180" t="s">
        <v>317</v>
      </c>
      <c r="P38" s="1180" t="s">
        <v>2991</v>
      </c>
      <c r="Q38" s="1180" t="s">
        <v>317</v>
      </c>
      <c r="R38" s="1180" t="s">
        <v>317</v>
      </c>
      <c r="S38" s="1180" t="s">
        <v>317</v>
      </c>
      <c r="T38" s="1180" t="s">
        <v>317</v>
      </c>
      <c r="U38" s="1180" t="s">
        <v>317</v>
      </c>
      <c r="V38" s="1180">
        <v>19.670000000000002</v>
      </c>
      <c r="W38" s="1180" t="s">
        <v>387</v>
      </c>
      <c r="X38" s="1180">
        <v>17.466666700000001</v>
      </c>
      <c r="Y38" s="1876" t="s">
        <v>317</v>
      </c>
    </row>
    <row r="39" spans="1:25" ht="15.95">
      <c r="A39" s="1180" t="s">
        <v>1080</v>
      </c>
      <c r="B39" s="1180">
        <v>17</v>
      </c>
      <c r="C39" s="1180" t="s">
        <v>928</v>
      </c>
      <c r="D39" s="1180" t="s">
        <v>2992</v>
      </c>
      <c r="E39" s="1180" t="s">
        <v>387</v>
      </c>
      <c r="F39" s="1180" t="s">
        <v>714</v>
      </c>
      <c r="G39" s="1180" t="s">
        <v>948</v>
      </c>
      <c r="H39" s="1180" t="s">
        <v>949</v>
      </c>
      <c r="I39" s="1184">
        <v>43962</v>
      </c>
      <c r="J39" s="1180">
        <v>31</v>
      </c>
      <c r="K39" s="1184">
        <v>44587</v>
      </c>
      <c r="L39" s="1180">
        <v>20.83</v>
      </c>
      <c r="M39" s="1180">
        <v>21</v>
      </c>
      <c r="N39" s="1180">
        <v>1.75</v>
      </c>
      <c r="O39" s="1180" t="s">
        <v>317</v>
      </c>
      <c r="P39" s="1180" t="s">
        <v>2993</v>
      </c>
      <c r="Q39" s="1180" t="s">
        <v>317</v>
      </c>
      <c r="R39" s="1180" t="s">
        <v>317</v>
      </c>
      <c r="S39" s="1180" t="s">
        <v>317</v>
      </c>
      <c r="T39" s="1180" t="s">
        <v>317</v>
      </c>
      <c r="U39" s="1180" t="s">
        <v>317</v>
      </c>
      <c r="V39" s="1180">
        <v>20.83</v>
      </c>
      <c r="W39" s="1180" t="s">
        <v>387</v>
      </c>
      <c r="X39" s="1180">
        <v>18.6666667</v>
      </c>
      <c r="Y39" s="1876" t="s">
        <v>317</v>
      </c>
    </row>
    <row r="40" spans="1:25" ht="15.95">
      <c r="A40" s="1859"/>
      <c r="B40" s="1859"/>
      <c r="C40" s="1859"/>
      <c r="D40" s="1859"/>
      <c r="E40" s="1859"/>
      <c r="F40" s="1859"/>
      <c r="G40" s="1859"/>
      <c r="H40" s="1859"/>
      <c r="I40" s="1859"/>
      <c r="J40" s="1859"/>
      <c r="K40" s="1859"/>
      <c r="L40" s="1859"/>
      <c r="M40" s="1859"/>
      <c r="N40" s="1859"/>
      <c r="O40" s="1859"/>
      <c r="P40" s="1859"/>
      <c r="Q40" s="1859"/>
      <c r="R40" s="1859"/>
      <c r="S40" s="1859"/>
      <c r="T40" s="1859"/>
      <c r="U40" s="1859"/>
      <c r="V40" s="1859"/>
      <c r="W40" s="1859"/>
      <c r="X40" s="1859"/>
      <c r="Y40" s="1859"/>
    </row>
    <row r="41" spans="1:25" ht="15.95">
      <c r="A41" s="1186" t="s">
        <v>2537</v>
      </c>
      <c r="B41" s="1186">
        <v>6</v>
      </c>
      <c r="C41" s="1186" t="s">
        <v>928</v>
      </c>
      <c r="D41" s="1186" t="s">
        <v>567</v>
      </c>
      <c r="E41" s="1186" t="s">
        <v>141</v>
      </c>
      <c r="F41" s="1186" t="s">
        <v>2544</v>
      </c>
      <c r="G41" s="1186" t="s">
        <v>948</v>
      </c>
      <c r="H41" s="1186" t="s">
        <v>13</v>
      </c>
      <c r="I41" s="1187">
        <v>42549</v>
      </c>
      <c r="J41" s="1186">
        <v>40.9</v>
      </c>
      <c r="K41" s="1187">
        <v>43008</v>
      </c>
      <c r="L41" s="1186">
        <v>15.07</v>
      </c>
      <c r="M41" s="1186">
        <v>15</v>
      </c>
      <c r="N41" s="1186">
        <v>1.26</v>
      </c>
      <c r="O41" s="1186" t="b">
        <v>0</v>
      </c>
      <c r="P41" s="1186" t="s">
        <v>2994</v>
      </c>
      <c r="Q41" s="1186" t="s">
        <v>317</v>
      </c>
      <c r="R41" s="1186" t="s">
        <v>317</v>
      </c>
      <c r="S41" s="1186" t="s">
        <v>317</v>
      </c>
      <c r="T41" s="1186" t="s">
        <v>317</v>
      </c>
      <c r="U41" s="1186" t="s">
        <v>317</v>
      </c>
      <c r="V41" s="1186">
        <v>15.07</v>
      </c>
      <c r="W41" s="1186" t="s">
        <v>141</v>
      </c>
      <c r="X41" s="1186">
        <v>11.6666667</v>
      </c>
      <c r="Y41" s="1877" t="s">
        <v>317</v>
      </c>
    </row>
    <row r="42" spans="1:25" ht="15.95">
      <c r="A42" s="1186" t="s">
        <v>2537</v>
      </c>
      <c r="B42" s="1186">
        <v>7</v>
      </c>
      <c r="C42" s="1186" t="s">
        <v>928</v>
      </c>
      <c r="D42" s="1186" t="s">
        <v>569</v>
      </c>
      <c r="E42" s="1186" t="s">
        <v>141</v>
      </c>
      <c r="F42" s="1186" t="s">
        <v>2548</v>
      </c>
      <c r="G42" s="1186" t="s">
        <v>948</v>
      </c>
      <c r="H42" s="1186" t="s">
        <v>13</v>
      </c>
      <c r="I42" s="1187">
        <v>42549</v>
      </c>
      <c r="J42" s="1186">
        <v>33.9</v>
      </c>
      <c r="K42" s="1187">
        <v>43008</v>
      </c>
      <c r="L42" s="1186">
        <v>15.07</v>
      </c>
      <c r="M42" s="1186">
        <v>15</v>
      </c>
      <c r="N42" s="1186">
        <v>1.26</v>
      </c>
      <c r="O42" s="1186" t="b">
        <v>0</v>
      </c>
      <c r="P42" s="1186" t="s">
        <v>2995</v>
      </c>
      <c r="Q42" s="1186" t="s">
        <v>317</v>
      </c>
      <c r="R42" s="1186" t="s">
        <v>317</v>
      </c>
      <c r="S42" s="1186" t="s">
        <v>317</v>
      </c>
      <c r="T42" s="1186" t="s">
        <v>317</v>
      </c>
      <c r="U42" s="1186" t="s">
        <v>317</v>
      </c>
      <c r="V42" s="1186">
        <v>15.07</v>
      </c>
      <c r="W42" s="1186" t="s">
        <v>141</v>
      </c>
      <c r="X42" s="1186">
        <v>11.6666667</v>
      </c>
      <c r="Y42" s="1877" t="s">
        <v>317</v>
      </c>
    </row>
    <row r="43" spans="1:25" ht="15.95">
      <c r="A43" s="1186" t="s">
        <v>2537</v>
      </c>
      <c r="B43" s="1186">
        <v>8</v>
      </c>
      <c r="C43" s="1186" t="s">
        <v>928</v>
      </c>
      <c r="D43" s="1186" t="s">
        <v>571</v>
      </c>
      <c r="E43" s="1186" t="s">
        <v>141</v>
      </c>
      <c r="F43" s="1186" t="s">
        <v>2552</v>
      </c>
      <c r="G43" s="1186" t="s">
        <v>948</v>
      </c>
      <c r="H43" s="1186" t="s">
        <v>13</v>
      </c>
      <c r="I43" s="1187">
        <v>42549</v>
      </c>
      <c r="J43" s="1186">
        <v>27.3</v>
      </c>
      <c r="K43" s="1187">
        <v>43008</v>
      </c>
      <c r="L43" s="1186">
        <v>15.07</v>
      </c>
      <c r="M43" s="1186">
        <v>15</v>
      </c>
      <c r="N43" s="1186">
        <v>1.26</v>
      </c>
      <c r="O43" s="1186" t="b">
        <v>0</v>
      </c>
      <c r="P43" s="1186" t="s">
        <v>2996</v>
      </c>
      <c r="Q43" s="1186" t="s">
        <v>317</v>
      </c>
      <c r="R43" s="1186" t="s">
        <v>317</v>
      </c>
      <c r="S43" s="1186" t="s">
        <v>317</v>
      </c>
      <c r="T43" s="1186" t="s">
        <v>317</v>
      </c>
      <c r="U43" s="1186" t="s">
        <v>317</v>
      </c>
      <c r="V43" s="1186">
        <v>15.07</v>
      </c>
      <c r="W43" s="1186" t="s">
        <v>141</v>
      </c>
      <c r="X43" s="1186">
        <v>11.6666667</v>
      </c>
      <c r="Y43" s="1877" t="s">
        <v>317</v>
      </c>
    </row>
    <row r="44" spans="1:25" ht="15.95">
      <c r="A44" s="1186" t="s">
        <v>2537</v>
      </c>
      <c r="B44" s="1186">
        <v>9</v>
      </c>
      <c r="C44" s="1186" t="s">
        <v>928</v>
      </c>
      <c r="D44" s="1186" t="s">
        <v>573</v>
      </c>
      <c r="E44" s="1186" t="s">
        <v>141</v>
      </c>
      <c r="F44" s="1186" t="s">
        <v>2556</v>
      </c>
      <c r="G44" s="1186" t="s">
        <v>948</v>
      </c>
      <c r="H44" s="1186" t="s">
        <v>13</v>
      </c>
      <c r="I44" s="1187">
        <v>42549</v>
      </c>
      <c r="J44" s="1186">
        <v>28.2</v>
      </c>
      <c r="K44" s="1187">
        <v>43008</v>
      </c>
      <c r="L44" s="1186">
        <v>15.07</v>
      </c>
      <c r="M44" s="1186">
        <v>15</v>
      </c>
      <c r="N44" s="1186">
        <v>1.26</v>
      </c>
      <c r="O44" s="1186" t="b">
        <v>0</v>
      </c>
      <c r="P44" s="1186" t="s">
        <v>2997</v>
      </c>
      <c r="Q44" s="1186" t="s">
        <v>317</v>
      </c>
      <c r="R44" s="1186" t="s">
        <v>317</v>
      </c>
      <c r="S44" s="1186" t="s">
        <v>317</v>
      </c>
      <c r="T44" s="1186" t="s">
        <v>317</v>
      </c>
      <c r="U44" s="1186" t="s">
        <v>317</v>
      </c>
      <c r="V44" s="1186">
        <v>15.07</v>
      </c>
      <c r="W44" s="1186" t="s">
        <v>141</v>
      </c>
      <c r="X44" s="1186">
        <v>11.6666667</v>
      </c>
      <c r="Y44" s="1877" t="s">
        <v>317</v>
      </c>
    </row>
    <row r="45" spans="1:25" ht="15.95">
      <c r="A45" s="1186" t="s">
        <v>2537</v>
      </c>
      <c r="B45" s="1186">
        <v>10</v>
      </c>
      <c r="C45" s="1186" t="s">
        <v>928</v>
      </c>
      <c r="D45" s="1186" t="s">
        <v>564</v>
      </c>
      <c r="E45" s="1186" t="s">
        <v>141</v>
      </c>
      <c r="F45" s="1186" t="s">
        <v>2560</v>
      </c>
      <c r="G45" s="1186" t="s">
        <v>948</v>
      </c>
      <c r="H45" s="1186" t="s">
        <v>13</v>
      </c>
      <c r="I45" s="1187">
        <v>42549</v>
      </c>
      <c r="J45" s="1186">
        <v>36.6</v>
      </c>
      <c r="K45" s="1187">
        <v>43008</v>
      </c>
      <c r="L45" s="1186">
        <v>15.07</v>
      </c>
      <c r="M45" s="1186">
        <v>15</v>
      </c>
      <c r="N45" s="1186">
        <v>1.26</v>
      </c>
      <c r="O45" s="1186" t="b">
        <v>0</v>
      </c>
      <c r="P45" s="1186" t="s">
        <v>2998</v>
      </c>
      <c r="Q45" s="1186" t="s">
        <v>317</v>
      </c>
      <c r="R45" s="1186" t="s">
        <v>317</v>
      </c>
      <c r="S45" s="1186" t="s">
        <v>317</v>
      </c>
      <c r="T45" s="1186" t="s">
        <v>317</v>
      </c>
      <c r="U45" s="1186" t="s">
        <v>317</v>
      </c>
      <c r="V45" s="1186">
        <v>15.07</v>
      </c>
      <c r="W45" s="1186" t="s">
        <v>141</v>
      </c>
      <c r="X45" s="1186">
        <v>11.6666667</v>
      </c>
      <c r="Y45" s="1877" t="s">
        <v>317</v>
      </c>
    </row>
    <row r="46" spans="1:25" ht="15.95">
      <c r="A46" s="1186" t="s">
        <v>1080</v>
      </c>
      <c r="B46" s="1186">
        <v>4</v>
      </c>
      <c r="C46" s="1186" t="s">
        <v>928</v>
      </c>
      <c r="D46" s="1186" t="s">
        <v>2999</v>
      </c>
      <c r="E46" s="1186" t="s">
        <v>141</v>
      </c>
      <c r="F46" s="1186" t="s">
        <v>694</v>
      </c>
      <c r="G46" s="1186" t="s">
        <v>948</v>
      </c>
      <c r="H46" s="1186" t="s">
        <v>995</v>
      </c>
      <c r="I46" s="1187">
        <v>44154</v>
      </c>
      <c r="J46" s="1186">
        <v>34</v>
      </c>
      <c r="K46" s="1187">
        <v>44580</v>
      </c>
      <c r="L46" s="1186">
        <v>14.2</v>
      </c>
      <c r="M46" s="1186">
        <v>14</v>
      </c>
      <c r="N46" s="1186">
        <v>1.1666666699999999</v>
      </c>
      <c r="O46" s="1186" t="s">
        <v>317</v>
      </c>
      <c r="P46" s="1186" t="s">
        <v>3000</v>
      </c>
      <c r="Q46" s="1186" t="s">
        <v>317</v>
      </c>
      <c r="R46" s="1186" t="s">
        <v>317</v>
      </c>
      <c r="S46" s="1186" t="s">
        <v>317</v>
      </c>
      <c r="T46" s="1186" t="s">
        <v>317</v>
      </c>
      <c r="U46" s="1186" t="s">
        <v>317</v>
      </c>
      <c r="V46" s="1186">
        <v>14.2</v>
      </c>
      <c r="W46" s="1186" t="s">
        <v>141</v>
      </c>
      <c r="X46" s="1186">
        <v>12.3</v>
      </c>
      <c r="Y46" s="1877" t="s">
        <v>317</v>
      </c>
    </row>
    <row r="47" spans="1:25" ht="15.95">
      <c r="A47" s="1186" t="s">
        <v>1080</v>
      </c>
      <c r="B47" s="1186">
        <v>1</v>
      </c>
      <c r="C47" s="1186" t="s">
        <v>928</v>
      </c>
      <c r="D47" s="1186" t="s">
        <v>3001</v>
      </c>
      <c r="E47" s="1186" t="s">
        <v>141</v>
      </c>
      <c r="F47" s="1186" t="s">
        <v>691</v>
      </c>
      <c r="G47" s="1186" t="s">
        <v>948</v>
      </c>
      <c r="H47" s="1186" t="s">
        <v>995</v>
      </c>
      <c r="I47" s="1187">
        <v>44150</v>
      </c>
      <c r="J47" s="1186">
        <v>37</v>
      </c>
      <c r="K47" s="1187">
        <v>44580</v>
      </c>
      <c r="L47" s="1186">
        <v>14.33</v>
      </c>
      <c r="M47" s="1186">
        <v>14</v>
      </c>
      <c r="N47" s="1186">
        <v>1.1666666699999999</v>
      </c>
      <c r="O47" s="1186" t="s">
        <v>317</v>
      </c>
      <c r="P47" s="1186" t="s">
        <v>3002</v>
      </c>
      <c r="Q47" s="1186" t="s">
        <v>317</v>
      </c>
      <c r="R47" s="1186" t="s">
        <v>317</v>
      </c>
      <c r="S47" s="1186" t="s">
        <v>317</v>
      </c>
      <c r="T47" s="1186" t="s">
        <v>317</v>
      </c>
      <c r="U47" s="1186" t="s">
        <v>317</v>
      </c>
      <c r="V47" s="1186">
        <v>14.33</v>
      </c>
      <c r="W47" s="1186" t="s">
        <v>141</v>
      </c>
      <c r="X47" s="1186">
        <v>12.4</v>
      </c>
      <c r="Y47" s="1877" t="s">
        <v>317</v>
      </c>
    </row>
    <row r="48" spans="1:25" ht="15.95">
      <c r="A48" s="1186" t="s">
        <v>1080</v>
      </c>
      <c r="B48" s="1186">
        <v>2</v>
      </c>
      <c r="C48" s="1186" t="s">
        <v>928</v>
      </c>
      <c r="D48" s="1186" t="s">
        <v>3003</v>
      </c>
      <c r="E48" s="1186" t="s">
        <v>141</v>
      </c>
      <c r="F48" s="1186" t="s">
        <v>692</v>
      </c>
      <c r="G48" s="1186" t="s">
        <v>948</v>
      </c>
      <c r="H48" s="1186" t="s">
        <v>995</v>
      </c>
      <c r="I48" s="1187">
        <v>44150</v>
      </c>
      <c r="J48" s="1186">
        <v>38</v>
      </c>
      <c r="K48" s="1187">
        <v>44580</v>
      </c>
      <c r="L48" s="1186">
        <v>14.33</v>
      </c>
      <c r="M48" s="1186">
        <v>14</v>
      </c>
      <c r="N48" s="1186">
        <v>1.1666666699999999</v>
      </c>
      <c r="O48" s="1186" t="s">
        <v>317</v>
      </c>
      <c r="P48" s="1186" t="s">
        <v>3004</v>
      </c>
      <c r="Q48" s="1186" t="s">
        <v>317</v>
      </c>
      <c r="R48" s="1186" t="s">
        <v>317</v>
      </c>
      <c r="S48" s="1186" t="s">
        <v>317</v>
      </c>
      <c r="T48" s="1186" t="s">
        <v>317</v>
      </c>
      <c r="U48" s="1186" t="s">
        <v>317</v>
      </c>
      <c r="V48" s="1186">
        <v>14.33</v>
      </c>
      <c r="W48" s="1186" t="s">
        <v>141</v>
      </c>
      <c r="X48" s="1186">
        <v>12.4</v>
      </c>
      <c r="Y48" s="1877" t="s">
        <v>317</v>
      </c>
    </row>
    <row r="49" spans="1:25" ht="15.95">
      <c r="A49" s="1186" t="s">
        <v>1080</v>
      </c>
      <c r="B49" s="1186">
        <v>3</v>
      </c>
      <c r="C49" s="1186" t="s">
        <v>928</v>
      </c>
      <c r="D49" s="1186" t="s">
        <v>3005</v>
      </c>
      <c r="E49" s="1186" t="s">
        <v>141</v>
      </c>
      <c r="F49" s="1186" t="s">
        <v>693</v>
      </c>
      <c r="G49" s="1186" t="s">
        <v>948</v>
      </c>
      <c r="H49" s="1186" t="s">
        <v>995</v>
      </c>
      <c r="I49" s="1187">
        <v>44150</v>
      </c>
      <c r="J49" s="1186">
        <v>39</v>
      </c>
      <c r="K49" s="1187">
        <v>44580</v>
      </c>
      <c r="L49" s="1186">
        <v>14.33</v>
      </c>
      <c r="M49" s="1186">
        <v>14</v>
      </c>
      <c r="N49" s="1186">
        <v>1.1666666699999999</v>
      </c>
      <c r="O49" s="1186" t="s">
        <v>317</v>
      </c>
      <c r="P49" s="1186" t="s">
        <v>3006</v>
      </c>
      <c r="Q49" s="1186" t="s">
        <v>317</v>
      </c>
      <c r="R49" s="1186" t="s">
        <v>317</v>
      </c>
      <c r="S49" s="1186" t="s">
        <v>317</v>
      </c>
      <c r="T49" s="1186" t="s">
        <v>317</v>
      </c>
      <c r="U49" s="1186" t="s">
        <v>317</v>
      </c>
      <c r="V49" s="1186">
        <v>14.33</v>
      </c>
      <c r="W49" s="1186" t="s">
        <v>141</v>
      </c>
      <c r="X49" s="1186">
        <v>12.4</v>
      </c>
      <c r="Y49" s="1877" t="s">
        <v>317</v>
      </c>
    </row>
    <row r="50" spans="1:25" ht="15.95">
      <c r="A50" s="1186" t="s">
        <v>1080</v>
      </c>
      <c r="B50" s="1186">
        <v>7</v>
      </c>
      <c r="C50" s="1186" t="s">
        <v>928</v>
      </c>
      <c r="D50" s="1186" t="s">
        <v>3007</v>
      </c>
      <c r="E50" s="1186" t="s">
        <v>141</v>
      </c>
      <c r="F50" s="1186" t="s">
        <v>697</v>
      </c>
      <c r="G50" s="1186" t="s">
        <v>948</v>
      </c>
      <c r="H50" s="1186" t="s">
        <v>995</v>
      </c>
      <c r="I50" s="1187">
        <v>44146</v>
      </c>
      <c r="J50" s="1186">
        <v>45</v>
      </c>
      <c r="K50" s="1187">
        <v>44581</v>
      </c>
      <c r="L50" s="1186">
        <v>14.5</v>
      </c>
      <c r="M50" s="1186">
        <v>15</v>
      </c>
      <c r="N50" s="1186">
        <v>1.25</v>
      </c>
      <c r="O50" s="1186" t="s">
        <v>317</v>
      </c>
      <c r="P50" s="1186" t="s">
        <v>3008</v>
      </c>
      <c r="Q50" s="1186" t="s">
        <v>317</v>
      </c>
      <c r="R50" s="1186" t="s">
        <v>317</v>
      </c>
      <c r="S50" s="1186" t="s">
        <v>317</v>
      </c>
      <c r="T50" s="1186" t="s">
        <v>317</v>
      </c>
      <c r="U50" s="1186" t="s">
        <v>317</v>
      </c>
      <c r="V50" s="1186">
        <v>14.5</v>
      </c>
      <c r="W50" s="1186" t="s">
        <v>141</v>
      </c>
      <c r="X50" s="1186">
        <v>12.533333300000001</v>
      </c>
      <c r="Y50" s="1877" t="s">
        <v>317</v>
      </c>
    </row>
    <row r="51" spans="1:25" ht="15.95">
      <c r="A51" s="1186" t="s">
        <v>1080</v>
      </c>
      <c r="B51" s="1186">
        <v>8</v>
      </c>
      <c r="C51" s="1186" t="s">
        <v>928</v>
      </c>
      <c r="D51" s="1186" t="s">
        <v>3009</v>
      </c>
      <c r="E51" s="1186" t="s">
        <v>141</v>
      </c>
      <c r="F51" s="1186" t="s">
        <v>698</v>
      </c>
      <c r="G51" s="1186" t="s">
        <v>948</v>
      </c>
      <c r="H51" s="1186" t="s">
        <v>995</v>
      </c>
      <c r="I51" s="1187">
        <v>44146</v>
      </c>
      <c r="J51" s="1186">
        <v>33</v>
      </c>
      <c r="K51" s="1187">
        <v>44581</v>
      </c>
      <c r="L51" s="1186">
        <v>14.5</v>
      </c>
      <c r="M51" s="1186">
        <v>15</v>
      </c>
      <c r="N51" s="1186">
        <v>1.25</v>
      </c>
      <c r="O51" s="1186" t="s">
        <v>317</v>
      </c>
      <c r="P51" s="1186" t="s">
        <v>3010</v>
      </c>
      <c r="Q51" s="1186" t="s">
        <v>317</v>
      </c>
      <c r="R51" s="1186" t="s">
        <v>317</v>
      </c>
      <c r="S51" s="1186" t="s">
        <v>317</v>
      </c>
      <c r="T51" s="1186" t="s">
        <v>317</v>
      </c>
      <c r="U51" s="1186" t="s">
        <v>317</v>
      </c>
      <c r="V51" s="1186">
        <v>14.5</v>
      </c>
      <c r="W51" s="1186" t="s">
        <v>141</v>
      </c>
      <c r="X51" s="1186">
        <v>12.533333300000001</v>
      </c>
      <c r="Y51" s="1877" t="s">
        <v>317</v>
      </c>
    </row>
    <row r="52" spans="1:25" ht="15.95">
      <c r="A52" s="1186" t="s">
        <v>1080</v>
      </c>
      <c r="B52" s="1186">
        <v>5</v>
      </c>
      <c r="C52" s="1186" t="s">
        <v>928</v>
      </c>
      <c r="D52" s="1186" t="s">
        <v>3011</v>
      </c>
      <c r="E52" s="1186" t="s">
        <v>141</v>
      </c>
      <c r="F52" s="1186" t="s">
        <v>695</v>
      </c>
      <c r="G52" s="1186" t="s">
        <v>948</v>
      </c>
      <c r="H52" s="1186" t="s">
        <v>995</v>
      </c>
      <c r="I52" s="1187">
        <v>44142</v>
      </c>
      <c r="J52" s="1186">
        <v>32</v>
      </c>
      <c r="K52" s="1187">
        <v>44580</v>
      </c>
      <c r="L52" s="1186">
        <v>14.6</v>
      </c>
      <c r="M52" s="1186">
        <v>15</v>
      </c>
      <c r="N52" s="1186">
        <v>1.25</v>
      </c>
      <c r="O52" s="1186" t="s">
        <v>317</v>
      </c>
      <c r="P52" s="1186" t="s">
        <v>3012</v>
      </c>
      <c r="Q52" s="1186" t="s">
        <v>317</v>
      </c>
      <c r="R52" s="1186" t="s">
        <v>317</v>
      </c>
      <c r="S52" s="1186" t="s">
        <v>317</v>
      </c>
      <c r="T52" s="1186" t="s">
        <v>317</v>
      </c>
      <c r="U52" s="1186" t="s">
        <v>317</v>
      </c>
      <c r="V52" s="1186">
        <v>14.6</v>
      </c>
      <c r="W52" s="1186" t="s">
        <v>141</v>
      </c>
      <c r="X52" s="1186">
        <v>12.6666667</v>
      </c>
      <c r="Y52" s="1877" t="s">
        <v>317</v>
      </c>
    </row>
    <row r="53" spans="1:25" ht="15.95">
      <c r="A53" s="1186" t="s">
        <v>1080</v>
      </c>
      <c r="B53" s="1186">
        <v>6</v>
      </c>
      <c r="C53" s="1186" t="s">
        <v>928</v>
      </c>
      <c r="D53" s="1186" t="s">
        <v>3013</v>
      </c>
      <c r="E53" s="1186" t="s">
        <v>141</v>
      </c>
      <c r="F53" s="1186" t="s">
        <v>696</v>
      </c>
      <c r="G53" s="1186" t="s">
        <v>948</v>
      </c>
      <c r="H53" s="1186" t="s">
        <v>995</v>
      </c>
      <c r="I53" s="1187">
        <v>44142</v>
      </c>
      <c r="J53" s="1186">
        <v>38</v>
      </c>
      <c r="K53" s="1187">
        <v>44580</v>
      </c>
      <c r="L53" s="1186">
        <v>14.6</v>
      </c>
      <c r="M53" s="1186">
        <v>15</v>
      </c>
      <c r="N53" s="1186">
        <v>1.25</v>
      </c>
      <c r="O53" s="1186" t="s">
        <v>317</v>
      </c>
      <c r="P53" s="1186" t="s">
        <v>3014</v>
      </c>
      <c r="Q53" s="1186" t="s">
        <v>317</v>
      </c>
      <c r="R53" s="1186" t="s">
        <v>317</v>
      </c>
      <c r="S53" s="1186" t="s">
        <v>317</v>
      </c>
      <c r="T53" s="1186" t="s">
        <v>317</v>
      </c>
      <c r="U53" s="1186" t="s">
        <v>317</v>
      </c>
      <c r="V53" s="1186">
        <v>14.6</v>
      </c>
      <c r="W53" s="1186" t="s">
        <v>141</v>
      </c>
      <c r="X53" s="1186">
        <v>12.6666667</v>
      </c>
      <c r="Y53" s="1877" t="s">
        <v>317</v>
      </c>
    </row>
    <row r="54" spans="1:25" ht="15.95">
      <c r="A54" s="1188" t="s">
        <v>1143</v>
      </c>
      <c r="B54" s="1188">
        <v>2</v>
      </c>
      <c r="C54" s="1188" t="s">
        <v>928</v>
      </c>
      <c r="D54" s="1189" t="s">
        <v>3015</v>
      </c>
      <c r="E54" s="1188" t="s">
        <v>141</v>
      </c>
      <c r="F54" s="1189" t="s">
        <v>723</v>
      </c>
      <c r="G54" s="1188" t="s">
        <v>948</v>
      </c>
      <c r="H54" s="1188" t="s">
        <v>949</v>
      </c>
      <c r="I54" s="1190">
        <v>44202</v>
      </c>
      <c r="J54" s="1188">
        <v>39</v>
      </c>
      <c r="K54" s="1190">
        <v>44615</v>
      </c>
      <c r="L54" s="1188">
        <v>13.77</v>
      </c>
      <c r="M54" s="1188">
        <v>14</v>
      </c>
      <c r="N54" s="1188">
        <v>1.1666666699999999</v>
      </c>
      <c r="O54" s="1188" t="s">
        <v>317</v>
      </c>
      <c r="P54" s="1189" t="s">
        <v>3016</v>
      </c>
      <c r="Q54" s="1188" t="s">
        <v>317</v>
      </c>
      <c r="R54" s="1188" t="s">
        <v>317</v>
      </c>
      <c r="S54" s="1188" t="s">
        <v>317</v>
      </c>
      <c r="T54" s="1188" t="s">
        <v>317</v>
      </c>
      <c r="U54" s="1188" t="s">
        <v>317</v>
      </c>
      <c r="V54" s="1188">
        <v>13.77</v>
      </c>
      <c r="W54" s="1188" t="s">
        <v>141</v>
      </c>
      <c r="X54" s="1188">
        <v>12.3</v>
      </c>
      <c r="Y54" s="1878" t="s">
        <v>317</v>
      </c>
    </row>
    <row r="55" spans="1:25" ht="15.95">
      <c r="A55" s="1188" t="s">
        <v>1143</v>
      </c>
      <c r="B55" s="1188">
        <v>3</v>
      </c>
      <c r="C55" s="1188" t="s">
        <v>928</v>
      </c>
      <c r="D55" s="1189" t="s">
        <v>3017</v>
      </c>
      <c r="E55" s="1188" t="s">
        <v>141</v>
      </c>
      <c r="F55" s="1189" t="s">
        <v>724</v>
      </c>
      <c r="G55" s="1188" t="s">
        <v>948</v>
      </c>
      <c r="H55" s="1188" t="s">
        <v>949</v>
      </c>
      <c r="I55" s="1190">
        <v>44202</v>
      </c>
      <c r="J55" s="1188">
        <v>37</v>
      </c>
      <c r="K55" s="1190">
        <v>44615</v>
      </c>
      <c r="L55" s="1188">
        <v>13.77</v>
      </c>
      <c r="M55" s="1188">
        <v>14</v>
      </c>
      <c r="N55" s="1188">
        <v>1.1666666699999999</v>
      </c>
      <c r="O55" s="1188" t="s">
        <v>317</v>
      </c>
      <c r="P55" s="1189" t="s">
        <v>3018</v>
      </c>
      <c r="Q55" s="1188" t="s">
        <v>317</v>
      </c>
      <c r="R55" s="1188" t="s">
        <v>317</v>
      </c>
      <c r="S55" s="1188" t="s">
        <v>317</v>
      </c>
      <c r="T55" s="1188" t="s">
        <v>317</v>
      </c>
      <c r="U55" s="1188" t="s">
        <v>317</v>
      </c>
      <c r="V55" s="1188">
        <v>13.77</v>
      </c>
      <c r="W55" s="1188" t="s">
        <v>141</v>
      </c>
      <c r="X55" s="1188">
        <v>12.3</v>
      </c>
      <c r="Y55" s="1878" t="s">
        <v>317</v>
      </c>
    </row>
    <row r="56" spans="1:25" ht="15.95">
      <c r="A56" s="1188" t="s">
        <v>1143</v>
      </c>
      <c r="B56" s="1188">
        <v>4</v>
      </c>
      <c r="C56" s="1188" t="s">
        <v>928</v>
      </c>
      <c r="D56" s="1189" t="s">
        <v>3019</v>
      </c>
      <c r="E56" s="1188" t="s">
        <v>141</v>
      </c>
      <c r="F56" s="1189" t="s">
        <v>725</v>
      </c>
      <c r="G56" s="1188" t="s">
        <v>948</v>
      </c>
      <c r="H56" s="1188" t="s">
        <v>949</v>
      </c>
      <c r="I56" s="1190">
        <v>44202</v>
      </c>
      <c r="J56" s="1188">
        <v>48</v>
      </c>
      <c r="K56" s="1190">
        <v>44615</v>
      </c>
      <c r="L56" s="1188">
        <v>13.77</v>
      </c>
      <c r="M56" s="1188">
        <v>14</v>
      </c>
      <c r="N56" s="1188">
        <v>1.1666666699999999</v>
      </c>
      <c r="O56" s="1188" t="s">
        <v>317</v>
      </c>
      <c r="P56" s="1189" t="s">
        <v>3020</v>
      </c>
      <c r="Q56" s="1188" t="s">
        <v>317</v>
      </c>
      <c r="R56" s="1188" t="s">
        <v>317</v>
      </c>
      <c r="S56" s="1188" t="s">
        <v>317</v>
      </c>
      <c r="T56" s="1188" t="s">
        <v>317</v>
      </c>
      <c r="U56" s="1188" t="s">
        <v>317</v>
      </c>
      <c r="V56" s="1188">
        <v>13.77</v>
      </c>
      <c r="W56" s="1188" t="s">
        <v>141</v>
      </c>
      <c r="X56" s="1188">
        <v>12.3</v>
      </c>
      <c r="Y56" s="1878" t="s">
        <v>317</v>
      </c>
    </row>
    <row r="57" spans="1:25" ht="15.95">
      <c r="A57" s="1188" t="s">
        <v>933</v>
      </c>
      <c r="B57" s="1188">
        <v>4</v>
      </c>
      <c r="C57" s="1188" t="s">
        <v>928</v>
      </c>
      <c r="D57" s="1188" t="s">
        <v>3021</v>
      </c>
      <c r="E57" s="1188" t="s">
        <v>141</v>
      </c>
      <c r="F57" s="1188" t="s">
        <v>947</v>
      </c>
      <c r="G57" s="1188" t="s">
        <v>948</v>
      </c>
      <c r="H57" s="1188" t="s">
        <v>949</v>
      </c>
      <c r="I57" s="1190">
        <v>42597</v>
      </c>
      <c r="J57" s="1188">
        <v>34.700000000000003</v>
      </c>
      <c r="K57" s="1190">
        <v>43048</v>
      </c>
      <c r="L57" s="1188">
        <v>15.03</v>
      </c>
      <c r="M57" s="1188">
        <v>15</v>
      </c>
      <c r="N57" s="1188">
        <v>1.25</v>
      </c>
      <c r="O57" s="1188" t="s">
        <v>317</v>
      </c>
      <c r="P57" s="1188" t="s">
        <v>3022</v>
      </c>
      <c r="Q57" s="1188" t="s">
        <v>317</v>
      </c>
      <c r="R57" s="1188" t="s">
        <v>317</v>
      </c>
      <c r="S57" s="1188" t="s">
        <v>317</v>
      </c>
      <c r="T57" s="1188" t="s">
        <v>317</v>
      </c>
      <c r="U57" s="1188" t="s">
        <v>317</v>
      </c>
      <c r="V57" s="1188">
        <v>15.03</v>
      </c>
      <c r="W57" s="1188" t="s">
        <v>141</v>
      </c>
      <c r="X57" s="1188">
        <v>11.933333299999999</v>
      </c>
      <c r="Y57" s="1878" t="s">
        <v>317</v>
      </c>
    </row>
    <row r="58" spans="1:25" ht="15.95">
      <c r="A58" s="1188" t="s">
        <v>933</v>
      </c>
      <c r="B58" s="1188">
        <v>5</v>
      </c>
      <c r="C58" s="1188" t="s">
        <v>928</v>
      </c>
      <c r="D58" s="1188" t="s">
        <v>3023</v>
      </c>
      <c r="E58" s="1188" t="s">
        <v>141</v>
      </c>
      <c r="F58" s="1188" t="s">
        <v>954</v>
      </c>
      <c r="G58" s="1188" t="s">
        <v>948</v>
      </c>
      <c r="H58" s="1188" t="s">
        <v>949</v>
      </c>
      <c r="I58" s="1190">
        <v>42597</v>
      </c>
      <c r="J58" s="1188">
        <v>42</v>
      </c>
      <c r="K58" s="1190">
        <v>43048</v>
      </c>
      <c r="L58" s="1188">
        <v>15.03</v>
      </c>
      <c r="M58" s="1188">
        <v>15</v>
      </c>
      <c r="N58" s="1188">
        <v>1.25</v>
      </c>
      <c r="O58" s="1188" t="s">
        <v>317</v>
      </c>
      <c r="P58" s="1188" t="s">
        <v>3024</v>
      </c>
      <c r="Q58" s="1188" t="s">
        <v>317</v>
      </c>
      <c r="R58" s="1188" t="s">
        <v>317</v>
      </c>
      <c r="S58" s="1188" t="s">
        <v>317</v>
      </c>
      <c r="T58" s="1188" t="s">
        <v>317</v>
      </c>
      <c r="U58" s="1188" t="s">
        <v>317</v>
      </c>
      <c r="V58" s="1188">
        <v>15.03</v>
      </c>
      <c r="W58" s="1188" t="s">
        <v>141</v>
      </c>
      <c r="X58" s="1188">
        <v>11.933333299999999</v>
      </c>
      <c r="Y58" s="1878" t="s">
        <v>317</v>
      </c>
    </row>
    <row r="59" spans="1:25" ht="15.95">
      <c r="A59" s="1188" t="s">
        <v>933</v>
      </c>
      <c r="B59" s="1188">
        <v>6</v>
      </c>
      <c r="C59" s="1188" t="s">
        <v>928</v>
      </c>
      <c r="D59" s="1188" t="s">
        <v>3025</v>
      </c>
      <c r="E59" s="1188" t="s">
        <v>141</v>
      </c>
      <c r="F59" s="1188" t="s">
        <v>958</v>
      </c>
      <c r="G59" s="1188" t="s">
        <v>948</v>
      </c>
      <c r="H59" s="1188" t="s">
        <v>949</v>
      </c>
      <c r="I59" s="1190">
        <v>42597</v>
      </c>
      <c r="J59" s="1188">
        <v>30.9</v>
      </c>
      <c r="K59" s="1190">
        <v>43048</v>
      </c>
      <c r="L59" s="1188">
        <v>15.03</v>
      </c>
      <c r="M59" s="1188">
        <v>15</v>
      </c>
      <c r="N59" s="1188">
        <v>1.25</v>
      </c>
      <c r="O59" s="1188" t="s">
        <v>317</v>
      </c>
      <c r="P59" s="1188" t="s">
        <v>3026</v>
      </c>
      <c r="Q59" s="1188" t="s">
        <v>317</v>
      </c>
      <c r="R59" s="1188" t="s">
        <v>317</v>
      </c>
      <c r="S59" s="1188" t="s">
        <v>317</v>
      </c>
      <c r="T59" s="1188" t="s">
        <v>317</v>
      </c>
      <c r="U59" s="1188" t="s">
        <v>317</v>
      </c>
      <c r="V59" s="1188">
        <v>15.03</v>
      </c>
      <c r="W59" s="1188" t="s">
        <v>141</v>
      </c>
      <c r="X59" s="1188">
        <v>11.933333299999999</v>
      </c>
      <c r="Y59" s="1878" t="s">
        <v>317</v>
      </c>
    </row>
    <row r="60" spans="1:25" ht="15.95">
      <c r="A60" s="1188" t="s">
        <v>933</v>
      </c>
      <c r="B60" s="1188">
        <v>7</v>
      </c>
      <c r="C60" s="1188" t="s">
        <v>928</v>
      </c>
      <c r="D60" s="1188" t="s">
        <v>3027</v>
      </c>
      <c r="E60" s="1188" t="s">
        <v>141</v>
      </c>
      <c r="F60" s="1188" t="s">
        <v>960</v>
      </c>
      <c r="G60" s="1188" t="s">
        <v>948</v>
      </c>
      <c r="H60" s="1188" t="s">
        <v>949</v>
      </c>
      <c r="I60" s="1190">
        <v>42597</v>
      </c>
      <c r="J60" s="1188">
        <v>44.9</v>
      </c>
      <c r="K60" s="1190">
        <v>43048</v>
      </c>
      <c r="L60" s="1188">
        <v>15.03</v>
      </c>
      <c r="M60" s="1188">
        <v>15</v>
      </c>
      <c r="N60" s="1188">
        <v>1.25</v>
      </c>
      <c r="O60" s="1188" t="s">
        <v>317</v>
      </c>
      <c r="P60" s="1188" t="s">
        <v>3028</v>
      </c>
      <c r="Q60" s="1188" t="s">
        <v>317</v>
      </c>
      <c r="R60" s="1188" t="s">
        <v>317</v>
      </c>
      <c r="S60" s="1188" t="s">
        <v>317</v>
      </c>
      <c r="T60" s="1188" t="s">
        <v>317</v>
      </c>
      <c r="U60" s="1188" t="s">
        <v>317</v>
      </c>
      <c r="V60" s="1188">
        <v>15.03</v>
      </c>
      <c r="W60" s="1188" t="s">
        <v>141</v>
      </c>
      <c r="X60" s="1188">
        <v>11.933333299999999</v>
      </c>
      <c r="Y60" s="1878" t="s">
        <v>317</v>
      </c>
    </row>
    <row r="61" spans="1:25" ht="15.95">
      <c r="A61" s="1188" t="s">
        <v>2537</v>
      </c>
      <c r="B61" s="1188">
        <v>26</v>
      </c>
      <c r="C61" s="1188" t="s">
        <v>928</v>
      </c>
      <c r="D61" s="1188" t="s">
        <v>575</v>
      </c>
      <c r="E61" s="1188" t="s">
        <v>141</v>
      </c>
      <c r="F61" s="1188" t="s">
        <v>2602</v>
      </c>
      <c r="G61" s="1188" t="s">
        <v>948</v>
      </c>
      <c r="H61" s="1188" t="s">
        <v>949</v>
      </c>
      <c r="I61" s="1190">
        <v>42549</v>
      </c>
      <c r="J61" s="1188">
        <v>38.1</v>
      </c>
      <c r="K61" s="1190">
        <v>43012</v>
      </c>
      <c r="L61" s="1188">
        <v>15.43</v>
      </c>
      <c r="M61" s="1188">
        <v>15</v>
      </c>
      <c r="N61" s="1188">
        <v>1.25</v>
      </c>
      <c r="O61" s="1188" t="s">
        <v>317</v>
      </c>
      <c r="P61" s="1188" t="s">
        <v>3029</v>
      </c>
      <c r="Q61" s="1188" t="s">
        <v>317</v>
      </c>
      <c r="R61" s="1188" t="s">
        <v>317</v>
      </c>
      <c r="S61" s="1188" t="s">
        <v>317</v>
      </c>
      <c r="T61" s="1188" t="s">
        <v>317</v>
      </c>
      <c r="U61" s="1188" t="s">
        <v>317</v>
      </c>
      <c r="V61" s="1188">
        <v>15.43</v>
      </c>
      <c r="W61" s="1188" t="s">
        <v>141</v>
      </c>
      <c r="X61" s="1188">
        <v>11.6666667</v>
      </c>
      <c r="Y61" s="1878" t="s">
        <v>317</v>
      </c>
    </row>
    <row r="62" spans="1:25" ht="15.95">
      <c r="A62" s="1188" t="s">
        <v>2537</v>
      </c>
      <c r="B62" s="1188">
        <v>27</v>
      </c>
      <c r="C62" s="1188" t="s">
        <v>928</v>
      </c>
      <c r="D62" s="1188" t="s">
        <v>578</v>
      </c>
      <c r="E62" s="1188" t="s">
        <v>141</v>
      </c>
      <c r="F62" s="1188" t="s">
        <v>2606</v>
      </c>
      <c r="G62" s="1188" t="s">
        <v>948</v>
      </c>
      <c r="H62" s="1188" t="s">
        <v>949</v>
      </c>
      <c r="I62" s="1190">
        <v>42549</v>
      </c>
      <c r="J62" s="1188">
        <v>31.2</v>
      </c>
      <c r="K62" s="1190">
        <v>43012</v>
      </c>
      <c r="L62" s="1188">
        <v>15.43</v>
      </c>
      <c r="M62" s="1188">
        <v>15</v>
      </c>
      <c r="N62" s="1188">
        <v>1.25</v>
      </c>
      <c r="O62" s="1188" t="s">
        <v>317</v>
      </c>
      <c r="P62" s="1188" t="s">
        <v>3030</v>
      </c>
      <c r="Q62" s="1188" t="s">
        <v>317</v>
      </c>
      <c r="R62" s="1188" t="s">
        <v>317</v>
      </c>
      <c r="S62" s="1188" t="s">
        <v>317</v>
      </c>
      <c r="T62" s="1188" t="s">
        <v>317</v>
      </c>
      <c r="U62" s="1188" t="s">
        <v>317</v>
      </c>
      <c r="V62" s="1188">
        <v>15.43</v>
      </c>
      <c r="W62" s="1188" t="s">
        <v>141</v>
      </c>
      <c r="X62" s="1188">
        <v>11.6666667</v>
      </c>
      <c r="Y62" s="1878" t="s">
        <v>317</v>
      </c>
    </row>
    <row r="63" spans="1:25" ht="15.95">
      <c r="A63" s="1188" t="s">
        <v>1143</v>
      </c>
      <c r="B63" s="1188">
        <v>1</v>
      </c>
      <c r="C63" s="1188" t="s">
        <v>928</v>
      </c>
      <c r="D63" s="1189" t="s">
        <v>3031</v>
      </c>
      <c r="E63" s="1188" t="s">
        <v>141</v>
      </c>
      <c r="F63" s="1189" t="s">
        <v>722</v>
      </c>
      <c r="G63" s="1188" t="s">
        <v>948</v>
      </c>
      <c r="H63" s="1188" t="s">
        <v>949</v>
      </c>
      <c r="I63" s="1190">
        <v>44202</v>
      </c>
      <c r="J63" s="1188">
        <v>47</v>
      </c>
      <c r="K63" s="1190">
        <v>44615</v>
      </c>
      <c r="L63" s="1188">
        <v>13.77</v>
      </c>
      <c r="M63" s="1188">
        <v>14</v>
      </c>
      <c r="N63" s="1188">
        <v>1.1666666699999999</v>
      </c>
      <c r="O63" s="1188" t="s">
        <v>317</v>
      </c>
      <c r="P63" s="1189" t="s">
        <v>3032</v>
      </c>
      <c r="Q63" s="1188" t="s">
        <v>317</v>
      </c>
      <c r="R63" s="1188" t="s">
        <v>317</v>
      </c>
      <c r="S63" s="1188" t="s">
        <v>317</v>
      </c>
      <c r="T63" s="1188" t="s">
        <v>317</v>
      </c>
      <c r="U63" s="1188" t="s">
        <v>317</v>
      </c>
      <c r="V63" s="1188">
        <v>13.77</v>
      </c>
      <c r="W63" s="1188" t="s">
        <v>141</v>
      </c>
      <c r="X63" s="1188">
        <v>12.3</v>
      </c>
      <c r="Y63" s="1878" t="s">
        <v>317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1B47-CF97-46E6-8BAB-F4A10A559FB6}">
  <sheetPr>
    <pageSetUpPr fitToPage="1"/>
  </sheetPr>
  <dimension ref="A1:AA83"/>
  <sheetViews>
    <sheetView topLeftCell="A72" workbookViewId="0">
      <selection activeCell="E87" sqref="E87"/>
    </sheetView>
  </sheetViews>
  <sheetFormatPr defaultColWidth="12.42578125" defaultRowHeight="15"/>
  <cols>
    <col min="19" max="21" width="0" hidden="1" customWidth="1"/>
  </cols>
  <sheetData>
    <row r="1" spans="1:24">
      <c r="A1" s="672" t="s">
        <v>900</v>
      </c>
      <c r="B1" s="672" t="s">
        <v>901</v>
      </c>
      <c r="C1" s="672" t="s">
        <v>902</v>
      </c>
      <c r="D1" s="672" t="s">
        <v>267</v>
      </c>
      <c r="E1" s="672" t="s">
        <v>908</v>
      </c>
      <c r="F1" s="672" t="s">
        <v>909</v>
      </c>
      <c r="G1" s="672" t="s">
        <v>222</v>
      </c>
      <c r="H1" s="672" t="s">
        <v>219</v>
      </c>
      <c r="I1" s="672" t="s">
        <v>218</v>
      </c>
      <c r="J1" s="672" t="s">
        <v>911</v>
      </c>
      <c r="K1" s="672" t="s">
        <v>912</v>
      </c>
      <c r="L1" s="672" t="s">
        <v>913</v>
      </c>
      <c r="M1" s="672" t="s">
        <v>914</v>
      </c>
      <c r="N1" s="672" t="s">
        <v>915</v>
      </c>
      <c r="O1" s="672" t="s">
        <v>916</v>
      </c>
      <c r="P1" s="672" t="s">
        <v>917</v>
      </c>
      <c r="Q1" s="672" t="s">
        <v>9</v>
      </c>
      <c r="R1" s="672" t="s">
        <v>918</v>
      </c>
      <c r="S1" s="672" t="s">
        <v>919</v>
      </c>
      <c r="T1" s="672" t="s">
        <v>920</v>
      </c>
      <c r="U1" s="672" t="s">
        <v>921</v>
      </c>
      <c r="V1" s="672" t="s">
        <v>922</v>
      </c>
      <c r="W1" s="672" t="s">
        <v>221</v>
      </c>
      <c r="X1" s="672" t="s">
        <v>923</v>
      </c>
    </row>
    <row r="2" spans="1:24">
      <c r="A2" s="1191" t="s">
        <v>2537</v>
      </c>
      <c r="B2" s="1191">
        <v>28</v>
      </c>
      <c r="C2" s="1191" t="s">
        <v>928</v>
      </c>
      <c r="D2" s="1191" t="s">
        <v>600</v>
      </c>
      <c r="E2" s="1191" t="s">
        <v>387</v>
      </c>
      <c r="F2" s="1191" t="s">
        <v>2608</v>
      </c>
      <c r="G2" s="1191" t="s">
        <v>937</v>
      </c>
      <c r="H2" s="1191" t="s">
        <v>13</v>
      </c>
      <c r="I2" s="1192">
        <v>42536</v>
      </c>
      <c r="J2" s="1191">
        <v>26.7</v>
      </c>
      <c r="K2" s="1192">
        <v>43012</v>
      </c>
      <c r="L2" s="1191">
        <v>15.87</v>
      </c>
      <c r="M2" s="1191">
        <v>16</v>
      </c>
      <c r="N2" s="1191">
        <v>1.3333333300000001</v>
      </c>
      <c r="O2" s="1191" t="s">
        <v>317</v>
      </c>
      <c r="P2" s="1191" t="s">
        <v>3033</v>
      </c>
      <c r="Q2" s="1191" t="s">
        <v>317</v>
      </c>
      <c r="R2" s="1191" t="s">
        <v>317</v>
      </c>
      <c r="S2" s="1191" t="s">
        <v>317</v>
      </c>
      <c r="T2" s="1191" t="s">
        <v>317</v>
      </c>
      <c r="U2" s="1191" t="s">
        <v>317</v>
      </c>
      <c r="V2" s="1191">
        <v>15.87</v>
      </c>
      <c r="W2" s="1191" t="s">
        <v>387</v>
      </c>
      <c r="X2" s="1191">
        <v>12.1</v>
      </c>
    </row>
    <row r="3" spans="1:24">
      <c r="A3" s="1191" t="s">
        <v>2537</v>
      </c>
      <c r="B3" s="1191">
        <v>29</v>
      </c>
      <c r="C3" s="1191" t="s">
        <v>928</v>
      </c>
      <c r="D3" s="1191" t="s">
        <v>603</v>
      </c>
      <c r="E3" s="1191" t="s">
        <v>387</v>
      </c>
      <c r="F3" s="1191" t="s">
        <v>2612</v>
      </c>
      <c r="G3" s="1191" t="s">
        <v>937</v>
      </c>
      <c r="H3" s="1191" t="s">
        <v>13</v>
      </c>
      <c r="I3" s="1192">
        <v>42536</v>
      </c>
      <c r="J3" s="1191">
        <v>26.8</v>
      </c>
      <c r="K3" s="1192">
        <v>43012</v>
      </c>
      <c r="L3" s="1191">
        <v>15.87</v>
      </c>
      <c r="M3" s="1191">
        <v>16</v>
      </c>
      <c r="N3" s="1191">
        <v>1.3333333300000001</v>
      </c>
      <c r="O3" s="1191" t="s">
        <v>317</v>
      </c>
      <c r="P3" s="1191" t="s">
        <v>3034</v>
      </c>
      <c r="Q3" s="1191" t="s">
        <v>317</v>
      </c>
      <c r="R3" s="1191" t="s">
        <v>317</v>
      </c>
      <c r="S3" s="1191" t="s">
        <v>317</v>
      </c>
      <c r="T3" s="1191" t="s">
        <v>317</v>
      </c>
      <c r="U3" s="1191" t="s">
        <v>317</v>
      </c>
      <c r="V3" s="1191">
        <v>15.87</v>
      </c>
      <c r="W3" s="1191" t="s">
        <v>387</v>
      </c>
      <c r="X3" s="1191">
        <v>12.1</v>
      </c>
    </row>
    <row r="4" spans="1:24">
      <c r="A4" s="1191" t="s">
        <v>2537</v>
      </c>
      <c r="B4" s="1191">
        <v>30</v>
      </c>
      <c r="C4" s="1191" t="s">
        <v>928</v>
      </c>
      <c r="D4" s="1191" t="s">
        <v>605</v>
      </c>
      <c r="E4" s="1191" t="s">
        <v>387</v>
      </c>
      <c r="F4" s="1191" t="s">
        <v>2616</v>
      </c>
      <c r="G4" s="1191" t="s">
        <v>937</v>
      </c>
      <c r="H4" s="1191" t="s">
        <v>13</v>
      </c>
      <c r="I4" s="1192">
        <v>42536</v>
      </c>
      <c r="J4" s="1191">
        <v>28.7</v>
      </c>
      <c r="K4" s="1192">
        <v>43012</v>
      </c>
      <c r="L4" s="1191">
        <v>15.87</v>
      </c>
      <c r="M4" s="1191">
        <v>16</v>
      </c>
      <c r="N4" s="1191">
        <v>1.3333333300000001</v>
      </c>
      <c r="O4" s="1191" t="s">
        <v>317</v>
      </c>
      <c r="P4" s="1191" t="s">
        <v>3035</v>
      </c>
      <c r="Q4" s="1191" t="s">
        <v>317</v>
      </c>
      <c r="R4" s="1191" t="s">
        <v>317</v>
      </c>
      <c r="S4" s="1191" t="s">
        <v>317</v>
      </c>
      <c r="T4" s="1191" t="s">
        <v>317</v>
      </c>
      <c r="U4" s="1191" t="s">
        <v>317</v>
      </c>
      <c r="V4" s="1191">
        <v>15.87</v>
      </c>
      <c r="W4" s="1191" t="s">
        <v>387</v>
      </c>
      <c r="X4" s="1191">
        <v>12.1</v>
      </c>
    </row>
    <row r="5" spans="1:24">
      <c r="A5" s="1191" t="s">
        <v>2537</v>
      </c>
      <c r="B5" s="1191">
        <v>31</v>
      </c>
      <c r="C5" s="1191" t="s">
        <v>928</v>
      </c>
      <c r="D5" s="1191" t="s">
        <v>607</v>
      </c>
      <c r="E5" s="1191" t="s">
        <v>387</v>
      </c>
      <c r="F5" s="1191" t="s">
        <v>2620</v>
      </c>
      <c r="G5" s="1191" t="s">
        <v>937</v>
      </c>
      <c r="H5" s="1191" t="s">
        <v>13</v>
      </c>
      <c r="I5" s="1192">
        <v>42536</v>
      </c>
      <c r="J5" s="1191">
        <v>30</v>
      </c>
      <c r="K5" s="1192">
        <v>43012</v>
      </c>
      <c r="L5" s="1191">
        <v>15.87</v>
      </c>
      <c r="M5" s="1191">
        <v>16</v>
      </c>
      <c r="N5" s="1191">
        <v>1.3333333300000001</v>
      </c>
      <c r="O5" s="1191" t="s">
        <v>317</v>
      </c>
      <c r="P5" s="1191" t="s">
        <v>3036</v>
      </c>
      <c r="Q5" s="1191" t="s">
        <v>317</v>
      </c>
      <c r="R5" s="1191" t="s">
        <v>317</v>
      </c>
      <c r="S5" s="1191" t="s">
        <v>317</v>
      </c>
      <c r="T5" s="1191" t="s">
        <v>317</v>
      </c>
      <c r="U5" s="1191" t="s">
        <v>317</v>
      </c>
      <c r="V5" s="1191">
        <v>15.87</v>
      </c>
      <c r="W5" s="1191" t="s">
        <v>387</v>
      </c>
      <c r="X5" s="1191">
        <v>12.1</v>
      </c>
    </row>
    <row r="6" spans="1:24">
      <c r="A6" s="1191" t="s">
        <v>2537</v>
      </c>
      <c r="B6" s="1191">
        <v>32</v>
      </c>
      <c r="C6" s="1191" t="s">
        <v>928</v>
      </c>
      <c r="D6" s="1191" t="s">
        <v>609</v>
      </c>
      <c r="E6" s="1191" t="s">
        <v>387</v>
      </c>
      <c r="F6" s="1191" t="s">
        <v>2622</v>
      </c>
      <c r="G6" s="1191" t="s">
        <v>937</v>
      </c>
      <c r="H6" s="1191" t="s">
        <v>13</v>
      </c>
      <c r="I6" s="1192">
        <v>42536</v>
      </c>
      <c r="J6" s="1191">
        <v>34.299999999999997</v>
      </c>
      <c r="K6" s="1192">
        <v>43012</v>
      </c>
      <c r="L6" s="1191">
        <v>15.87</v>
      </c>
      <c r="M6" s="1191">
        <v>16</v>
      </c>
      <c r="N6" s="1191">
        <v>1.3333333300000001</v>
      </c>
      <c r="O6" s="1191" t="s">
        <v>317</v>
      </c>
      <c r="P6" s="1191" t="s">
        <v>3037</v>
      </c>
      <c r="Q6" s="1191" t="s">
        <v>317</v>
      </c>
      <c r="R6" s="1191" t="s">
        <v>317</v>
      </c>
      <c r="S6" s="1191" t="s">
        <v>317</v>
      </c>
      <c r="T6" s="1191" t="s">
        <v>317</v>
      </c>
      <c r="U6" s="1191" t="s">
        <v>317</v>
      </c>
      <c r="V6" s="1191">
        <v>15.87</v>
      </c>
      <c r="W6" s="1191" t="s">
        <v>387</v>
      </c>
      <c r="X6" s="1191">
        <v>12.1</v>
      </c>
    </row>
    <row r="7" spans="1:24">
      <c r="A7" s="1191" t="s">
        <v>933</v>
      </c>
      <c r="B7" s="1191">
        <v>3</v>
      </c>
      <c r="C7" s="1191" t="s">
        <v>928</v>
      </c>
      <c r="D7" s="1191" t="s">
        <v>3038</v>
      </c>
      <c r="E7" s="1191" t="s">
        <v>387</v>
      </c>
      <c r="F7" s="1191" t="s">
        <v>943</v>
      </c>
      <c r="G7" s="1191" t="s">
        <v>937</v>
      </c>
      <c r="H7" s="1191" t="s">
        <v>13</v>
      </c>
      <c r="I7" s="1192">
        <v>42615</v>
      </c>
      <c r="J7" s="1191">
        <v>30.1</v>
      </c>
      <c r="K7" s="1192">
        <v>43048</v>
      </c>
      <c r="L7" s="1191">
        <v>14.43</v>
      </c>
      <c r="M7" s="1191">
        <v>15</v>
      </c>
      <c r="N7" s="1191">
        <v>1.25</v>
      </c>
      <c r="O7" s="1191" t="s">
        <v>317</v>
      </c>
      <c r="P7" s="1191" t="s">
        <v>3039</v>
      </c>
      <c r="Q7" s="1191" t="s">
        <v>317</v>
      </c>
      <c r="R7" s="1191" t="s">
        <v>317</v>
      </c>
      <c r="S7" s="1191" t="s">
        <v>317</v>
      </c>
      <c r="T7" s="1191" t="s">
        <v>317</v>
      </c>
      <c r="U7" s="1191" t="s">
        <v>317</v>
      </c>
      <c r="V7" s="1191">
        <v>14.43</v>
      </c>
      <c r="W7" s="1191" t="s">
        <v>387</v>
      </c>
      <c r="X7" s="1191">
        <v>11.3333333</v>
      </c>
    </row>
    <row r="8" spans="1:24">
      <c r="A8" s="1191" t="s">
        <v>2395</v>
      </c>
      <c r="B8" s="1191">
        <v>19</v>
      </c>
      <c r="C8" s="1191" t="s">
        <v>928</v>
      </c>
      <c r="D8" s="1191" t="s">
        <v>485</v>
      </c>
      <c r="E8" s="1191" t="s">
        <v>387</v>
      </c>
      <c r="F8" s="1191" t="s">
        <v>2424</v>
      </c>
      <c r="G8" s="1191" t="s">
        <v>937</v>
      </c>
      <c r="H8" s="1191" t="s">
        <v>13</v>
      </c>
      <c r="I8" s="1192">
        <v>42438</v>
      </c>
      <c r="J8" s="1191">
        <v>29.8</v>
      </c>
      <c r="K8" s="1192">
        <v>42879</v>
      </c>
      <c r="L8" s="1191">
        <v>14.5</v>
      </c>
      <c r="M8" s="1191">
        <v>15</v>
      </c>
      <c r="N8" s="1191">
        <v>1.21</v>
      </c>
      <c r="O8" s="1191" t="b">
        <v>0</v>
      </c>
      <c r="P8" s="1191" t="s">
        <v>3040</v>
      </c>
      <c r="Q8" s="1191" t="s">
        <v>317</v>
      </c>
      <c r="R8" s="1191" t="s">
        <v>317</v>
      </c>
      <c r="S8" s="1191" t="s">
        <v>317</v>
      </c>
      <c r="T8" s="1191" t="s">
        <v>317</v>
      </c>
      <c r="U8" s="1191" t="s">
        <v>317</v>
      </c>
      <c r="V8" s="1191">
        <v>14.5</v>
      </c>
      <c r="W8" s="1191" t="s">
        <v>387</v>
      </c>
      <c r="X8" s="1191">
        <v>11.6333333</v>
      </c>
    </row>
    <row r="9" spans="1:24">
      <c r="A9" s="1191" t="s">
        <v>2395</v>
      </c>
      <c r="B9" s="1191">
        <v>20</v>
      </c>
      <c r="C9" s="1191" t="s">
        <v>928</v>
      </c>
      <c r="D9" s="1191" t="s">
        <v>487</v>
      </c>
      <c r="E9" s="1191" t="s">
        <v>387</v>
      </c>
      <c r="F9" s="1191" t="s">
        <v>2426</v>
      </c>
      <c r="G9" s="1191" t="s">
        <v>937</v>
      </c>
      <c r="H9" s="1191" t="s">
        <v>13</v>
      </c>
      <c r="I9" s="1192">
        <v>42438</v>
      </c>
      <c r="J9" s="1191">
        <v>28.9</v>
      </c>
      <c r="K9" s="1192">
        <v>42879</v>
      </c>
      <c r="L9" s="1191">
        <v>14.5</v>
      </c>
      <c r="M9" s="1191">
        <v>15</v>
      </c>
      <c r="N9" s="1191">
        <v>1.21</v>
      </c>
      <c r="O9" s="1191" t="b">
        <v>0</v>
      </c>
      <c r="P9" s="1191" t="s">
        <v>3041</v>
      </c>
      <c r="Q9" s="1191" t="s">
        <v>317</v>
      </c>
      <c r="R9" s="1191" t="s">
        <v>317</v>
      </c>
      <c r="S9" s="1191" t="s">
        <v>317</v>
      </c>
      <c r="T9" s="1191" t="s">
        <v>317</v>
      </c>
      <c r="U9" s="1191" t="s">
        <v>317</v>
      </c>
      <c r="V9" s="1191">
        <v>14.5</v>
      </c>
      <c r="W9" s="1191" t="s">
        <v>387</v>
      </c>
      <c r="X9" s="1191">
        <v>11.6333333</v>
      </c>
    </row>
    <row r="10" spans="1:24">
      <c r="A10" s="1191" t="s">
        <v>933</v>
      </c>
      <c r="B10" s="1191">
        <v>1</v>
      </c>
      <c r="C10" s="1191" t="s">
        <v>928</v>
      </c>
      <c r="D10" s="1191" t="s">
        <v>3042</v>
      </c>
      <c r="E10" s="1191" t="s">
        <v>387</v>
      </c>
      <c r="F10" s="1191" t="s">
        <v>936</v>
      </c>
      <c r="G10" s="1191" t="s">
        <v>937</v>
      </c>
      <c r="H10" s="1191" t="s">
        <v>13</v>
      </c>
      <c r="I10" s="1192">
        <v>42605</v>
      </c>
      <c r="J10" s="1191">
        <v>22.3</v>
      </c>
      <c r="K10" s="1192">
        <v>43048</v>
      </c>
      <c r="L10" s="1191">
        <v>14.77</v>
      </c>
      <c r="M10" s="1191">
        <v>15</v>
      </c>
      <c r="N10" s="1191">
        <v>1.25</v>
      </c>
      <c r="O10" s="1191" t="s">
        <v>317</v>
      </c>
      <c r="P10" s="1191" t="s">
        <v>3043</v>
      </c>
      <c r="Q10" s="1191" t="s">
        <v>317</v>
      </c>
      <c r="R10" s="1191" t="s">
        <v>317</v>
      </c>
      <c r="S10" s="1191" t="s">
        <v>317</v>
      </c>
      <c r="T10" s="1191" t="s">
        <v>317</v>
      </c>
      <c r="U10" s="1191" t="s">
        <v>317</v>
      </c>
      <c r="V10" s="1191">
        <v>14.77</v>
      </c>
      <c r="W10" s="1191" t="s">
        <v>387</v>
      </c>
      <c r="X10" s="1191">
        <v>11.6666667</v>
      </c>
    </row>
    <row r="11" spans="1:24">
      <c r="A11" s="1191" t="s">
        <v>933</v>
      </c>
      <c r="B11" s="1191">
        <v>2</v>
      </c>
      <c r="C11" s="1191" t="s">
        <v>928</v>
      </c>
      <c r="D11" s="1191" t="s">
        <v>3044</v>
      </c>
      <c r="E11" s="1191" t="s">
        <v>387</v>
      </c>
      <c r="F11" s="1191" t="s">
        <v>940</v>
      </c>
      <c r="G11" s="1191" t="s">
        <v>937</v>
      </c>
      <c r="H11" s="1191" t="s">
        <v>13</v>
      </c>
      <c r="I11" s="1192">
        <v>42605</v>
      </c>
      <c r="J11" s="1191">
        <v>24.4</v>
      </c>
      <c r="K11" s="1192">
        <v>43048</v>
      </c>
      <c r="L11" s="1191">
        <v>14.77</v>
      </c>
      <c r="M11" s="1191">
        <v>15</v>
      </c>
      <c r="N11" s="1191">
        <v>1.25</v>
      </c>
      <c r="O11" s="1191" t="s">
        <v>317</v>
      </c>
      <c r="P11" s="1191" t="s">
        <v>3045</v>
      </c>
      <c r="Q11" s="1191" t="s">
        <v>317</v>
      </c>
      <c r="R11" s="1191" t="s">
        <v>317</v>
      </c>
      <c r="S11" s="1191" t="s">
        <v>317</v>
      </c>
      <c r="T11" s="1191" t="s">
        <v>317</v>
      </c>
      <c r="U11" s="1191" t="s">
        <v>317</v>
      </c>
      <c r="V11" s="1191">
        <v>14.77</v>
      </c>
      <c r="W11" s="1191" t="s">
        <v>387</v>
      </c>
      <c r="X11" s="1191">
        <v>11.6666667</v>
      </c>
    </row>
    <row r="12" spans="1:24">
      <c r="A12" s="1193" t="s">
        <v>2204</v>
      </c>
      <c r="B12" s="1193">
        <v>1</v>
      </c>
      <c r="C12" s="1193" t="s">
        <v>928</v>
      </c>
      <c r="D12" s="1193" t="s">
        <v>3046</v>
      </c>
      <c r="E12" s="1193" t="s">
        <v>387</v>
      </c>
      <c r="F12" s="1193" t="s">
        <v>2206</v>
      </c>
      <c r="G12" s="1193" t="s">
        <v>937</v>
      </c>
      <c r="H12" s="1193" t="s">
        <v>949</v>
      </c>
      <c r="I12" s="1194">
        <v>42349</v>
      </c>
      <c r="J12" s="1193">
        <v>32</v>
      </c>
      <c r="K12" s="1194">
        <v>42657</v>
      </c>
      <c r="L12" s="1193">
        <v>10.1</v>
      </c>
      <c r="M12" s="1193">
        <v>10</v>
      </c>
      <c r="N12" s="1193">
        <v>0.84</v>
      </c>
      <c r="O12" s="1193" t="b">
        <v>0</v>
      </c>
      <c r="P12" s="1193" t="s">
        <v>3047</v>
      </c>
      <c r="Q12" s="1193" t="s">
        <v>2208</v>
      </c>
      <c r="R12" s="1193" t="s">
        <v>2209</v>
      </c>
      <c r="S12" s="1193">
        <v>99</v>
      </c>
      <c r="T12" s="1193">
        <v>24</v>
      </c>
      <c r="U12" s="1193">
        <v>10.1</v>
      </c>
      <c r="V12" s="1193">
        <v>10.1</v>
      </c>
      <c r="W12" s="1193" t="s">
        <v>387</v>
      </c>
      <c r="X12" s="1193" t="s">
        <v>317</v>
      </c>
    </row>
    <row r="13" spans="1:24">
      <c r="A13" s="1193" t="s">
        <v>2395</v>
      </c>
      <c r="B13" s="1193">
        <v>21</v>
      </c>
      <c r="C13" s="1193" t="s">
        <v>928</v>
      </c>
      <c r="D13" s="1193" t="s">
        <v>489</v>
      </c>
      <c r="E13" s="1193" t="s">
        <v>387</v>
      </c>
      <c r="F13" s="1193" t="s">
        <v>2429</v>
      </c>
      <c r="G13" s="1193" t="s">
        <v>937</v>
      </c>
      <c r="H13" s="1193" t="s">
        <v>949</v>
      </c>
      <c r="I13" s="1194">
        <v>42438</v>
      </c>
      <c r="J13" s="1193">
        <v>32.299999999999997</v>
      </c>
      <c r="K13" s="1194">
        <v>42879</v>
      </c>
      <c r="L13" s="1193">
        <v>14.5</v>
      </c>
      <c r="M13" s="1193">
        <v>15</v>
      </c>
      <c r="N13" s="1193">
        <v>1.21</v>
      </c>
      <c r="O13" s="1193" t="b">
        <v>0</v>
      </c>
      <c r="P13" s="1193" t="s">
        <v>3048</v>
      </c>
      <c r="Q13" s="1193" t="s">
        <v>317</v>
      </c>
      <c r="R13" s="1193" t="s">
        <v>317</v>
      </c>
      <c r="S13" s="1193" t="s">
        <v>317</v>
      </c>
      <c r="T13" s="1193" t="s">
        <v>317</v>
      </c>
      <c r="U13" s="1193" t="s">
        <v>317</v>
      </c>
      <c r="V13" s="1193">
        <v>14.5</v>
      </c>
      <c r="W13" s="1193" t="s">
        <v>387</v>
      </c>
      <c r="X13" s="1193">
        <v>11.6333333</v>
      </c>
    </row>
    <row r="14" spans="1:24">
      <c r="A14" s="1193" t="s">
        <v>2395</v>
      </c>
      <c r="B14" s="1193">
        <v>22</v>
      </c>
      <c r="C14" s="1193" t="s">
        <v>928</v>
      </c>
      <c r="D14" s="1193" t="s">
        <v>491</v>
      </c>
      <c r="E14" s="1193" t="s">
        <v>387</v>
      </c>
      <c r="F14" s="1193" t="s">
        <v>2432</v>
      </c>
      <c r="G14" s="1193" t="s">
        <v>937</v>
      </c>
      <c r="H14" s="1193" t="s">
        <v>949</v>
      </c>
      <c r="I14" s="1194">
        <v>42438</v>
      </c>
      <c r="J14" s="1193">
        <v>35.9</v>
      </c>
      <c r="K14" s="1194">
        <v>42879</v>
      </c>
      <c r="L14" s="1193">
        <v>14.5</v>
      </c>
      <c r="M14" s="1193">
        <v>15</v>
      </c>
      <c r="N14" s="1193">
        <v>1.21</v>
      </c>
      <c r="O14" s="1193" t="b">
        <v>0</v>
      </c>
      <c r="P14" s="1193" t="s">
        <v>3049</v>
      </c>
      <c r="Q14" s="1193" t="s">
        <v>317</v>
      </c>
      <c r="R14" s="1193" t="s">
        <v>317</v>
      </c>
      <c r="S14" s="1193" t="s">
        <v>317</v>
      </c>
      <c r="T14" s="1193" t="s">
        <v>317</v>
      </c>
      <c r="U14" s="1193" t="s">
        <v>317</v>
      </c>
      <c r="V14" s="1193">
        <v>14.5</v>
      </c>
      <c r="W14" s="1193" t="s">
        <v>387</v>
      </c>
      <c r="X14" s="1193">
        <v>11.6333333</v>
      </c>
    </row>
    <row r="15" spans="1:24">
      <c r="A15" s="1193" t="s">
        <v>2395</v>
      </c>
      <c r="B15" s="1193">
        <v>23</v>
      </c>
      <c r="C15" s="1193" t="s">
        <v>928</v>
      </c>
      <c r="D15" s="1193" t="s">
        <v>493</v>
      </c>
      <c r="E15" s="1193" t="s">
        <v>387</v>
      </c>
      <c r="F15" s="1193" t="s">
        <v>2435</v>
      </c>
      <c r="G15" s="1193" t="s">
        <v>937</v>
      </c>
      <c r="H15" s="1193" t="s">
        <v>949</v>
      </c>
      <c r="I15" s="1194">
        <v>42438</v>
      </c>
      <c r="J15" s="1193">
        <v>32.799999999999997</v>
      </c>
      <c r="K15" s="1194">
        <v>42879</v>
      </c>
      <c r="L15" s="1193">
        <v>14.5</v>
      </c>
      <c r="M15" s="1193">
        <v>15</v>
      </c>
      <c r="N15" s="1193">
        <v>1.21</v>
      </c>
      <c r="O15" s="1193" t="b">
        <v>0</v>
      </c>
      <c r="P15" s="1193" t="s">
        <v>3050</v>
      </c>
      <c r="Q15" s="1193" t="s">
        <v>317</v>
      </c>
      <c r="R15" s="1193" t="s">
        <v>317</v>
      </c>
      <c r="S15" s="1193" t="s">
        <v>317</v>
      </c>
      <c r="T15" s="1193" t="s">
        <v>317</v>
      </c>
      <c r="U15" s="1193" t="s">
        <v>317</v>
      </c>
      <c r="V15" s="1193">
        <v>14.5</v>
      </c>
      <c r="W15" s="1193" t="s">
        <v>387</v>
      </c>
      <c r="X15" s="1193">
        <v>11.6333333</v>
      </c>
    </row>
    <row r="16" spans="1:24">
      <c r="A16" s="1193" t="s">
        <v>2395</v>
      </c>
      <c r="B16" s="1193">
        <v>24</v>
      </c>
      <c r="C16" s="1193" t="s">
        <v>928</v>
      </c>
      <c r="D16" s="1193" t="s">
        <v>495</v>
      </c>
      <c r="E16" s="1193" t="s">
        <v>387</v>
      </c>
      <c r="F16" s="1193" t="s">
        <v>2436</v>
      </c>
      <c r="G16" s="1193" t="s">
        <v>937</v>
      </c>
      <c r="H16" s="1193" t="s">
        <v>949</v>
      </c>
      <c r="I16" s="1194">
        <v>42438</v>
      </c>
      <c r="J16" s="1193">
        <v>33.799999999999997</v>
      </c>
      <c r="K16" s="1194">
        <v>42879</v>
      </c>
      <c r="L16" s="1193">
        <v>14.5</v>
      </c>
      <c r="M16" s="1193">
        <v>15</v>
      </c>
      <c r="N16" s="1193">
        <v>1.21</v>
      </c>
      <c r="O16" s="1193" t="b">
        <v>0</v>
      </c>
      <c r="P16" s="1193" t="s">
        <v>3051</v>
      </c>
      <c r="Q16" s="1193" t="s">
        <v>317</v>
      </c>
      <c r="R16" s="1193" t="s">
        <v>317</v>
      </c>
      <c r="S16" s="1193" t="s">
        <v>317</v>
      </c>
      <c r="T16" s="1193" t="s">
        <v>317</v>
      </c>
      <c r="U16" s="1193" t="s">
        <v>317</v>
      </c>
      <c r="V16" s="1193">
        <v>14.5</v>
      </c>
      <c r="W16" s="1193" t="s">
        <v>387</v>
      </c>
      <c r="X16" s="1193">
        <v>11.6333333</v>
      </c>
    </row>
    <row r="17" spans="1:24">
      <c r="A17" s="1193" t="s">
        <v>2537</v>
      </c>
      <c r="B17" s="1193">
        <v>33</v>
      </c>
      <c r="C17" s="1193" t="s">
        <v>928</v>
      </c>
      <c r="D17" s="1193" t="s">
        <v>619</v>
      </c>
      <c r="E17" s="1193" t="s">
        <v>387</v>
      </c>
      <c r="F17" s="1193" t="s">
        <v>2626</v>
      </c>
      <c r="G17" s="1193" t="s">
        <v>937</v>
      </c>
      <c r="H17" s="1193" t="s">
        <v>949</v>
      </c>
      <c r="I17" s="1194">
        <v>42548</v>
      </c>
      <c r="J17" s="1193">
        <v>31.8</v>
      </c>
      <c r="K17" s="1194">
        <v>43012</v>
      </c>
      <c r="L17" s="1193">
        <v>15.47</v>
      </c>
      <c r="M17" s="1193">
        <v>15</v>
      </c>
      <c r="N17" s="1193">
        <v>1.25</v>
      </c>
      <c r="O17" s="1193" t="s">
        <v>317</v>
      </c>
      <c r="P17" s="1193" t="s">
        <v>3052</v>
      </c>
      <c r="Q17" s="1193" t="s">
        <v>317</v>
      </c>
      <c r="R17" s="1193" t="s">
        <v>317</v>
      </c>
      <c r="S17" s="1193" t="s">
        <v>317</v>
      </c>
      <c r="T17" s="1193" t="s">
        <v>317</v>
      </c>
      <c r="U17" s="1193" t="s">
        <v>317</v>
      </c>
      <c r="V17" s="1193">
        <v>15.47</v>
      </c>
      <c r="W17" s="1193" t="s">
        <v>387</v>
      </c>
      <c r="X17" s="1193">
        <v>11.7</v>
      </c>
    </row>
    <row r="18" spans="1:24">
      <c r="A18" s="1193" t="s">
        <v>2537</v>
      </c>
      <c r="B18" s="1193">
        <v>34</v>
      </c>
      <c r="C18" s="1193" t="s">
        <v>928</v>
      </c>
      <c r="D18" s="1193" t="s">
        <v>622</v>
      </c>
      <c r="E18" s="1193" t="s">
        <v>387</v>
      </c>
      <c r="F18" s="1193" t="s">
        <v>2628</v>
      </c>
      <c r="G18" s="1193" t="s">
        <v>937</v>
      </c>
      <c r="H18" s="1193" t="s">
        <v>949</v>
      </c>
      <c r="I18" s="1194">
        <v>42548</v>
      </c>
      <c r="J18" s="1193">
        <v>33.299999999999997</v>
      </c>
      <c r="K18" s="1194">
        <v>43012</v>
      </c>
      <c r="L18" s="1193">
        <v>15.47</v>
      </c>
      <c r="M18" s="1193">
        <v>15</v>
      </c>
      <c r="N18" s="1193">
        <v>1.25</v>
      </c>
      <c r="O18" s="1193" t="s">
        <v>317</v>
      </c>
      <c r="P18" s="1193" t="s">
        <v>3053</v>
      </c>
      <c r="Q18" s="1193" t="s">
        <v>317</v>
      </c>
      <c r="R18" s="1193" t="s">
        <v>317</v>
      </c>
      <c r="S18" s="1193" t="s">
        <v>317</v>
      </c>
      <c r="T18" s="1193" t="s">
        <v>317</v>
      </c>
      <c r="U18" s="1193" t="s">
        <v>317</v>
      </c>
      <c r="V18" s="1193">
        <v>15.47</v>
      </c>
      <c r="W18" s="1193" t="s">
        <v>387</v>
      </c>
      <c r="X18" s="1193">
        <v>11.7</v>
      </c>
    </row>
    <row r="19" spans="1:24">
      <c r="A19" s="1193" t="s">
        <v>2537</v>
      </c>
      <c r="B19" s="1193">
        <v>35</v>
      </c>
      <c r="C19" s="1193" t="s">
        <v>928</v>
      </c>
      <c r="D19" s="1193" t="s">
        <v>624</v>
      </c>
      <c r="E19" s="1193" t="s">
        <v>387</v>
      </c>
      <c r="F19" s="1193" t="s">
        <v>2632</v>
      </c>
      <c r="G19" s="1193" t="s">
        <v>937</v>
      </c>
      <c r="H19" s="1193" t="s">
        <v>949</v>
      </c>
      <c r="I19" s="1194">
        <v>42548</v>
      </c>
      <c r="J19" s="1193">
        <v>32</v>
      </c>
      <c r="K19" s="1194">
        <v>43012</v>
      </c>
      <c r="L19" s="1193">
        <v>15.47</v>
      </c>
      <c r="M19" s="1193">
        <v>15</v>
      </c>
      <c r="N19" s="1193">
        <v>1.25</v>
      </c>
      <c r="O19" s="1193" t="s">
        <v>317</v>
      </c>
      <c r="P19" s="1193" t="s">
        <v>3054</v>
      </c>
      <c r="Q19" s="1193" t="s">
        <v>317</v>
      </c>
      <c r="R19" s="1193" t="s">
        <v>317</v>
      </c>
      <c r="S19" s="1193" t="s">
        <v>317</v>
      </c>
      <c r="T19" s="1193" t="s">
        <v>317</v>
      </c>
      <c r="U19" s="1193" t="s">
        <v>317</v>
      </c>
      <c r="V19" s="1193">
        <v>15.47</v>
      </c>
      <c r="W19" s="1193" t="s">
        <v>387</v>
      </c>
      <c r="X19" s="1193">
        <v>11.7</v>
      </c>
    </row>
    <row r="20" spans="1:24">
      <c r="A20" s="1193" t="s">
        <v>2537</v>
      </c>
      <c r="B20" s="1193">
        <v>36</v>
      </c>
      <c r="C20" s="1193" t="s">
        <v>928</v>
      </c>
      <c r="D20" s="1193" t="s">
        <v>626</v>
      </c>
      <c r="E20" s="1193" t="s">
        <v>387</v>
      </c>
      <c r="F20" s="1193" t="s">
        <v>2634</v>
      </c>
      <c r="G20" s="1193" t="s">
        <v>937</v>
      </c>
      <c r="H20" s="1193" t="s">
        <v>949</v>
      </c>
      <c r="I20" s="1194">
        <v>42548</v>
      </c>
      <c r="J20" s="1193">
        <v>29.5</v>
      </c>
      <c r="K20" s="1194">
        <v>43012</v>
      </c>
      <c r="L20" s="1193">
        <v>15.47</v>
      </c>
      <c r="M20" s="1193">
        <v>15</v>
      </c>
      <c r="N20" s="1193">
        <v>1.25</v>
      </c>
      <c r="O20" s="1193" t="s">
        <v>317</v>
      </c>
      <c r="P20" s="1193" t="s">
        <v>3055</v>
      </c>
      <c r="Q20" s="1193" t="s">
        <v>317</v>
      </c>
      <c r="R20" s="1193" t="s">
        <v>317</v>
      </c>
      <c r="S20" s="1193" t="s">
        <v>317</v>
      </c>
      <c r="T20" s="1193" t="s">
        <v>317</v>
      </c>
      <c r="U20" s="1193" t="s">
        <v>317</v>
      </c>
      <c r="V20" s="1193">
        <v>15.47</v>
      </c>
      <c r="W20" s="1193" t="s">
        <v>387</v>
      </c>
      <c r="X20" s="1193">
        <v>11.7</v>
      </c>
    </row>
    <row r="21" spans="1:24">
      <c r="A21" s="1193" t="s">
        <v>2537</v>
      </c>
      <c r="B21" s="1193">
        <v>16</v>
      </c>
      <c r="C21" s="1193" t="s">
        <v>928</v>
      </c>
      <c r="D21" s="1193" t="s">
        <v>243</v>
      </c>
      <c r="E21" s="1193" t="s">
        <v>387</v>
      </c>
      <c r="F21" s="1193" t="s">
        <v>2578</v>
      </c>
      <c r="G21" s="1193" t="s">
        <v>937</v>
      </c>
      <c r="H21" s="1193" t="s">
        <v>949</v>
      </c>
      <c r="I21" s="1194">
        <v>42540</v>
      </c>
      <c r="J21" s="1193">
        <v>34.6</v>
      </c>
      <c r="K21" s="1194">
        <v>43013</v>
      </c>
      <c r="L21" s="1193">
        <v>15.77</v>
      </c>
      <c r="M21" s="1193">
        <v>16</v>
      </c>
      <c r="N21" s="1193">
        <v>1.3333333300000001</v>
      </c>
      <c r="O21" s="1193" t="s">
        <v>317</v>
      </c>
      <c r="P21" s="1193" t="s">
        <v>3056</v>
      </c>
      <c r="Q21" s="1193" t="s">
        <v>317</v>
      </c>
      <c r="R21" s="1193" t="s">
        <v>317</v>
      </c>
      <c r="S21" s="1193" t="s">
        <v>317</v>
      </c>
      <c r="T21" s="1193" t="s">
        <v>317</v>
      </c>
      <c r="U21" s="1193" t="s">
        <v>317</v>
      </c>
      <c r="V21" s="1193">
        <v>15.77</v>
      </c>
      <c r="W21" s="1193" t="s">
        <v>387</v>
      </c>
      <c r="X21" s="1193">
        <v>11.966666699999999</v>
      </c>
    </row>
    <row r="22" spans="1:24">
      <c r="A22" s="1193" t="s">
        <v>2537</v>
      </c>
      <c r="B22" s="1193">
        <v>17</v>
      </c>
      <c r="C22" s="1193" t="s">
        <v>928</v>
      </c>
      <c r="D22" s="1193" t="s">
        <v>244</v>
      </c>
      <c r="E22" s="1193" t="s">
        <v>387</v>
      </c>
      <c r="F22" s="1193" t="s">
        <v>2580</v>
      </c>
      <c r="G22" s="1193" t="s">
        <v>937</v>
      </c>
      <c r="H22" s="1193" t="s">
        <v>949</v>
      </c>
      <c r="I22" s="1194">
        <v>42540</v>
      </c>
      <c r="J22" s="1193">
        <v>33</v>
      </c>
      <c r="K22" s="1194">
        <v>43013</v>
      </c>
      <c r="L22" s="1193">
        <v>15.77</v>
      </c>
      <c r="M22" s="1193">
        <v>16</v>
      </c>
      <c r="N22" s="1193">
        <v>1.3333333300000001</v>
      </c>
      <c r="O22" s="1193" t="s">
        <v>317</v>
      </c>
      <c r="P22" s="1193" t="s">
        <v>3057</v>
      </c>
      <c r="Q22" s="1193" t="s">
        <v>317</v>
      </c>
      <c r="R22" s="1193" t="s">
        <v>317</v>
      </c>
      <c r="S22" s="1193" t="s">
        <v>317</v>
      </c>
      <c r="T22" s="1193" t="s">
        <v>317</v>
      </c>
      <c r="U22" s="1193" t="s">
        <v>317</v>
      </c>
      <c r="V22" s="1193">
        <v>15.77</v>
      </c>
      <c r="W22" s="1193" t="s">
        <v>387</v>
      </c>
      <c r="X22" s="1193">
        <v>11.966666699999999</v>
      </c>
    </row>
    <row r="23" spans="1:24">
      <c r="A23" s="1193" t="s">
        <v>2537</v>
      </c>
      <c r="B23" s="1193">
        <v>18</v>
      </c>
      <c r="C23" s="1193" t="s">
        <v>928</v>
      </c>
      <c r="D23" s="1193" t="s">
        <v>614</v>
      </c>
      <c r="E23" s="1193" t="s">
        <v>387</v>
      </c>
      <c r="F23" s="1193" t="s">
        <v>2582</v>
      </c>
      <c r="G23" s="1193" t="s">
        <v>937</v>
      </c>
      <c r="H23" s="1193" t="s">
        <v>949</v>
      </c>
      <c r="I23" s="1194">
        <v>42540</v>
      </c>
      <c r="J23" s="1193">
        <v>35</v>
      </c>
      <c r="K23" s="1194">
        <v>43013</v>
      </c>
      <c r="L23" s="1193">
        <v>15.77</v>
      </c>
      <c r="M23" s="1193">
        <v>16</v>
      </c>
      <c r="N23" s="1193">
        <v>1.3333333300000001</v>
      </c>
      <c r="O23" s="1193" t="s">
        <v>317</v>
      </c>
      <c r="P23" s="1193" t="s">
        <v>3058</v>
      </c>
      <c r="Q23" s="1193" t="s">
        <v>317</v>
      </c>
      <c r="R23" s="1193" t="s">
        <v>317</v>
      </c>
      <c r="S23" s="1193" t="s">
        <v>317</v>
      </c>
      <c r="T23" s="1193" t="s">
        <v>317</v>
      </c>
      <c r="U23" s="1193" t="s">
        <v>317</v>
      </c>
      <c r="V23" s="1193">
        <v>15.77</v>
      </c>
      <c r="W23" s="1193" t="s">
        <v>387</v>
      </c>
      <c r="X23" s="1193">
        <v>11.966666699999999</v>
      </c>
    </row>
    <row r="24" spans="1:24">
      <c r="A24" s="1193" t="s">
        <v>2537</v>
      </c>
      <c r="B24" s="1193">
        <v>19</v>
      </c>
      <c r="C24" s="1193" t="s">
        <v>928</v>
      </c>
      <c r="D24" s="1193" t="s">
        <v>245</v>
      </c>
      <c r="E24" s="1193" t="s">
        <v>387</v>
      </c>
      <c r="F24" s="1193" t="s">
        <v>2584</v>
      </c>
      <c r="G24" s="1193" t="s">
        <v>937</v>
      </c>
      <c r="H24" s="1193" t="s">
        <v>949</v>
      </c>
      <c r="I24" s="1194">
        <v>42540</v>
      </c>
      <c r="J24" s="1193">
        <v>32.799999999999997</v>
      </c>
      <c r="K24" s="1194">
        <v>43013</v>
      </c>
      <c r="L24" s="1193">
        <v>15.77</v>
      </c>
      <c r="M24" s="1193">
        <v>16</v>
      </c>
      <c r="N24" s="1193">
        <v>1.3333333300000001</v>
      </c>
      <c r="O24" s="1193" t="s">
        <v>317</v>
      </c>
      <c r="P24" s="1193" t="s">
        <v>3059</v>
      </c>
      <c r="Q24" s="1193" t="s">
        <v>317</v>
      </c>
      <c r="R24" s="1193" t="s">
        <v>317</v>
      </c>
      <c r="S24" s="1193" t="s">
        <v>317</v>
      </c>
      <c r="T24" s="1193" t="s">
        <v>317</v>
      </c>
      <c r="U24" s="1193" t="s">
        <v>317</v>
      </c>
      <c r="V24" s="1193">
        <v>15.77</v>
      </c>
      <c r="W24" s="1193" t="s">
        <v>387</v>
      </c>
      <c r="X24" s="1193">
        <v>11.966666699999999</v>
      </c>
    </row>
    <row r="25" spans="1:24">
      <c r="A25" s="1193" t="s">
        <v>2537</v>
      </c>
      <c r="B25" s="1193">
        <v>20</v>
      </c>
      <c r="C25" s="1193" t="s">
        <v>928</v>
      </c>
      <c r="D25" s="1193" t="s">
        <v>617</v>
      </c>
      <c r="E25" s="1193" t="s">
        <v>387</v>
      </c>
      <c r="F25" s="1193" t="s">
        <v>2586</v>
      </c>
      <c r="G25" s="1193" t="s">
        <v>937</v>
      </c>
      <c r="H25" s="1193" t="s">
        <v>949</v>
      </c>
      <c r="I25" s="1194">
        <v>42540</v>
      </c>
      <c r="J25" s="1193">
        <v>36.799999999999997</v>
      </c>
      <c r="K25" s="1194">
        <v>43013</v>
      </c>
      <c r="L25" s="1193">
        <v>15.77</v>
      </c>
      <c r="M25" s="1193">
        <v>16</v>
      </c>
      <c r="N25" s="1193">
        <v>1.3333333300000001</v>
      </c>
      <c r="O25" s="1193" t="s">
        <v>317</v>
      </c>
      <c r="P25" s="1193" t="s">
        <v>3060</v>
      </c>
      <c r="Q25" s="1193" t="s">
        <v>317</v>
      </c>
      <c r="R25" s="1193" t="s">
        <v>317</v>
      </c>
      <c r="S25" s="1193" t="s">
        <v>317</v>
      </c>
      <c r="T25" s="1193" t="s">
        <v>317</v>
      </c>
      <c r="U25" s="1193" t="s">
        <v>317</v>
      </c>
      <c r="V25" s="1193">
        <v>15.77</v>
      </c>
      <c r="W25" s="1193" t="s">
        <v>387</v>
      </c>
      <c r="X25" s="1193">
        <v>11.966666699999999</v>
      </c>
    </row>
    <row r="26" spans="1:24">
      <c r="A26" s="1191" t="s">
        <v>1167</v>
      </c>
      <c r="B26" s="1191">
        <v>9</v>
      </c>
      <c r="C26" s="1191" t="s">
        <v>928</v>
      </c>
      <c r="D26" s="1191" t="s">
        <v>3061</v>
      </c>
      <c r="E26" s="1191" t="s">
        <v>387</v>
      </c>
      <c r="F26" s="1191" t="s">
        <v>745</v>
      </c>
      <c r="G26" s="1191" t="s">
        <v>937</v>
      </c>
      <c r="H26" s="1191" t="s">
        <v>995</v>
      </c>
      <c r="I26" s="1195">
        <v>44053</v>
      </c>
      <c r="J26" s="1191">
        <v>27</v>
      </c>
      <c r="K26" s="1192">
        <v>44657</v>
      </c>
      <c r="L26" s="1191">
        <v>20.13</v>
      </c>
      <c r="M26" s="1191">
        <v>20</v>
      </c>
      <c r="N26" s="1191">
        <v>1.6666666699999999</v>
      </c>
      <c r="O26" s="1191" t="s">
        <v>317</v>
      </c>
      <c r="P26" s="1191" t="s">
        <v>3062</v>
      </c>
      <c r="Q26" s="1191" t="s">
        <v>317</v>
      </c>
      <c r="R26" s="1191" t="s">
        <v>317</v>
      </c>
      <c r="S26" s="1191" t="s">
        <v>317</v>
      </c>
      <c r="T26" s="1191" t="s">
        <v>317</v>
      </c>
      <c r="U26" s="1191" t="s">
        <v>317</v>
      </c>
      <c r="V26" s="1191">
        <v>20.13</v>
      </c>
      <c r="W26" s="1191" t="s">
        <v>387</v>
      </c>
      <c r="X26" s="1191">
        <v>18.433333300000001</v>
      </c>
    </row>
    <row r="27" spans="1:24">
      <c r="A27" s="1191" t="s">
        <v>1167</v>
      </c>
      <c r="B27" s="1191">
        <v>10</v>
      </c>
      <c r="C27" s="1191" t="s">
        <v>928</v>
      </c>
      <c r="D27" s="1191" t="s">
        <v>3063</v>
      </c>
      <c r="E27" s="1191" t="s">
        <v>387</v>
      </c>
      <c r="F27" s="1191" t="s">
        <v>746</v>
      </c>
      <c r="G27" s="1191" t="s">
        <v>937</v>
      </c>
      <c r="H27" s="1191" t="s">
        <v>995</v>
      </c>
      <c r="I27" s="1195">
        <v>44053</v>
      </c>
      <c r="J27" s="1191">
        <v>29</v>
      </c>
      <c r="K27" s="1192">
        <v>44657</v>
      </c>
      <c r="L27" s="1191">
        <v>20.13</v>
      </c>
      <c r="M27" s="1191">
        <v>20</v>
      </c>
      <c r="N27" s="1191">
        <v>1.6666666699999999</v>
      </c>
      <c r="O27" s="1191" t="s">
        <v>317</v>
      </c>
      <c r="P27" s="1191" t="s">
        <v>3064</v>
      </c>
      <c r="Q27" s="1191" t="s">
        <v>317</v>
      </c>
      <c r="R27" s="1191" t="s">
        <v>317</v>
      </c>
      <c r="S27" s="1191" t="s">
        <v>317</v>
      </c>
      <c r="T27" s="1191" t="s">
        <v>317</v>
      </c>
      <c r="U27" s="1191" t="s">
        <v>317</v>
      </c>
      <c r="V27" s="1191">
        <v>20.13</v>
      </c>
      <c r="W27" s="1191" t="s">
        <v>387</v>
      </c>
      <c r="X27" s="1191">
        <v>18.433333300000001</v>
      </c>
    </row>
    <row r="28" spans="1:24">
      <c r="A28" s="1191" t="s">
        <v>1167</v>
      </c>
      <c r="B28" s="1191">
        <v>11</v>
      </c>
      <c r="C28" s="1191" t="s">
        <v>928</v>
      </c>
      <c r="D28" s="1191" t="s">
        <v>3065</v>
      </c>
      <c r="E28" s="1191" t="s">
        <v>387</v>
      </c>
      <c r="F28" s="1191" t="s">
        <v>747</v>
      </c>
      <c r="G28" s="1191" t="s">
        <v>937</v>
      </c>
      <c r="H28" s="1191" t="s">
        <v>995</v>
      </c>
      <c r="I28" s="1195">
        <v>44053</v>
      </c>
      <c r="J28" s="1191">
        <v>37</v>
      </c>
      <c r="K28" s="1192">
        <v>44657</v>
      </c>
      <c r="L28" s="1191">
        <v>20.13</v>
      </c>
      <c r="M28" s="1191">
        <v>20</v>
      </c>
      <c r="N28" s="1191">
        <v>1.6666666699999999</v>
      </c>
      <c r="O28" s="1191" t="s">
        <v>317</v>
      </c>
      <c r="P28" s="1191" t="s">
        <v>3066</v>
      </c>
      <c r="Q28" s="1191" t="s">
        <v>317</v>
      </c>
      <c r="R28" s="1191" t="s">
        <v>317</v>
      </c>
      <c r="S28" s="1191" t="s">
        <v>317</v>
      </c>
      <c r="T28" s="1191" t="s">
        <v>317</v>
      </c>
      <c r="U28" s="1191" t="s">
        <v>317</v>
      </c>
      <c r="V28" s="1191">
        <v>20.13</v>
      </c>
      <c r="W28" s="1191" t="s">
        <v>387</v>
      </c>
      <c r="X28" s="1191">
        <v>18.433333300000001</v>
      </c>
    </row>
    <row r="29" spans="1:24">
      <c r="A29" s="1191" t="s">
        <v>1167</v>
      </c>
      <c r="B29" s="1191">
        <v>12</v>
      </c>
      <c r="C29" s="1191" t="s">
        <v>928</v>
      </c>
      <c r="D29" s="1191" t="s">
        <v>3067</v>
      </c>
      <c r="E29" s="1191" t="s">
        <v>387</v>
      </c>
      <c r="F29" s="1191" t="s">
        <v>748</v>
      </c>
      <c r="G29" s="1191" t="s">
        <v>937</v>
      </c>
      <c r="H29" s="1191" t="s">
        <v>995</v>
      </c>
      <c r="I29" s="1195">
        <v>44053</v>
      </c>
      <c r="J29" s="1191">
        <v>34</v>
      </c>
      <c r="K29" s="1192">
        <v>44657</v>
      </c>
      <c r="L29" s="1191">
        <v>20.13</v>
      </c>
      <c r="M29" s="1191">
        <v>20</v>
      </c>
      <c r="N29" s="1191">
        <v>1.6666666699999999</v>
      </c>
      <c r="O29" s="1191" t="s">
        <v>317</v>
      </c>
      <c r="P29" s="1191" t="s">
        <v>3068</v>
      </c>
      <c r="Q29" s="1191" t="s">
        <v>317</v>
      </c>
      <c r="R29" s="1191" t="s">
        <v>317</v>
      </c>
      <c r="S29" s="1191" t="s">
        <v>317</v>
      </c>
      <c r="T29" s="1191" t="s">
        <v>317</v>
      </c>
      <c r="U29" s="1191" t="s">
        <v>317</v>
      </c>
      <c r="V29" s="1191">
        <v>20.13</v>
      </c>
      <c r="W29" s="1191" t="s">
        <v>387</v>
      </c>
      <c r="X29" s="1191">
        <v>18.433333300000001</v>
      </c>
    </row>
    <row r="30" spans="1:24">
      <c r="A30" s="1191" t="s">
        <v>1167</v>
      </c>
      <c r="B30" s="1191">
        <v>13</v>
      </c>
      <c r="C30" s="1191" t="s">
        <v>928</v>
      </c>
      <c r="D30" s="1191" t="s">
        <v>3069</v>
      </c>
      <c r="E30" s="1191" t="s">
        <v>387</v>
      </c>
      <c r="F30" s="1191" t="s">
        <v>749</v>
      </c>
      <c r="G30" s="1191" t="s">
        <v>937</v>
      </c>
      <c r="H30" s="1191" t="s">
        <v>995</v>
      </c>
      <c r="I30" s="1195">
        <v>44053</v>
      </c>
      <c r="J30" s="1191">
        <v>29</v>
      </c>
      <c r="K30" s="1192">
        <v>44657</v>
      </c>
      <c r="L30" s="1191">
        <v>20.13</v>
      </c>
      <c r="M30" s="1191">
        <v>20</v>
      </c>
      <c r="N30" s="1191">
        <v>1.6666666699999999</v>
      </c>
      <c r="O30" s="1191" t="s">
        <v>317</v>
      </c>
      <c r="P30" s="1191" t="s">
        <v>3070</v>
      </c>
      <c r="Q30" s="1191" t="s">
        <v>317</v>
      </c>
      <c r="R30" s="1191" t="s">
        <v>317</v>
      </c>
      <c r="S30" s="1191" t="s">
        <v>317</v>
      </c>
      <c r="T30" s="1191" t="s">
        <v>317</v>
      </c>
      <c r="U30" s="1191" t="s">
        <v>317</v>
      </c>
      <c r="V30" s="1191">
        <v>20.13</v>
      </c>
      <c r="W30" s="1191" t="s">
        <v>387</v>
      </c>
      <c r="X30" s="1191">
        <v>18.433333300000001</v>
      </c>
    </row>
    <row r="31" spans="1:24">
      <c r="A31" s="1191" t="s">
        <v>1208</v>
      </c>
      <c r="B31" s="1191">
        <v>1</v>
      </c>
      <c r="C31" s="1191" t="s">
        <v>928</v>
      </c>
      <c r="D31" s="1191" t="s">
        <v>3071</v>
      </c>
      <c r="E31" s="1191" t="s">
        <v>387</v>
      </c>
      <c r="F31" s="1191" t="s">
        <v>762</v>
      </c>
      <c r="G31" s="1191" t="s">
        <v>937</v>
      </c>
      <c r="H31" s="1191" t="s">
        <v>995</v>
      </c>
      <c r="I31" s="1195">
        <v>44067</v>
      </c>
      <c r="J31" s="1191">
        <v>32</v>
      </c>
      <c r="K31" s="1192">
        <v>44692</v>
      </c>
      <c r="L31" s="1191">
        <v>20.83</v>
      </c>
      <c r="M31" s="1191">
        <v>21</v>
      </c>
      <c r="N31" s="1191">
        <v>1.75</v>
      </c>
      <c r="O31" s="1191" t="s">
        <v>317</v>
      </c>
      <c r="P31" s="1191" t="s">
        <v>3072</v>
      </c>
      <c r="Q31" s="1191" t="s">
        <v>317</v>
      </c>
      <c r="R31" s="1191" t="s">
        <v>317</v>
      </c>
      <c r="S31" s="1191" t="s">
        <v>317</v>
      </c>
      <c r="T31" s="1191" t="s">
        <v>317</v>
      </c>
      <c r="U31" s="1191" t="s">
        <v>317</v>
      </c>
      <c r="V31" s="1191">
        <v>20.8333333</v>
      </c>
      <c r="W31" s="1191" t="s">
        <v>387</v>
      </c>
      <c r="X31" s="1191">
        <v>18.899999999999999</v>
      </c>
    </row>
    <row r="32" spans="1:24">
      <c r="A32" s="1191" t="s">
        <v>1208</v>
      </c>
      <c r="B32" s="1191">
        <v>2</v>
      </c>
      <c r="C32" s="1191" t="s">
        <v>928</v>
      </c>
      <c r="D32" s="1191" t="s">
        <v>3073</v>
      </c>
      <c r="E32" s="1191" t="s">
        <v>387</v>
      </c>
      <c r="F32" s="1191" t="s">
        <v>764</v>
      </c>
      <c r="G32" s="1191" t="s">
        <v>937</v>
      </c>
      <c r="H32" s="1191" t="s">
        <v>995</v>
      </c>
      <c r="I32" s="1195">
        <v>44067</v>
      </c>
      <c r="J32" s="1191">
        <v>26</v>
      </c>
      <c r="K32" s="1192">
        <v>44692</v>
      </c>
      <c r="L32" s="1191">
        <v>20.83</v>
      </c>
      <c r="M32" s="1191">
        <v>21</v>
      </c>
      <c r="N32" s="1191">
        <v>1.75</v>
      </c>
      <c r="O32" s="1191" t="s">
        <v>317</v>
      </c>
      <c r="P32" s="1191" t="s">
        <v>3074</v>
      </c>
      <c r="Q32" s="1191" t="s">
        <v>317</v>
      </c>
      <c r="R32" s="1191" t="s">
        <v>317</v>
      </c>
      <c r="S32" s="1191" t="s">
        <v>317</v>
      </c>
      <c r="T32" s="1191" t="s">
        <v>317</v>
      </c>
      <c r="U32" s="1191" t="s">
        <v>317</v>
      </c>
      <c r="V32" s="1191">
        <v>20.8333333</v>
      </c>
      <c r="W32" s="1191" t="s">
        <v>387</v>
      </c>
      <c r="X32" s="1191">
        <v>18.899999999999999</v>
      </c>
    </row>
    <row r="33" spans="1:24" ht="15.95">
      <c r="A33" s="1191" t="s">
        <v>1208</v>
      </c>
      <c r="B33" s="1191">
        <v>3</v>
      </c>
      <c r="C33" s="1191" t="s">
        <v>928</v>
      </c>
      <c r="D33" s="1191" t="s">
        <v>3075</v>
      </c>
      <c r="E33" s="1191" t="s">
        <v>387</v>
      </c>
      <c r="F33" s="1191" t="s">
        <v>766</v>
      </c>
      <c r="G33" s="1191" t="s">
        <v>937</v>
      </c>
      <c r="H33" s="1191" t="s">
        <v>995</v>
      </c>
      <c r="I33" s="1195">
        <v>44067</v>
      </c>
      <c r="J33" s="1191">
        <v>26</v>
      </c>
      <c r="K33" s="1192">
        <v>44692</v>
      </c>
      <c r="L33" s="1191">
        <v>20.83</v>
      </c>
      <c r="M33" s="1191">
        <v>21</v>
      </c>
      <c r="N33" s="1191">
        <v>1.75</v>
      </c>
      <c r="O33" s="1196" t="s">
        <v>317</v>
      </c>
      <c r="P33" s="1191" t="s">
        <v>3076</v>
      </c>
      <c r="Q33" s="1196" t="s">
        <v>317</v>
      </c>
      <c r="R33" s="1191" t="s">
        <v>317</v>
      </c>
      <c r="S33" s="1197" t="s">
        <v>317</v>
      </c>
      <c r="T33" s="1191" t="s">
        <v>317</v>
      </c>
      <c r="U33" s="1191" t="s">
        <v>317</v>
      </c>
      <c r="V33" s="1191">
        <v>20.8333333</v>
      </c>
      <c r="W33" s="1191" t="s">
        <v>387</v>
      </c>
      <c r="X33" s="1191">
        <v>18.899999999999999</v>
      </c>
    </row>
    <row r="34" spans="1:24">
      <c r="A34" s="1191" t="s">
        <v>1208</v>
      </c>
      <c r="B34" s="1191">
        <v>4</v>
      </c>
      <c r="C34" s="1191" t="s">
        <v>928</v>
      </c>
      <c r="D34" s="1191" t="s">
        <v>3077</v>
      </c>
      <c r="E34" s="1191" t="s">
        <v>387</v>
      </c>
      <c r="F34" s="1191" t="s">
        <v>767</v>
      </c>
      <c r="G34" s="1191" t="s">
        <v>937</v>
      </c>
      <c r="H34" s="1191" t="s">
        <v>995</v>
      </c>
      <c r="I34" s="1195">
        <v>44067</v>
      </c>
      <c r="J34" s="1191">
        <v>25</v>
      </c>
      <c r="K34" s="1192">
        <v>44692</v>
      </c>
      <c r="L34" s="1191">
        <v>20.83</v>
      </c>
      <c r="M34" s="1191">
        <v>21</v>
      </c>
      <c r="N34" s="1191">
        <v>1.75</v>
      </c>
      <c r="O34" s="1191" t="s">
        <v>317</v>
      </c>
      <c r="P34" s="1191" t="s">
        <v>3078</v>
      </c>
      <c r="Q34" s="1191" t="s">
        <v>317</v>
      </c>
      <c r="R34" s="1191" t="s">
        <v>317</v>
      </c>
      <c r="S34" s="1191" t="s">
        <v>317</v>
      </c>
      <c r="T34" s="1191" t="s">
        <v>317</v>
      </c>
      <c r="U34" s="1191" t="s">
        <v>317</v>
      </c>
      <c r="V34" s="1191">
        <v>20.8333333</v>
      </c>
      <c r="W34" s="1191" t="s">
        <v>387</v>
      </c>
      <c r="X34" s="1191">
        <v>18.899999999999999</v>
      </c>
    </row>
    <row r="35" spans="1:24">
      <c r="A35" s="1193" t="s">
        <v>1167</v>
      </c>
      <c r="B35" s="1193">
        <v>22</v>
      </c>
      <c r="C35" s="1193" t="s">
        <v>928</v>
      </c>
      <c r="D35" s="1193" t="s">
        <v>3079</v>
      </c>
      <c r="E35" s="1193" t="s">
        <v>387</v>
      </c>
      <c r="F35" s="1193" t="s">
        <v>758</v>
      </c>
      <c r="G35" s="1193" t="s">
        <v>937</v>
      </c>
      <c r="H35" s="1193" t="s">
        <v>949</v>
      </c>
      <c r="I35" s="1198">
        <v>44081</v>
      </c>
      <c r="J35" s="1193">
        <v>34</v>
      </c>
      <c r="K35" s="1194">
        <v>44665</v>
      </c>
      <c r="L35" s="1193">
        <v>19.47</v>
      </c>
      <c r="M35" s="1193">
        <v>19</v>
      </c>
      <c r="N35" s="1193">
        <v>1.5833333300000001</v>
      </c>
      <c r="O35" s="1193" t="s">
        <v>317</v>
      </c>
      <c r="P35" s="1193" t="s">
        <v>3080</v>
      </c>
      <c r="Q35" s="1193" t="s">
        <v>317</v>
      </c>
      <c r="R35" s="1193" t="s">
        <v>317</v>
      </c>
      <c r="S35" s="1193" t="s">
        <v>317</v>
      </c>
      <c r="T35" s="1193" t="s">
        <v>317</v>
      </c>
      <c r="U35" s="1193" t="s">
        <v>317</v>
      </c>
      <c r="V35" s="1193">
        <v>19.466666700000001</v>
      </c>
      <c r="W35" s="1193" t="s">
        <v>387</v>
      </c>
      <c r="X35" s="1193">
        <v>17.5</v>
      </c>
    </row>
    <row r="36" spans="1:24">
      <c r="A36" s="1193" t="s">
        <v>1167</v>
      </c>
      <c r="B36" s="1193">
        <v>23</v>
      </c>
      <c r="C36" s="1193" t="s">
        <v>928</v>
      </c>
      <c r="D36" s="1193" t="s">
        <v>3081</v>
      </c>
      <c r="E36" s="1193" t="s">
        <v>387</v>
      </c>
      <c r="F36" s="1193" t="s">
        <v>759</v>
      </c>
      <c r="G36" s="1193" t="s">
        <v>937</v>
      </c>
      <c r="H36" s="1193" t="s">
        <v>949</v>
      </c>
      <c r="I36" s="1198">
        <v>44081</v>
      </c>
      <c r="J36" s="1193">
        <v>32</v>
      </c>
      <c r="K36" s="1194">
        <v>44665</v>
      </c>
      <c r="L36" s="1193">
        <v>19.47</v>
      </c>
      <c r="M36" s="1193">
        <v>19</v>
      </c>
      <c r="N36" s="1193">
        <v>1.5833333300000001</v>
      </c>
      <c r="O36" s="1193" t="s">
        <v>317</v>
      </c>
      <c r="P36" s="1193" t="s">
        <v>3082</v>
      </c>
      <c r="Q36" s="1193" t="s">
        <v>317</v>
      </c>
      <c r="R36" s="1193" t="s">
        <v>317</v>
      </c>
      <c r="S36" s="1193" t="s">
        <v>317</v>
      </c>
      <c r="T36" s="1193" t="s">
        <v>317</v>
      </c>
      <c r="U36" s="1193" t="s">
        <v>317</v>
      </c>
      <c r="V36" s="1193">
        <v>19.466666700000001</v>
      </c>
      <c r="W36" s="1193" t="s">
        <v>387</v>
      </c>
      <c r="X36" s="1193">
        <v>17.5</v>
      </c>
    </row>
    <row r="37" spans="1:24">
      <c r="A37" s="1193" t="s">
        <v>1167</v>
      </c>
      <c r="B37" s="1193">
        <v>19</v>
      </c>
      <c r="C37" s="1193" t="s">
        <v>928</v>
      </c>
      <c r="D37" s="1193" t="s">
        <v>3083</v>
      </c>
      <c r="E37" s="1193" t="s">
        <v>387</v>
      </c>
      <c r="F37" s="1193" t="s">
        <v>755</v>
      </c>
      <c r="G37" s="1193" t="s">
        <v>937</v>
      </c>
      <c r="H37" s="1193" t="s">
        <v>949</v>
      </c>
      <c r="I37" s="1198">
        <v>44057</v>
      </c>
      <c r="J37" s="1193">
        <v>33</v>
      </c>
      <c r="K37" s="1194">
        <v>44665</v>
      </c>
      <c r="L37" s="1193">
        <v>20.27</v>
      </c>
      <c r="M37" s="1193">
        <v>20</v>
      </c>
      <c r="N37" s="1193">
        <v>1.6666666699999999</v>
      </c>
      <c r="O37" s="1193" t="s">
        <v>317</v>
      </c>
      <c r="P37" s="1193" t="s">
        <v>3084</v>
      </c>
      <c r="Q37" s="1193" t="s">
        <v>317</v>
      </c>
      <c r="R37" s="1193" t="s">
        <v>317</v>
      </c>
      <c r="S37" s="1193" t="s">
        <v>317</v>
      </c>
      <c r="T37" s="1193" t="s">
        <v>317</v>
      </c>
      <c r="U37" s="1193" t="s">
        <v>317</v>
      </c>
      <c r="V37" s="1193">
        <v>20.266666699999998</v>
      </c>
      <c r="W37" s="1193" t="s">
        <v>387</v>
      </c>
      <c r="X37" s="1193">
        <v>18.3</v>
      </c>
    </row>
    <row r="38" spans="1:24">
      <c r="A38" s="1193" t="s">
        <v>1167</v>
      </c>
      <c r="B38" s="1193">
        <v>20</v>
      </c>
      <c r="C38" s="1193" t="s">
        <v>928</v>
      </c>
      <c r="D38" s="1193" t="s">
        <v>3085</v>
      </c>
      <c r="E38" s="1193" t="s">
        <v>387</v>
      </c>
      <c r="F38" s="1193" t="s">
        <v>756</v>
      </c>
      <c r="G38" s="1193" t="s">
        <v>937</v>
      </c>
      <c r="H38" s="1193" t="s">
        <v>949</v>
      </c>
      <c r="I38" s="1198">
        <v>44057</v>
      </c>
      <c r="J38" s="1193">
        <v>38</v>
      </c>
      <c r="K38" s="1194">
        <v>44665</v>
      </c>
      <c r="L38" s="1193">
        <v>20.27</v>
      </c>
      <c r="M38" s="1193">
        <v>20</v>
      </c>
      <c r="N38" s="1193">
        <v>1.6666666699999999</v>
      </c>
      <c r="O38" s="1193" t="s">
        <v>317</v>
      </c>
      <c r="P38" s="1193" t="s">
        <v>3086</v>
      </c>
      <c r="Q38" s="1193" t="s">
        <v>317</v>
      </c>
      <c r="R38" s="1193" t="s">
        <v>317</v>
      </c>
      <c r="S38" s="1193" t="s">
        <v>317</v>
      </c>
      <c r="T38" s="1193" t="s">
        <v>317</v>
      </c>
      <c r="U38" s="1193" t="s">
        <v>317</v>
      </c>
      <c r="V38" s="1193">
        <v>20.266666699999998</v>
      </c>
      <c r="W38" s="1193" t="s">
        <v>387</v>
      </c>
      <c r="X38" s="1193">
        <v>18.3</v>
      </c>
    </row>
    <row r="39" spans="1:24">
      <c r="A39" s="1193" t="s">
        <v>1167</v>
      </c>
      <c r="B39" s="1193">
        <v>21</v>
      </c>
      <c r="C39" s="1193" t="s">
        <v>928</v>
      </c>
      <c r="D39" s="1193" t="s">
        <v>3087</v>
      </c>
      <c r="E39" s="1193" t="s">
        <v>387</v>
      </c>
      <c r="F39" s="1193" t="s">
        <v>757</v>
      </c>
      <c r="G39" s="1193" t="s">
        <v>937</v>
      </c>
      <c r="H39" s="1193" t="s">
        <v>949</v>
      </c>
      <c r="I39" s="1198">
        <v>44057</v>
      </c>
      <c r="J39" s="1193">
        <v>37</v>
      </c>
      <c r="K39" s="1194">
        <v>44665</v>
      </c>
      <c r="L39" s="1193">
        <v>20.27</v>
      </c>
      <c r="M39" s="1193">
        <v>20</v>
      </c>
      <c r="N39" s="1193">
        <v>1.6666666699999999</v>
      </c>
      <c r="O39" s="1193" t="s">
        <v>317</v>
      </c>
      <c r="P39" s="1193" t="s">
        <v>3088</v>
      </c>
      <c r="Q39" s="1193" t="s">
        <v>317</v>
      </c>
      <c r="R39" s="1193" t="s">
        <v>317</v>
      </c>
      <c r="S39" s="1193" t="s">
        <v>317</v>
      </c>
      <c r="T39" s="1193" t="s">
        <v>317</v>
      </c>
      <c r="U39" s="1193" t="s">
        <v>317</v>
      </c>
      <c r="V39" s="1193">
        <v>20.266666699999998</v>
      </c>
      <c r="W39" s="1193" t="s">
        <v>387</v>
      </c>
      <c r="X39" s="1193">
        <v>18.3</v>
      </c>
    </row>
    <row r="40" spans="1:24">
      <c r="A40" s="1193" t="s">
        <v>1208</v>
      </c>
      <c r="B40" s="1193">
        <v>13</v>
      </c>
      <c r="C40" s="1193" t="s">
        <v>928</v>
      </c>
      <c r="D40" s="1193" t="s">
        <v>3089</v>
      </c>
      <c r="E40" s="1193" t="s">
        <v>387</v>
      </c>
      <c r="F40" s="1193" t="s">
        <v>776</v>
      </c>
      <c r="G40" s="1193" t="s">
        <v>937</v>
      </c>
      <c r="H40" s="1193" t="s">
        <v>949</v>
      </c>
      <c r="I40" s="1198">
        <v>44053</v>
      </c>
      <c r="J40" s="1193">
        <v>33</v>
      </c>
      <c r="K40" s="1194">
        <v>44693</v>
      </c>
      <c r="L40" s="1193">
        <v>21.33</v>
      </c>
      <c r="M40" s="1193">
        <v>21</v>
      </c>
      <c r="N40" s="1193">
        <v>1.75</v>
      </c>
      <c r="O40" s="1193" t="s">
        <v>317</v>
      </c>
      <c r="P40" s="1193" t="s">
        <v>3090</v>
      </c>
      <c r="Q40" s="1193" t="s">
        <v>317</v>
      </c>
      <c r="R40" s="1193" t="s">
        <v>317</v>
      </c>
      <c r="S40" s="1193" t="s">
        <v>317</v>
      </c>
      <c r="T40" s="1193" t="s">
        <v>317</v>
      </c>
      <c r="U40" s="1193" t="s">
        <v>317</v>
      </c>
      <c r="V40" s="1193">
        <v>21.3333333</v>
      </c>
      <c r="W40" s="1193" t="s">
        <v>387</v>
      </c>
      <c r="X40" s="1193">
        <v>19.3666667</v>
      </c>
    </row>
    <row r="41" spans="1:24">
      <c r="A41" s="1193" t="s">
        <v>1208</v>
      </c>
      <c r="B41" s="1193">
        <v>14</v>
      </c>
      <c r="C41" s="1193" t="s">
        <v>928</v>
      </c>
      <c r="D41" s="1193" t="s">
        <v>3091</v>
      </c>
      <c r="E41" s="1193" t="s">
        <v>387</v>
      </c>
      <c r="F41" s="1193" t="s">
        <v>777</v>
      </c>
      <c r="G41" s="1193" t="s">
        <v>937</v>
      </c>
      <c r="H41" s="1193" t="s">
        <v>949</v>
      </c>
      <c r="I41" s="1198">
        <v>44053</v>
      </c>
      <c r="J41" s="1193">
        <v>32</v>
      </c>
      <c r="K41" s="1194">
        <v>44693</v>
      </c>
      <c r="L41" s="1193">
        <v>21.33</v>
      </c>
      <c r="M41" s="1193">
        <v>21</v>
      </c>
      <c r="N41" s="1193">
        <v>1.75</v>
      </c>
      <c r="O41" s="1193" t="s">
        <v>317</v>
      </c>
      <c r="P41" s="1193" t="s">
        <v>3092</v>
      </c>
      <c r="Q41" s="1193" t="s">
        <v>317</v>
      </c>
      <c r="R41" s="1193" t="s">
        <v>317</v>
      </c>
      <c r="S41" s="1193" t="s">
        <v>317</v>
      </c>
      <c r="T41" s="1193" t="s">
        <v>317</v>
      </c>
      <c r="U41" s="1193" t="s">
        <v>317</v>
      </c>
      <c r="V41" s="1193">
        <v>21.3333333</v>
      </c>
      <c r="W41" s="1193" t="s">
        <v>387</v>
      </c>
      <c r="X41" s="1193">
        <v>19.3666667</v>
      </c>
    </row>
    <row r="42" spans="1:24">
      <c r="A42" s="1193" t="s">
        <v>1208</v>
      </c>
      <c r="B42" s="1193">
        <v>15</v>
      </c>
      <c r="C42" s="1193" t="s">
        <v>928</v>
      </c>
      <c r="D42" s="1193" t="s">
        <v>3093</v>
      </c>
      <c r="E42" s="1193" t="s">
        <v>387</v>
      </c>
      <c r="F42" s="1193" t="s">
        <v>778</v>
      </c>
      <c r="G42" s="1193" t="s">
        <v>937</v>
      </c>
      <c r="H42" s="1193" t="s">
        <v>949</v>
      </c>
      <c r="I42" s="1198">
        <v>44053</v>
      </c>
      <c r="J42" s="1193">
        <v>33</v>
      </c>
      <c r="K42" s="1194">
        <v>44693</v>
      </c>
      <c r="L42" s="1193">
        <v>21.33</v>
      </c>
      <c r="M42" s="1193">
        <v>21</v>
      </c>
      <c r="N42" s="1193">
        <v>1.75</v>
      </c>
      <c r="O42" s="1193" t="s">
        <v>317</v>
      </c>
      <c r="P42" s="1193" t="s">
        <v>3094</v>
      </c>
      <c r="Q42" s="1193" t="s">
        <v>317</v>
      </c>
      <c r="R42" s="1193" t="s">
        <v>317</v>
      </c>
      <c r="S42" s="1193" t="s">
        <v>317</v>
      </c>
      <c r="T42" s="1193" t="s">
        <v>317</v>
      </c>
      <c r="U42" s="1193" t="s">
        <v>317</v>
      </c>
      <c r="V42" s="1193">
        <v>21.3333333</v>
      </c>
      <c r="W42" s="1193" t="s">
        <v>387</v>
      </c>
      <c r="X42" s="1193">
        <v>19.3666667</v>
      </c>
    </row>
    <row r="43" spans="1:24">
      <c r="A43" s="1193" t="s">
        <v>1208</v>
      </c>
      <c r="B43" s="1193">
        <v>16</v>
      </c>
      <c r="C43" s="1193" t="s">
        <v>928</v>
      </c>
      <c r="D43" s="1193" t="s">
        <v>3095</v>
      </c>
      <c r="E43" s="1193" t="s">
        <v>387</v>
      </c>
      <c r="F43" s="1193" t="s">
        <v>779</v>
      </c>
      <c r="G43" s="1193" t="s">
        <v>937</v>
      </c>
      <c r="H43" s="1193" t="s">
        <v>949</v>
      </c>
      <c r="I43" s="1198">
        <v>44053</v>
      </c>
      <c r="J43" s="1193">
        <v>32</v>
      </c>
      <c r="K43" s="1194">
        <v>44693</v>
      </c>
      <c r="L43" s="1193">
        <v>21.33</v>
      </c>
      <c r="M43" s="1193">
        <v>21</v>
      </c>
      <c r="N43" s="1193">
        <v>1.75</v>
      </c>
      <c r="O43" s="1193" t="s">
        <v>317</v>
      </c>
      <c r="P43" s="1193" t="s">
        <v>3096</v>
      </c>
      <c r="Q43" s="1193" t="s">
        <v>317</v>
      </c>
      <c r="R43" s="1193" t="s">
        <v>317</v>
      </c>
      <c r="S43" s="1193" t="s">
        <v>317</v>
      </c>
      <c r="T43" s="1193" t="s">
        <v>317</v>
      </c>
      <c r="U43" s="1193" t="s">
        <v>317</v>
      </c>
      <c r="V43" s="1193">
        <v>21.3333333</v>
      </c>
      <c r="W43" s="1193" t="s">
        <v>387</v>
      </c>
      <c r="X43" s="1193">
        <v>19.3666667</v>
      </c>
    </row>
    <row r="44" spans="1:24">
      <c r="A44" s="672"/>
      <c r="B44" s="672"/>
      <c r="C44" s="672"/>
      <c r="D44" s="672"/>
      <c r="E44" s="672"/>
      <c r="F44" s="672"/>
      <c r="G44" s="672"/>
      <c r="H44" s="672"/>
      <c r="I44" s="1178"/>
      <c r="J44" s="672"/>
      <c r="K44" s="672"/>
      <c r="L44" s="672"/>
      <c r="M44" s="672"/>
      <c r="N44" s="672"/>
      <c r="O44" s="672"/>
      <c r="P44" s="672"/>
      <c r="Q44" s="672"/>
      <c r="R44" s="672"/>
      <c r="S44" s="672"/>
      <c r="T44" s="672"/>
      <c r="U44" s="672"/>
      <c r="V44" s="672"/>
      <c r="W44" s="672"/>
      <c r="X44" s="672"/>
    </row>
    <row r="45" spans="1:24" ht="15.95">
      <c r="A45" s="1199" t="s">
        <v>2263</v>
      </c>
      <c r="B45" s="1199">
        <v>7</v>
      </c>
      <c r="C45" s="1199" t="s">
        <v>928</v>
      </c>
      <c r="D45" s="1199" t="s">
        <v>3097</v>
      </c>
      <c r="E45" s="1199" t="s">
        <v>141</v>
      </c>
      <c r="F45" s="1199" t="s">
        <v>3098</v>
      </c>
      <c r="G45" s="1199" t="s">
        <v>937</v>
      </c>
      <c r="H45" s="1199" t="s">
        <v>13</v>
      </c>
      <c r="I45" s="1200">
        <v>42346</v>
      </c>
      <c r="J45" s="1199">
        <v>36.6</v>
      </c>
      <c r="K45" s="1200">
        <v>42795</v>
      </c>
      <c r="L45" s="1199">
        <v>14.77</v>
      </c>
      <c r="M45" s="1199">
        <v>15</v>
      </c>
      <c r="N45" s="1199">
        <v>1.23</v>
      </c>
      <c r="O45" s="1199" t="b">
        <v>0</v>
      </c>
      <c r="P45" s="1199" t="s">
        <v>3099</v>
      </c>
      <c r="Q45" s="1199" t="s">
        <v>2297</v>
      </c>
      <c r="R45" s="1199" t="s">
        <v>2298</v>
      </c>
      <c r="S45" s="1199">
        <v>106</v>
      </c>
      <c r="T45" s="1199">
        <v>26</v>
      </c>
      <c r="U45" s="1199">
        <v>14.77</v>
      </c>
      <c r="V45" s="1199">
        <v>14.77</v>
      </c>
      <c r="W45" s="1199" t="s">
        <v>141</v>
      </c>
      <c r="X45" s="1879">
        <v>13.07</v>
      </c>
    </row>
    <row r="46" spans="1:24" ht="15.95">
      <c r="A46" s="1199" t="s">
        <v>2263</v>
      </c>
      <c r="B46" s="1199">
        <v>6</v>
      </c>
      <c r="C46" s="1199" t="s">
        <v>928</v>
      </c>
      <c r="D46" s="1199" t="s">
        <v>3100</v>
      </c>
      <c r="E46" s="1199" t="s">
        <v>141</v>
      </c>
      <c r="F46" s="1199" t="s">
        <v>3101</v>
      </c>
      <c r="G46" s="1199" t="s">
        <v>937</v>
      </c>
      <c r="H46" s="1199" t="s">
        <v>13</v>
      </c>
      <c r="I46" s="1200">
        <v>42327</v>
      </c>
      <c r="J46" s="1199">
        <v>44.1</v>
      </c>
      <c r="K46" s="1200">
        <v>42795</v>
      </c>
      <c r="L46" s="1199">
        <v>15.4</v>
      </c>
      <c r="M46" s="1199">
        <v>15</v>
      </c>
      <c r="N46" s="1199">
        <v>1.28</v>
      </c>
      <c r="O46" s="1199" t="b">
        <v>0</v>
      </c>
      <c r="P46" s="1199" t="s">
        <v>3102</v>
      </c>
      <c r="Q46" s="1199" t="s">
        <v>2292</v>
      </c>
      <c r="R46" s="1199" t="s">
        <v>2293</v>
      </c>
      <c r="S46" s="1199">
        <v>106</v>
      </c>
      <c r="T46" s="1199">
        <v>26</v>
      </c>
      <c r="U46" s="1199">
        <v>15.4</v>
      </c>
      <c r="V46" s="1199">
        <v>15.4</v>
      </c>
      <c r="W46" s="1199" t="s">
        <v>141</v>
      </c>
      <c r="X46" s="1879">
        <v>13.7</v>
      </c>
    </row>
    <row r="47" spans="1:24">
      <c r="A47" s="1199" t="s">
        <v>2472</v>
      </c>
      <c r="B47" s="1199">
        <v>17</v>
      </c>
      <c r="C47" s="1199" t="s">
        <v>928</v>
      </c>
      <c r="D47" s="1199" t="s">
        <v>429</v>
      </c>
      <c r="E47" s="1199" t="s">
        <v>141</v>
      </c>
      <c r="F47" s="1199" t="s">
        <v>430</v>
      </c>
      <c r="G47" s="1199" t="s">
        <v>937</v>
      </c>
      <c r="H47" s="1199" t="s">
        <v>13</v>
      </c>
      <c r="I47" s="1200">
        <v>42488</v>
      </c>
      <c r="J47" s="1199">
        <v>52.2</v>
      </c>
      <c r="K47" s="1200">
        <v>42964</v>
      </c>
      <c r="L47" s="1199">
        <v>15.63</v>
      </c>
      <c r="M47" s="1199">
        <v>16</v>
      </c>
      <c r="N47" s="1199">
        <v>1.3</v>
      </c>
      <c r="O47" s="1199" t="b">
        <v>0</v>
      </c>
      <c r="P47" s="1199" t="s">
        <v>3103</v>
      </c>
      <c r="Q47" s="1199" t="s">
        <v>2521</v>
      </c>
      <c r="R47" s="1201" t="s">
        <v>2522</v>
      </c>
      <c r="S47" s="1199">
        <v>109</v>
      </c>
      <c r="T47" s="1199">
        <v>27</v>
      </c>
      <c r="U47" s="1199" t="s">
        <v>317</v>
      </c>
      <c r="V47" s="1199">
        <v>15.63</v>
      </c>
      <c r="W47" s="1199" t="s">
        <v>141</v>
      </c>
      <c r="X47" s="1199">
        <v>11.466666699999999</v>
      </c>
    </row>
    <row r="48" spans="1:24">
      <c r="A48" s="1199" t="s">
        <v>2472</v>
      </c>
      <c r="B48" s="1199">
        <v>15</v>
      </c>
      <c r="C48" s="1199" t="s">
        <v>928</v>
      </c>
      <c r="D48" s="1199" t="s">
        <v>421</v>
      </c>
      <c r="E48" s="1199" t="s">
        <v>141</v>
      </c>
      <c r="F48" s="1199" t="s">
        <v>422</v>
      </c>
      <c r="G48" s="1199" t="s">
        <v>937</v>
      </c>
      <c r="H48" s="1199" t="s">
        <v>13</v>
      </c>
      <c r="I48" s="1200">
        <v>42487</v>
      </c>
      <c r="J48" s="1199">
        <v>57.7</v>
      </c>
      <c r="K48" s="1200">
        <v>42964</v>
      </c>
      <c r="L48" s="1199">
        <v>15.67</v>
      </c>
      <c r="M48" s="1199">
        <v>16</v>
      </c>
      <c r="N48" s="1199">
        <v>1.31</v>
      </c>
      <c r="O48" s="1199" t="b">
        <v>0</v>
      </c>
      <c r="P48" s="1199" t="s">
        <v>3104</v>
      </c>
      <c r="Q48" s="1199" t="s">
        <v>2515</v>
      </c>
      <c r="R48" s="1199" t="s">
        <v>2516</v>
      </c>
      <c r="S48" s="1199">
        <v>107</v>
      </c>
      <c r="T48" s="1199">
        <v>26</v>
      </c>
      <c r="U48" s="1199" t="s">
        <v>317</v>
      </c>
      <c r="V48" s="1199">
        <v>15.67</v>
      </c>
      <c r="W48" s="1199" t="s">
        <v>141</v>
      </c>
      <c r="X48" s="1199">
        <v>11.466666699999999</v>
      </c>
    </row>
    <row r="49" spans="1:24">
      <c r="A49" s="1199" t="s">
        <v>2537</v>
      </c>
      <c r="B49" s="1199">
        <v>21</v>
      </c>
      <c r="C49" s="1199" t="s">
        <v>928</v>
      </c>
      <c r="D49" s="1199" t="s">
        <v>590</v>
      </c>
      <c r="E49" s="1199" t="s">
        <v>141</v>
      </c>
      <c r="F49" s="1199" t="s">
        <v>2588</v>
      </c>
      <c r="G49" s="1199" t="s">
        <v>937</v>
      </c>
      <c r="H49" s="1199" t="s">
        <v>995</v>
      </c>
      <c r="I49" s="1200">
        <v>42540</v>
      </c>
      <c r="J49" s="1199">
        <v>44.8</v>
      </c>
      <c r="K49" s="1200">
        <v>43015</v>
      </c>
      <c r="L49" s="1199">
        <v>15.83</v>
      </c>
      <c r="M49" s="1199">
        <v>16</v>
      </c>
      <c r="N49" s="1199">
        <v>1.3333333300000001</v>
      </c>
      <c r="O49" s="1199" t="s">
        <v>317</v>
      </c>
      <c r="P49" s="1199" t="s">
        <v>3105</v>
      </c>
      <c r="Q49" s="1199" t="s">
        <v>2589</v>
      </c>
      <c r="R49" s="1199" t="s">
        <v>2590</v>
      </c>
      <c r="S49" s="1199">
        <v>111</v>
      </c>
      <c r="T49" s="1199">
        <v>26</v>
      </c>
      <c r="U49" s="1199" t="s">
        <v>317</v>
      </c>
      <c r="V49" s="1199">
        <v>15.83</v>
      </c>
      <c r="W49" s="1199" t="s">
        <v>141</v>
      </c>
      <c r="X49" s="1199">
        <v>11.966666699999999</v>
      </c>
    </row>
    <row r="50" spans="1:24">
      <c r="A50" s="1199" t="s">
        <v>2537</v>
      </c>
      <c r="B50" s="1199">
        <v>22</v>
      </c>
      <c r="C50" s="1199" t="s">
        <v>928</v>
      </c>
      <c r="D50" s="1199" t="s">
        <v>593</v>
      </c>
      <c r="E50" s="1199" t="s">
        <v>141</v>
      </c>
      <c r="F50" s="1199" t="s">
        <v>2592</v>
      </c>
      <c r="G50" s="1199" t="s">
        <v>937</v>
      </c>
      <c r="H50" s="1199" t="s">
        <v>995</v>
      </c>
      <c r="I50" s="1200">
        <v>42540</v>
      </c>
      <c r="J50" s="1199">
        <v>53.8</v>
      </c>
      <c r="K50" s="1200">
        <v>43015</v>
      </c>
      <c r="L50" s="1199">
        <v>15.83</v>
      </c>
      <c r="M50" s="1199">
        <v>16</v>
      </c>
      <c r="N50" s="1199">
        <v>1.3333333300000001</v>
      </c>
      <c r="O50" s="1199" t="s">
        <v>317</v>
      </c>
      <c r="P50" s="1199" t="s">
        <v>3106</v>
      </c>
      <c r="Q50" s="1199" t="s">
        <v>317</v>
      </c>
      <c r="R50" s="1199" t="s">
        <v>317</v>
      </c>
      <c r="S50" s="1199" t="s">
        <v>317</v>
      </c>
      <c r="T50" s="1199" t="s">
        <v>317</v>
      </c>
      <c r="U50" s="1199" t="s">
        <v>317</v>
      </c>
      <c r="V50" s="1199">
        <v>15.83</v>
      </c>
      <c r="W50" s="1199" t="s">
        <v>141</v>
      </c>
      <c r="X50" s="1199">
        <v>11.966666699999999</v>
      </c>
    </row>
    <row r="51" spans="1:24">
      <c r="A51" s="1199" t="s">
        <v>2537</v>
      </c>
      <c r="B51" s="1199">
        <v>23</v>
      </c>
      <c r="C51" s="1199" t="s">
        <v>928</v>
      </c>
      <c r="D51" s="1199" t="s">
        <v>595</v>
      </c>
      <c r="E51" s="1199" t="s">
        <v>141</v>
      </c>
      <c r="F51" s="1199" t="s">
        <v>2596</v>
      </c>
      <c r="G51" s="1199" t="s">
        <v>937</v>
      </c>
      <c r="H51" s="1199" t="s">
        <v>995</v>
      </c>
      <c r="I51" s="1200">
        <v>42540</v>
      </c>
      <c r="J51" s="1199">
        <v>46</v>
      </c>
      <c r="K51" s="1200">
        <v>43015</v>
      </c>
      <c r="L51" s="1199">
        <v>15.83</v>
      </c>
      <c r="M51" s="1199">
        <v>16</v>
      </c>
      <c r="N51" s="1199">
        <v>1.3333333300000001</v>
      </c>
      <c r="O51" s="1199" t="s">
        <v>317</v>
      </c>
      <c r="P51" s="1199" t="s">
        <v>3107</v>
      </c>
      <c r="Q51" s="1199" t="s">
        <v>317</v>
      </c>
      <c r="R51" s="1199" t="s">
        <v>317</v>
      </c>
      <c r="S51" s="1199" t="s">
        <v>317</v>
      </c>
      <c r="T51" s="1199" t="s">
        <v>317</v>
      </c>
      <c r="U51" s="1199" t="s">
        <v>317</v>
      </c>
      <c r="V51" s="1199">
        <v>15.83</v>
      </c>
      <c r="W51" s="1199" t="s">
        <v>141</v>
      </c>
      <c r="X51" s="1199">
        <v>11.966666699999999</v>
      </c>
    </row>
    <row r="52" spans="1:24">
      <c r="A52" s="1199" t="s">
        <v>2537</v>
      </c>
      <c r="B52" s="1199">
        <v>24</v>
      </c>
      <c r="C52" s="1199" t="s">
        <v>928</v>
      </c>
      <c r="D52" s="1199" t="s">
        <v>249</v>
      </c>
      <c r="E52" s="1199" t="s">
        <v>141</v>
      </c>
      <c r="F52" s="1199" t="s">
        <v>2598</v>
      </c>
      <c r="G52" s="1199" t="s">
        <v>937</v>
      </c>
      <c r="H52" s="1199" t="s">
        <v>995</v>
      </c>
      <c r="I52" s="1200">
        <v>42540</v>
      </c>
      <c r="J52" s="1199">
        <v>47.1</v>
      </c>
      <c r="K52" s="1200">
        <v>43015</v>
      </c>
      <c r="L52" s="1199">
        <v>15.83</v>
      </c>
      <c r="M52" s="1199">
        <v>16</v>
      </c>
      <c r="N52" s="1199">
        <v>1.3333333300000001</v>
      </c>
      <c r="O52" s="1199" t="s">
        <v>317</v>
      </c>
      <c r="P52" s="1199" t="s">
        <v>3108</v>
      </c>
      <c r="Q52" s="1199" t="s">
        <v>317</v>
      </c>
      <c r="R52" s="1199" t="s">
        <v>317</v>
      </c>
      <c r="S52" s="1199" t="s">
        <v>317</v>
      </c>
      <c r="T52" s="1199" t="s">
        <v>317</v>
      </c>
      <c r="U52" s="1199" t="s">
        <v>317</v>
      </c>
      <c r="V52" s="1199">
        <v>15.83</v>
      </c>
      <c r="W52" s="1199" t="s">
        <v>141</v>
      </c>
      <c r="X52" s="1199">
        <v>11.966666699999999</v>
      </c>
    </row>
    <row r="53" spans="1:24">
      <c r="A53" s="1199" t="s">
        <v>2537</v>
      </c>
      <c r="B53" s="1199">
        <v>25</v>
      </c>
      <c r="C53" s="1199" t="s">
        <v>928</v>
      </c>
      <c r="D53" s="1199" t="s">
        <v>598</v>
      </c>
      <c r="E53" s="1199" t="s">
        <v>141</v>
      </c>
      <c r="F53" s="1199" t="s">
        <v>2600</v>
      </c>
      <c r="G53" s="1199" t="s">
        <v>937</v>
      </c>
      <c r="H53" s="1199" t="s">
        <v>995</v>
      </c>
      <c r="I53" s="1200">
        <v>42540</v>
      </c>
      <c r="J53" s="1199">
        <v>52</v>
      </c>
      <c r="K53" s="1200">
        <v>43015</v>
      </c>
      <c r="L53" s="1199">
        <v>15.83</v>
      </c>
      <c r="M53" s="1199">
        <v>16</v>
      </c>
      <c r="N53" s="1199">
        <v>1.3333333300000001</v>
      </c>
      <c r="O53" s="1199" t="s">
        <v>317</v>
      </c>
      <c r="P53" s="1199" t="s">
        <v>3109</v>
      </c>
      <c r="Q53" s="1199" t="s">
        <v>317</v>
      </c>
      <c r="R53" s="1199" t="s">
        <v>317</v>
      </c>
      <c r="S53" s="1199" t="s">
        <v>317</v>
      </c>
      <c r="T53" s="1199" t="s">
        <v>317</v>
      </c>
      <c r="U53" s="1199" t="s">
        <v>317</v>
      </c>
      <c r="V53" s="1199">
        <v>15.83</v>
      </c>
      <c r="W53" s="1199" t="s">
        <v>141</v>
      </c>
      <c r="X53" s="1199">
        <v>11.966666699999999</v>
      </c>
    </row>
    <row r="54" spans="1:24" s="119" customFormat="1">
      <c r="A54" s="1638" t="s">
        <v>2472</v>
      </c>
      <c r="B54" s="1638">
        <v>13</v>
      </c>
      <c r="C54" s="1638" t="s">
        <v>928</v>
      </c>
      <c r="D54" s="1638" t="s">
        <v>417</v>
      </c>
      <c r="E54" s="1638" t="s">
        <v>141</v>
      </c>
      <c r="F54" s="1638" t="s">
        <v>418</v>
      </c>
      <c r="G54" s="1638" t="s">
        <v>937</v>
      </c>
      <c r="H54" s="1638" t="s">
        <v>949</v>
      </c>
      <c r="I54" s="1639">
        <v>42487</v>
      </c>
      <c r="J54" s="1638">
        <v>53.6</v>
      </c>
      <c r="K54" s="1639">
        <v>42965</v>
      </c>
      <c r="L54" s="1638">
        <v>15.7</v>
      </c>
      <c r="M54" s="1638">
        <v>16</v>
      </c>
      <c r="N54" s="1638">
        <v>1.31</v>
      </c>
      <c r="O54" s="1638" t="b">
        <v>0</v>
      </c>
      <c r="P54" s="1638" t="s">
        <v>3110</v>
      </c>
      <c r="Q54" s="1638" t="s">
        <v>2509</v>
      </c>
      <c r="R54" s="1638" t="s">
        <v>2510</v>
      </c>
      <c r="S54" s="1638">
        <v>110</v>
      </c>
      <c r="T54" s="1638">
        <v>26</v>
      </c>
      <c r="U54" s="1638" t="s">
        <v>317</v>
      </c>
      <c r="V54" s="1638">
        <v>15.7</v>
      </c>
      <c r="W54" s="1638" t="s">
        <v>141</v>
      </c>
      <c r="X54" s="1638">
        <v>11.466666699999999</v>
      </c>
    </row>
    <row r="55" spans="1:24" s="119" customFormat="1">
      <c r="A55" s="1638" t="s">
        <v>2537</v>
      </c>
      <c r="B55" s="1638">
        <v>11</v>
      </c>
      <c r="C55" s="1638" t="s">
        <v>928</v>
      </c>
      <c r="D55" s="1638" t="s">
        <v>252</v>
      </c>
      <c r="E55" s="1638" t="s">
        <v>141</v>
      </c>
      <c r="F55" s="1638" t="s">
        <v>2564</v>
      </c>
      <c r="G55" s="1638" t="s">
        <v>937</v>
      </c>
      <c r="H55" s="1638" t="s">
        <v>1017</v>
      </c>
      <c r="I55" s="1639">
        <v>42540</v>
      </c>
      <c r="J55" s="1638">
        <v>52.1</v>
      </c>
      <c r="K55" s="1639">
        <v>43013</v>
      </c>
      <c r="L55" s="1638">
        <v>15.77</v>
      </c>
      <c r="M55" s="1638">
        <v>16</v>
      </c>
      <c r="N55" s="1638">
        <v>1.3333333300000001</v>
      </c>
      <c r="O55" s="1638" t="s">
        <v>317</v>
      </c>
      <c r="P55" s="1638" t="s">
        <v>3111</v>
      </c>
      <c r="Q55" s="1638" t="s">
        <v>2565</v>
      </c>
      <c r="R55" s="1638" t="s">
        <v>2566</v>
      </c>
      <c r="S55" s="1638">
        <v>108</v>
      </c>
      <c r="T55" s="1638">
        <v>27</v>
      </c>
      <c r="U55" s="1638" t="s">
        <v>317</v>
      </c>
      <c r="V55" s="1638">
        <v>15.77</v>
      </c>
      <c r="W55" s="1638" t="s">
        <v>141</v>
      </c>
      <c r="X55" s="1638">
        <v>11.966666699999999</v>
      </c>
    </row>
    <row r="56" spans="1:24" s="119" customFormat="1">
      <c r="A56" s="1638" t="s">
        <v>2537</v>
      </c>
      <c r="B56" s="1638">
        <v>12</v>
      </c>
      <c r="C56" s="1638" t="s">
        <v>928</v>
      </c>
      <c r="D56" s="1638" t="s">
        <v>582</v>
      </c>
      <c r="E56" s="1638" t="s">
        <v>141</v>
      </c>
      <c r="F56" s="1638" t="s">
        <v>2568</v>
      </c>
      <c r="G56" s="1638" t="s">
        <v>937</v>
      </c>
      <c r="H56" s="1638" t="s">
        <v>1017</v>
      </c>
      <c r="I56" s="1639">
        <v>42540</v>
      </c>
      <c r="J56" s="1638">
        <v>47.3</v>
      </c>
      <c r="K56" s="1639">
        <v>43013</v>
      </c>
      <c r="L56" s="1638">
        <v>15.77</v>
      </c>
      <c r="M56" s="1638">
        <v>16</v>
      </c>
      <c r="N56" s="1638">
        <v>1.3333333300000001</v>
      </c>
      <c r="O56" s="1638" t="s">
        <v>317</v>
      </c>
      <c r="P56" s="1638" t="s">
        <v>3112</v>
      </c>
      <c r="Q56" s="1638" t="s">
        <v>2569</v>
      </c>
      <c r="R56" s="1638" t="s">
        <v>2570</v>
      </c>
      <c r="S56" s="1638">
        <v>106</v>
      </c>
      <c r="T56" s="1638">
        <v>26</v>
      </c>
      <c r="U56" s="1638" t="s">
        <v>317</v>
      </c>
      <c r="V56" s="1638">
        <v>15.77</v>
      </c>
      <c r="W56" s="1638" t="s">
        <v>141</v>
      </c>
      <c r="X56" s="1638">
        <v>11.966666699999999</v>
      </c>
    </row>
    <row r="57" spans="1:24" s="119" customFormat="1">
      <c r="A57" s="1638" t="s">
        <v>2537</v>
      </c>
      <c r="B57" s="1638">
        <v>13</v>
      </c>
      <c r="C57" s="1638" t="s">
        <v>928</v>
      </c>
      <c r="D57" s="1638" t="s">
        <v>584</v>
      </c>
      <c r="E57" s="1638" t="s">
        <v>141</v>
      </c>
      <c r="F57" s="1638" t="s">
        <v>2572</v>
      </c>
      <c r="G57" s="1638" t="s">
        <v>937</v>
      </c>
      <c r="H57" s="1638" t="s">
        <v>1017</v>
      </c>
      <c r="I57" s="1639">
        <v>42540</v>
      </c>
      <c r="J57" s="1638">
        <v>46.4</v>
      </c>
      <c r="K57" s="1639">
        <v>43013</v>
      </c>
      <c r="L57" s="1638">
        <v>15.77</v>
      </c>
      <c r="M57" s="1638">
        <v>16</v>
      </c>
      <c r="N57" s="1638">
        <v>1.3333333300000001</v>
      </c>
      <c r="O57" s="1638" t="s">
        <v>317</v>
      </c>
      <c r="P57" s="1638" t="s">
        <v>3113</v>
      </c>
      <c r="Q57" s="1638" t="s">
        <v>317</v>
      </c>
      <c r="R57" s="1638" t="s">
        <v>317</v>
      </c>
      <c r="S57" s="1638" t="s">
        <v>317</v>
      </c>
      <c r="T57" s="1638" t="s">
        <v>317</v>
      </c>
      <c r="U57" s="1638" t="s">
        <v>317</v>
      </c>
      <c r="V57" s="1638">
        <v>15.77</v>
      </c>
      <c r="W57" s="1638" t="s">
        <v>141</v>
      </c>
      <c r="X57" s="1638">
        <v>11.966666699999999</v>
      </c>
    </row>
    <row r="58" spans="1:24" s="119" customFormat="1">
      <c r="A58" s="1638" t="s">
        <v>2537</v>
      </c>
      <c r="B58" s="1638">
        <v>14</v>
      </c>
      <c r="C58" s="1638" t="s">
        <v>928</v>
      </c>
      <c r="D58" s="1638" t="s">
        <v>586</v>
      </c>
      <c r="E58" s="1638" t="s">
        <v>141</v>
      </c>
      <c r="F58" s="1638" t="s">
        <v>2574</v>
      </c>
      <c r="G58" s="1638" t="s">
        <v>937</v>
      </c>
      <c r="H58" s="1638" t="s">
        <v>1017</v>
      </c>
      <c r="I58" s="1639">
        <v>42540</v>
      </c>
      <c r="J58" s="1638">
        <v>45.2</v>
      </c>
      <c r="K58" s="1639">
        <v>43013</v>
      </c>
      <c r="L58" s="1638">
        <v>15.77</v>
      </c>
      <c r="M58" s="1638">
        <v>16</v>
      </c>
      <c r="N58" s="1638">
        <v>1.3333333300000001</v>
      </c>
      <c r="O58" s="1638" t="s">
        <v>317</v>
      </c>
      <c r="P58" s="1638" t="s">
        <v>3114</v>
      </c>
      <c r="Q58" s="1638" t="s">
        <v>317</v>
      </c>
      <c r="R58" s="1638" t="s">
        <v>317</v>
      </c>
      <c r="S58" s="1638" t="s">
        <v>317</v>
      </c>
      <c r="T58" s="1638" t="s">
        <v>317</v>
      </c>
      <c r="U58" s="1638" t="s">
        <v>317</v>
      </c>
      <c r="V58" s="1638">
        <v>15.77</v>
      </c>
      <c r="W58" s="1638" t="s">
        <v>141</v>
      </c>
      <c r="X58" s="1638">
        <v>11.966666699999999</v>
      </c>
    </row>
    <row r="59" spans="1:24" s="119" customFormat="1">
      <c r="A59" s="1638" t="s">
        <v>2537</v>
      </c>
      <c r="B59" s="1638">
        <v>15</v>
      </c>
      <c r="C59" s="1638" t="s">
        <v>928</v>
      </c>
      <c r="D59" s="1638" t="s">
        <v>588</v>
      </c>
      <c r="E59" s="1638" t="s">
        <v>141</v>
      </c>
      <c r="F59" s="1638" t="s">
        <v>2576</v>
      </c>
      <c r="G59" s="1638" t="s">
        <v>937</v>
      </c>
      <c r="H59" s="1638" t="s">
        <v>949</v>
      </c>
      <c r="I59" s="1639">
        <v>42540</v>
      </c>
      <c r="J59" s="1638">
        <v>47.1</v>
      </c>
      <c r="K59" s="1639">
        <v>43013</v>
      </c>
      <c r="L59" s="1638">
        <v>15.77</v>
      </c>
      <c r="M59" s="1638">
        <v>16</v>
      </c>
      <c r="N59" s="1638">
        <v>1.3333333300000001</v>
      </c>
      <c r="O59" s="1638" t="s">
        <v>317</v>
      </c>
      <c r="P59" s="1638" t="s">
        <v>3115</v>
      </c>
      <c r="Q59" s="1638" t="s">
        <v>317</v>
      </c>
      <c r="R59" s="1638" t="s">
        <v>317</v>
      </c>
      <c r="S59" s="1638" t="s">
        <v>317</v>
      </c>
      <c r="T59" s="1638" t="s">
        <v>317</v>
      </c>
      <c r="U59" s="1638" t="s">
        <v>317</v>
      </c>
      <c r="V59" s="1638">
        <v>15.77</v>
      </c>
      <c r="W59" s="1638" t="s">
        <v>141</v>
      </c>
      <c r="X59" s="1638">
        <v>11.966666699999999</v>
      </c>
    </row>
    <row r="60" spans="1:24" s="119" customFormat="1">
      <c r="A60" s="1638" t="s">
        <v>2472</v>
      </c>
      <c r="B60" s="1638">
        <v>12</v>
      </c>
      <c r="C60" s="1638" t="s">
        <v>928</v>
      </c>
      <c r="D60" s="1638" t="s">
        <v>413</v>
      </c>
      <c r="E60" s="1638" t="s">
        <v>141</v>
      </c>
      <c r="F60" s="1638" t="s">
        <v>414</v>
      </c>
      <c r="G60" s="1638" t="s">
        <v>937</v>
      </c>
      <c r="H60" s="1638" t="s">
        <v>949</v>
      </c>
      <c r="I60" s="1639">
        <v>42487</v>
      </c>
      <c r="J60" s="1638">
        <v>51.8</v>
      </c>
      <c r="K60" s="1639">
        <v>42964</v>
      </c>
      <c r="L60" s="1638">
        <v>15.67</v>
      </c>
      <c r="M60" s="1638">
        <v>16</v>
      </c>
      <c r="N60" s="1638">
        <v>1.31</v>
      </c>
      <c r="O60" s="1638" t="b">
        <v>0</v>
      </c>
      <c r="P60" s="1638" t="s">
        <v>3116</v>
      </c>
      <c r="Q60" s="1638" t="s">
        <v>2506</v>
      </c>
      <c r="R60" s="1638" t="s">
        <v>2507</v>
      </c>
      <c r="S60" s="1638">
        <v>107</v>
      </c>
      <c r="T60" s="1638">
        <v>27</v>
      </c>
      <c r="U60" s="1638" t="s">
        <v>317</v>
      </c>
      <c r="V60" s="1638">
        <v>15.67</v>
      </c>
      <c r="W60" s="1638" t="s">
        <v>141</v>
      </c>
      <c r="X60" s="1638">
        <v>11.466666699999999</v>
      </c>
    </row>
    <row r="61" spans="1:24" s="119" customFormat="1">
      <c r="A61" s="1638" t="s">
        <v>2472</v>
      </c>
      <c r="B61" s="1638">
        <v>14</v>
      </c>
      <c r="C61" s="1638" t="s">
        <v>928</v>
      </c>
      <c r="D61" s="1638" t="s">
        <v>419</v>
      </c>
      <c r="E61" s="1638" t="s">
        <v>141</v>
      </c>
      <c r="F61" s="1638" t="s">
        <v>420</v>
      </c>
      <c r="G61" s="1638" t="s">
        <v>937</v>
      </c>
      <c r="H61" s="1638" t="s">
        <v>949</v>
      </c>
      <c r="I61" s="1639">
        <v>42487</v>
      </c>
      <c r="J61" s="1638">
        <v>66.2</v>
      </c>
      <c r="K61" s="1639">
        <v>42964</v>
      </c>
      <c r="L61" s="1638">
        <v>15.67</v>
      </c>
      <c r="M61" s="1638">
        <v>16</v>
      </c>
      <c r="N61" s="1638">
        <v>1.31</v>
      </c>
      <c r="O61" s="1638" t="b">
        <v>0</v>
      </c>
      <c r="P61" s="1638" t="s">
        <v>3117</v>
      </c>
      <c r="Q61" s="1638" t="s">
        <v>2512</v>
      </c>
      <c r="R61" s="1638" t="s">
        <v>2513</v>
      </c>
      <c r="S61" s="1638">
        <v>109</v>
      </c>
      <c r="T61" s="1638">
        <v>26</v>
      </c>
      <c r="U61" s="1638" t="s">
        <v>317</v>
      </c>
      <c r="V61" s="1638">
        <v>15.67</v>
      </c>
      <c r="W61" s="1638" t="s">
        <v>141</v>
      </c>
      <c r="X61" s="1638">
        <v>11.466666699999999</v>
      </c>
    </row>
    <row r="62" spans="1:24" s="119" customFormat="1" ht="15.95">
      <c r="A62" s="1638" t="s">
        <v>2263</v>
      </c>
      <c r="B62" s="1638">
        <v>8</v>
      </c>
      <c r="C62" s="1638" t="s">
        <v>928</v>
      </c>
      <c r="D62" s="1638" t="s">
        <v>3118</v>
      </c>
      <c r="E62" s="1638" t="s">
        <v>141</v>
      </c>
      <c r="F62" s="1638" t="s">
        <v>3119</v>
      </c>
      <c r="G62" s="1638" t="s">
        <v>937</v>
      </c>
      <c r="H62" s="1638" t="s">
        <v>949</v>
      </c>
      <c r="I62" s="1639">
        <v>42419</v>
      </c>
      <c r="J62" s="1638">
        <v>31.4</v>
      </c>
      <c r="K62" s="1639">
        <v>42795</v>
      </c>
      <c r="L62" s="1638">
        <v>12.4</v>
      </c>
      <c r="M62" s="1638">
        <v>12</v>
      </c>
      <c r="N62" s="1638">
        <v>1.03</v>
      </c>
      <c r="O62" s="1638" t="b">
        <v>0</v>
      </c>
      <c r="P62" s="1638" t="s">
        <v>3120</v>
      </c>
      <c r="Q62" s="1638" t="s">
        <v>2302</v>
      </c>
      <c r="R62" s="1638" t="s">
        <v>2303</v>
      </c>
      <c r="S62" s="1638">
        <v>106</v>
      </c>
      <c r="T62" s="1638">
        <v>26</v>
      </c>
      <c r="U62" s="1638">
        <v>12.4</v>
      </c>
      <c r="V62" s="1638">
        <v>12.4</v>
      </c>
      <c r="W62" s="1638" t="s">
        <v>141</v>
      </c>
      <c r="X62" s="1640">
        <v>11.03</v>
      </c>
    </row>
    <row r="63" spans="1:24">
      <c r="A63" s="1199" t="s">
        <v>2472</v>
      </c>
      <c r="B63" s="1199">
        <v>16</v>
      </c>
      <c r="C63" s="1199" t="s">
        <v>928</v>
      </c>
      <c r="D63" s="1199" t="s">
        <v>427</v>
      </c>
      <c r="E63" s="1199" t="s">
        <v>141</v>
      </c>
      <c r="F63" s="1199" t="s">
        <v>428</v>
      </c>
      <c r="G63" s="1199" t="s">
        <v>937</v>
      </c>
      <c r="H63" s="1199" t="s">
        <v>13</v>
      </c>
      <c r="I63" s="1200">
        <v>42438</v>
      </c>
      <c r="J63" s="1199">
        <v>54.3</v>
      </c>
      <c r="K63" s="1200">
        <v>42964</v>
      </c>
      <c r="L63" s="1199">
        <v>17.27</v>
      </c>
      <c r="M63" s="1199">
        <v>17</v>
      </c>
      <c r="N63" s="1199">
        <v>1.44</v>
      </c>
      <c r="O63" s="1199" t="b">
        <v>1</v>
      </c>
      <c r="P63" s="1199" t="s">
        <v>3121</v>
      </c>
      <c r="Q63" s="1199" t="s">
        <v>2518</v>
      </c>
      <c r="R63" s="1199" t="s">
        <v>2519</v>
      </c>
      <c r="S63" s="1199">
        <v>108</v>
      </c>
      <c r="T63" s="1199">
        <v>26</v>
      </c>
      <c r="U63" s="1199" t="s">
        <v>317</v>
      </c>
      <c r="V63" s="1199">
        <v>17.27</v>
      </c>
      <c r="W63" s="1199" t="s">
        <v>141</v>
      </c>
      <c r="X63" s="1199">
        <v>13.066666700000001</v>
      </c>
    </row>
    <row r="64" spans="1:24">
      <c r="A64" s="1199" t="s">
        <v>1167</v>
      </c>
      <c r="B64" s="1199">
        <v>14</v>
      </c>
      <c r="C64" s="1199" t="s">
        <v>928</v>
      </c>
      <c r="D64" s="1199" t="s">
        <v>3122</v>
      </c>
      <c r="E64" s="1199" t="s">
        <v>141</v>
      </c>
      <c r="F64" s="1199" t="s">
        <v>750</v>
      </c>
      <c r="G64" s="1199" t="s">
        <v>937</v>
      </c>
      <c r="H64" s="1199" t="s">
        <v>995</v>
      </c>
      <c r="I64" s="1202">
        <v>44053</v>
      </c>
      <c r="J64" s="1199">
        <v>58</v>
      </c>
      <c r="K64" s="1200">
        <v>44657</v>
      </c>
      <c r="L64" s="1199">
        <v>20.13</v>
      </c>
      <c r="M64" s="1199">
        <v>20</v>
      </c>
      <c r="N64" s="1199">
        <v>1.6666666699999999</v>
      </c>
      <c r="O64" s="1199" t="s">
        <v>317</v>
      </c>
      <c r="P64" s="1199" t="s">
        <v>3123</v>
      </c>
      <c r="Q64" s="1199" t="s">
        <v>317</v>
      </c>
      <c r="R64" s="1199" t="s">
        <v>317</v>
      </c>
      <c r="S64" s="1199" t="s">
        <v>317</v>
      </c>
      <c r="T64" s="1199" t="s">
        <v>317</v>
      </c>
      <c r="U64" s="1199" t="s">
        <v>317</v>
      </c>
      <c r="V64" s="1199">
        <v>20.13</v>
      </c>
      <c r="W64" s="1199" t="s">
        <v>141</v>
      </c>
      <c r="X64" s="1199">
        <v>18.433333300000001</v>
      </c>
    </row>
    <row r="65" spans="1:27">
      <c r="A65" s="1199" t="s">
        <v>1167</v>
      </c>
      <c r="B65" s="1199">
        <v>15</v>
      </c>
      <c r="C65" s="1199" t="s">
        <v>928</v>
      </c>
      <c r="D65" s="1199" t="s">
        <v>3124</v>
      </c>
      <c r="E65" s="1199" t="s">
        <v>141</v>
      </c>
      <c r="F65" s="1199" t="s">
        <v>751</v>
      </c>
      <c r="G65" s="1199" t="s">
        <v>937</v>
      </c>
      <c r="H65" s="1199" t="s">
        <v>995</v>
      </c>
      <c r="I65" s="1202">
        <v>44053</v>
      </c>
      <c r="J65" s="1199">
        <v>51</v>
      </c>
      <c r="K65" s="1200">
        <v>44657</v>
      </c>
      <c r="L65" s="1199">
        <v>20.13</v>
      </c>
      <c r="M65" s="1199">
        <v>20</v>
      </c>
      <c r="N65" s="1199">
        <v>1.6666666699999999</v>
      </c>
      <c r="O65" s="1199" t="s">
        <v>317</v>
      </c>
      <c r="P65" s="1199" t="s">
        <v>3125</v>
      </c>
      <c r="Q65" s="1199" t="s">
        <v>317</v>
      </c>
      <c r="R65" s="1199" t="s">
        <v>317</v>
      </c>
      <c r="S65" s="1199" t="s">
        <v>317</v>
      </c>
      <c r="T65" s="1199" t="s">
        <v>317</v>
      </c>
      <c r="U65" s="1199" t="s">
        <v>317</v>
      </c>
      <c r="V65" s="1199">
        <v>20.13</v>
      </c>
      <c r="W65" s="1199" t="s">
        <v>141</v>
      </c>
      <c r="X65" s="1199">
        <v>18.433333300000001</v>
      </c>
    </row>
    <row r="66" spans="1:27">
      <c r="A66" s="1199" t="s">
        <v>1167</v>
      </c>
      <c r="B66" s="1199">
        <v>16</v>
      </c>
      <c r="C66" s="1199" t="s">
        <v>928</v>
      </c>
      <c r="D66" s="1199" t="s">
        <v>3126</v>
      </c>
      <c r="E66" s="1199" t="s">
        <v>141</v>
      </c>
      <c r="F66" s="1199" t="s">
        <v>752</v>
      </c>
      <c r="G66" s="1199" t="s">
        <v>937</v>
      </c>
      <c r="H66" s="1199" t="s">
        <v>995</v>
      </c>
      <c r="I66" s="1202">
        <v>44053</v>
      </c>
      <c r="J66" s="1199">
        <v>56</v>
      </c>
      <c r="K66" s="1200">
        <v>44657</v>
      </c>
      <c r="L66" s="1199">
        <v>20.13</v>
      </c>
      <c r="M66" s="1199">
        <v>20</v>
      </c>
      <c r="N66" s="1199">
        <v>1.6666666699999999</v>
      </c>
      <c r="O66" s="1199" t="s">
        <v>317</v>
      </c>
      <c r="P66" s="1199" t="s">
        <v>3127</v>
      </c>
      <c r="Q66" s="1199" t="s">
        <v>317</v>
      </c>
      <c r="R66" s="1199" t="s">
        <v>317</v>
      </c>
      <c r="S66" s="1199" t="s">
        <v>317</v>
      </c>
      <c r="T66" s="1199" t="s">
        <v>317</v>
      </c>
      <c r="U66" s="1199" t="s">
        <v>317</v>
      </c>
      <c r="V66" s="1199">
        <v>20.13</v>
      </c>
      <c r="W66" s="1199" t="s">
        <v>141</v>
      </c>
      <c r="X66" s="1199">
        <v>18.433333300000001</v>
      </c>
    </row>
    <row r="67" spans="1:27">
      <c r="A67" s="1199" t="s">
        <v>1167</v>
      </c>
      <c r="B67" s="1199">
        <v>17</v>
      </c>
      <c r="C67" s="1199" t="s">
        <v>928</v>
      </c>
      <c r="D67" s="1199" t="s">
        <v>3128</v>
      </c>
      <c r="E67" s="1199" t="s">
        <v>141</v>
      </c>
      <c r="F67" s="1199" t="s">
        <v>753</v>
      </c>
      <c r="G67" s="1199" t="s">
        <v>937</v>
      </c>
      <c r="H67" s="1199" t="s">
        <v>995</v>
      </c>
      <c r="I67" s="1202">
        <v>44053</v>
      </c>
      <c r="J67" s="1199">
        <v>50</v>
      </c>
      <c r="K67" s="1200">
        <v>44657</v>
      </c>
      <c r="L67" s="1199">
        <v>20.13</v>
      </c>
      <c r="M67" s="1199">
        <v>20</v>
      </c>
      <c r="N67" s="1199">
        <v>1.6666666699999999</v>
      </c>
      <c r="O67" s="1199" t="s">
        <v>317</v>
      </c>
      <c r="P67" s="1199" t="s">
        <v>3129</v>
      </c>
      <c r="Q67" s="1199" t="s">
        <v>317</v>
      </c>
      <c r="R67" s="1199" t="s">
        <v>317</v>
      </c>
      <c r="S67" s="1199" t="s">
        <v>317</v>
      </c>
      <c r="T67" s="1199" t="s">
        <v>317</v>
      </c>
      <c r="U67" s="1199" t="s">
        <v>317</v>
      </c>
      <c r="V67" s="1199">
        <v>20.13</v>
      </c>
      <c r="W67" s="1199" t="s">
        <v>141</v>
      </c>
      <c r="X67" s="1199">
        <v>18.433333300000001</v>
      </c>
    </row>
    <row r="68" spans="1:27" s="119" customFormat="1">
      <c r="A68" s="1638" t="s">
        <v>1167</v>
      </c>
      <c r="B68" s="1638">
        <v>1</v>
      </c>
      <c r="C68" s="1638" t="s">
        <v>928</v>
      </c>
      <c r="D68" s="1638" t="s">
        <v>3130</v>
      </c>
      <c r="E68" s="1638" t="s">
        <v>141</v>
      </c>
      <c r="F68" s="1638" t="s">
        <v>737</v>
      </c>
      <c r="G68" s="1638" t="s">
        <v>937</v>
      </c>
      <c r="H68" s="1638" t="s">
        <v>949</v>
      </c>
      <c r="I68" s="1641">
        <v>44053</v>
      </c>
      <c r="J68" s="1638">
        <v>48</v>
      </c>
      <c r="K68" s="1639">
        <v>44664</v>
      </c>
      <c r="L68" s="1638">
        <v>20.37</v>
      </c>
      <c r="M68" s="1638">
        <v>20</v>
      </c>
      <c r="N68" s="1638">
        <v>1.6666666699999999</v>
      </c>
      <c r="O68" s="1638" t="s">
        <v>317</v>
      </c>
      <c r="P68" s="1638" t="s">
        <v>3131</v>
      </c>
      <c r="Q68" s="1638" t="s">
        <v>317</v>
      </c>
      <c r="R68" s="1638" t="s">
        <v>317</v>
      </c>
      <c r="S68" s="1638" t="s">
        <v>317</v>
      </c>
      <c r="T68" s="1638" t="s">
        <v>317</v>
      </c>
      <c r="U68" s="1638" t="s">
        <v>317</v>
      </c>
      <c r="V68" s="1638">
        <v>20.3666667</v>
      </c>
      <c r="W68" s="1638" t="s">
        <v>141</v>
      </c>
      <c r="X68" s="1638">
        <v>18.433333300000001</v>
      </c>
    </row>
    <row r="69" spans="1:27" s="119" customFormat="1">
      <c r="A69" s="1638" t="s">
        <v>1167</v>
      </c>
      <c r="B69" s="1638">
        <v>2</v>
      </c>
      <c r="C69" s="1638" t="s">
        <v>928</v>
      </c>
      <c r="D69" s="1638" t="s">
        <v>3132</v>
      </c>
      <c r="E69" s="1638" t="s">
        <v>141</v>
      </c>
      <c r="F69" s="1638" t="s">
        <v>738</v>
      </c>
      <c r="G69" s="1638" t="s">
        <v>937</v>
      </c>
      <c r="H69" s="1638" t="s">
        <v>949</v>
      </c>
      <c r="I69" s="1641">
        <v>44053</v>
      </c>
      <c r="J69" s="1638">
        <v>38</v>
      </c>
      <c r="K69" s="1639">
        <v>44664</v>
      </c>
      <c r="L69" s="1638">
        <v>20.37</v>
      </c>
      <c r="M69" s="1638">
        <v>20</v>
      </c>
      <c r="N69" s="1638">
        <v>1.6666666699999999</v>
      </c>
      <c r="O69" s="1638" t="s">
        <v>317</v>
      </c>
      <c r="P69" s="1638" t="s">
        <v>3133</v>
      </c>
      <c r="Q69" s="1638" t="s">
        <v>317</v>
      </c>
      <c r="R69" s="1638" t="s">
        <v>317</v>
      </c>
      <c r="S69" s="1638" t="s">
        <v>317</v>
      </c>
      <c r="T69" s="1638" t="s">
        <v>317</v>
      </c>
      <c r="U69" s="1638" t="s">
        <v>317</v>
      </c>
      <c r="V69" s="1638">
        <v>20.3666667</v>
      </c>
      <c r="W69" s="1638" t="s">
        <v>141</v>
      </c>
      <c r="X69" s="1638">
        <v>18.433333300000001</v>
      </c>
    </row>
    <row r="70" spans="1:27" s="119" customFormat="1">
      <c r="A70" s="1638" t="s">
        <v>1167</v>
      </c>
      <c r="B70" s="1638">
        <v>3</v>
      </c>
      <c r="C70" s="1638" t="s">
        <v>928</v>
      </c>
      <c r="D70" s="1638" t="s">
        <v>3134</v>
      </c>
      <c r="E70" s="1638" t="s">
        <v>141</v>
      </c>
      <c r="F70" s="1638" t="s">
        <v>739</v>
      </c>
      <c r="G70" s="1638" t="s">
        <v>937</v>
      </c>
      <c r="H70" s="1638" t="s">
        <v>949</v>
      </c>
      <c r="I70" s="1641">
        <v>44053</v>
      </c>
      <c r="J70" s="1638">
        <v>34</v>
      </c>
      <c r="K70" s="1639">
        <v>44664</v>
      </c>
      <c r="L70" s="1638">
        <v>20.37</v>
      </c>
      <c r="M70" s="1638">
        <v>20</v>
      </c>
      <c r="N70" s="1638">
        <v>1.6666666699999999</v>
      </c>
      <c r="O70" s="1638" t="s">
        <v>317</v>
      </c>
      <c r="P70" s="1638" t="s">
        <v>3135</v>
      </c>
      <c r="Q70" s="1638" t="s">
        <v>317</v>
      </c>
      <c r="R70" s="1638" t="s">
        <v>317</v>
      </c>
      <c r="S70" s="1638" t="s">
        <v>317</v>
      </c>
      <c r="T70" s="1638" t="s">
        <v>317</v>
      </c>
      <c r="U70" s="1638" t="s">
        <v>317</v>
      </c>
      <c r="V70" s="1638">
        <v>20.3666667</v>
      </c>
      <c r="W70" s="1638" t="s">
        <v>141</v>
      </c>
      <c r="X70" s="1638">
        <v>18.433333300000001</v>
      </c>
    </row>
    <row r="71" spans="1:27" s="119" customFormat="1">
      <c r="A71" s="1638" t="s">
        <v>1167</v>
      </c>
      <c r="B71" s="1638">
        <v>4</v>
      </c>
      <c r="C71" s="1638" t="s">
        <v>928</v>
      </c>
      <c r="D71" s="1638" t="s">
        <v>3136</v>
      </c>
      <c r="E71" s="1638" t="s">
        <v>141</v>
      </c>
      <c r="F71" s="1638" t="s">
        <v>740</v>
      </c>
      <c r="G71" s="1638" t="s">
        <v>937</v>
      </c>
      <c r="H71" s="1638" t="s">
        <v>949</v>
      </c>
      <c r="I71" s="1641">
        <v>44053</v>
      </c>
      <c r="J71" s="1638">
        <v>42</v>
      </c>
      <c r="K71" s="1639">
        <v>44664</v>
      </c>
      <c r="L71" s="1638">
        <v>20.37</v>
      </c>
      <c r="M71" s="1638">
        <v>20</v>
      </c>
      <c r="N71" s="1638">
        <v>1.6666666699999999</v>
      </c>
      <c r="O71" s="1638" t="s">
        <v>317</v>
      </c>
      <c r="P71" s="1638" t="s">
        <v>3137</v>
      </c>
      <c r="Q71" s="1638" t="s">
        <v>317</v>
      </c>
      <c r="R71" s="1638" t="s">
        <v>317</v>
      </c>
      <c r="S71" s="1638" t="s">
        <v>317</v>
      </c>
      <c r="T71" s="1638" t="s">
        <v>317</v>
      </c>
      <c r="U71" s="1638" t="s">
        <v>317</v>
      </c>
      <c r="V71" s="1638">
        <v>20.3666667</v>
      </c>
      <c r="W71" s="1638" t="s">
        <v>141</v>
      </c>
      <c r="X71" s="1638">
        <v>18.433333300000001</v>
      </c>
    </row>
    <row r="72" spans="1:27" s="119" customFormat="1">
      <c r="A72" s="1638" t="s">
        <v>1167</v>
      </c>
      <c r="B72" s="1638">
        <v>24</v>
      </c>
      <c r="C72" s="1638" t="s">
        <v>928</v>
      </c>
      <c r="D72" s="1638" t="s">
        <v>3138</v>
      </c>
      <c r="E72" s="1638" t="s">
        <v>141</v>
      </c>
      <c r="F72" s="1638" t="s">
        <v>760</v>
      </c>
      <c r="G72" s="1638" t="s">
        <v>937</v>
      </c>
      <c r="H72" s="1638" t="s">
        <v>949</v>
      </c>
      <c r="I72" s="1641">
        <v>44063</v>
      </c>
      <c r="J72" s="1638">
        <v>33</v>
      </c>
      <c r="K72" s="1639">
        <v>44664</v>
      </c>
      <c r="L72" s="1638">
        <v>20.03</v>
      </c>
      <c r="M72" s="1638">
        <v>20</v>
      </c>
      <c r="N72" s="1638">
        <v>1.6666666699999999</v>
      </c>
      <c r="O72" s="1638" t="s">
        <v>317</v>
      </c>
      <c r="P72" s="1638" t="s">
        <v>3139</v>
      </c>
      <c r="Q72" s="1638" t="s">
        <v>317</v>
      </c>
      <c r="R72" s="1638" t="s">
        <v>317</v>
      </c>
      <c r="S72" s="1638" t="s">
        <v>317</v>
      </c>
      <c r="T72" s="1638" t="s">
        <v>317</v>
      </c>
      <c r="U72" s="1638" t="s">
        <v>317</v>
      </c>
      <c r="V72" s="1638">
        <v>20.033333299999999</v>
      </c>
      <c r="W72" s="1638" t="s">
        <v>141</v>
      </c>
      <c r="X72" s="1638">
        <v>18.100000000000001</v>
      </c>
    </row>
    <row r="73" spans="1:27" s="119" customFormat="1">
      <c r="A73" s="1638" t="s">
        <v>1167</v>
      </c>
      <c r="B73" s="1638">
        <v>25</v>
      </c>
      <c r="C73" s="1638" t="s">
        <v>928</v>
      </c>
      <c r="D73" s="1638" t="s">
        <v>3140</v>
      </c>
      <c r="E73" s="1638" t="s">
        <v>141</v>
      </c>
      <c r="F73" s="1638" t="s">
        <v>761</v>
      </c>
      <c r="G73" s="1638" t="s">
        <v>937</v>
      </c>
      <c r="H73" s="1638" t="s">
        <v>949</v>
      </c>
      <c r="I73" s="1641">
        <v>44063</v>
      </c>
      <c r="J73" s="1638">
        <v>32</v>
      </c>
      <c r="K73" s="1639">
        <v>44664</v>
      </c>
      <c r="L73" s="1638">
        <v>20.03</v>
      </c>
      <c r="M73" s="1638">
        <v>20</v>
      </c>
      <c r="N73" s="1638">
        <v>1.6666666699999999</v>
      </c>
      <c r="O73" s="1638" t="s">
        <v>317</v>
      </c>
      <c r="P73" s="1638" t="s">
        <v>3141</v>
      </c>
      <c r="Q73" s="1638" t="s">
        <v>317</v>
      </c>
      <c r="R73" s="1638" t="s">
        <v>317</v>
      </c>
      <c r="S73" s="1638" t="s">
        <v>317</v>
      </c>
      <c r="T73" s="1638" t="s">
        <v>317</v>
      </c>
      <c r="U73" s="1638" t="s">
        <v>317</v>
      </c>
      <c r="V73" s="1638">
        <v>20.033333299999999</v>
      </c>
      <c r="W73" s="1638" t="s">
        <v>141</v>
      </c>
      <c r="X73" s="1638">
        <v>18.100000000000001</v>
      </c>
    </row>
    <row r="78" spans="1:27" ht="39.950000000000003">
      <c r="A78" s="1642">
        <v>84</v>
      </c>
      <c r="B78" s="1869">
        <v>84</v>
      </c>
      <c r="C78" s="1870">
        <v>80</v>
      </c>
      <c r="D78" s="1870">
        <v>20</v>
      </c>
      <c r="E78" s="1870" t="s">
        <v>928</v>
      </c>
      <c r="F78" s="1870" t="s">
        <v>487</v>
      </c>
      <c r="G78" s="1870" t="s">
        <v>2426</v>
      </c>
      <c r="H78" s="1870" t="s">
        <v>170</v>
      </c>
      <c r="I78" s="1871" t="s">
        <v>3142</v>
      </c>
      <c r="J78" s="1870">
        <v>28.9</v>
      </c>
      <c r="K78" s="1872" t="s">
        <v>3143</v>
      </c>
      <c r="L78" s="1873" t="s">
        <v>3041</v>
      </c>
      <c r="M78" s="1880" t="s">
        <v>2427</v>
      </c>
      <c r="N78" s="1880" t="s">
        <v>2428</v>
      </c>
      <c r="O78" s="1880">
        <v>94</v>
      </c>
      <c r="P78" s="1880">
        <v>32</v>
      </c>
      <c r="Q78" s="1643"/>
      <c r="R78" s="1643"/>
      <c r="S78" s="1643"/>
      <c r="T78" s="1643"/>
      <c r="U78" s="1643"/>
      <c r="V78" s="1643"/>
      <c r="W78" s="1643"/>
      <c r="X78" s="1643"/>
      <c r="Y78" s="1643"/>
      <c r="Z78" s="1643"/>
      <c r="AA78" s="1643"/>
    </row>
    <row r="79" spans="1:27" ht="39.950000000000003">
      <c r="A79" s="1642">
        <v>85</v>
      </c>
      <c r="B79" s="1869">
        <v>85</v>
      </c>
      <c r="C79" s="1870">
        <v>81</v>
      </c>
      <c r="D79" s="1870">
        <v>21</v>
      </c>
      <c r="E79" s="1870" t="s">
        <v>928</v>
      </c>
      <c r="F79" s="1870" t="s">
        <v>489</v>
      </c>
      <c r="G79" s="1870" t="s">
        <v>2429</v>
      </c>
      <c r="H79" s="1870" t="s">
        <v>170</v>
      </c>
      <c r="I79" s="1871" t="s">
        <v>3144</v>
      </c>
      <c r="J79" s="1870">
        <v>32.299999999999997</v>
      </c>
      <c r="K79" s="1872" t="s">
        <v>3143</v>
      </c>
      <c r="L79" s="1873" t="s">
        <v>3048</v>
      </c>
      <c r="M79" s="1880" t="s">
        <v>2430</v>
      </c>
      <c r="N79" s="1880" t="s">
        <v>2431</v>
      </c>
      <c r="O79" s="1880">
        <v>93</v>
      </c>
      <c r="P79" s="1880">
        <v>30</v>
      </c>
      <c r="Q79" s="1643"/>
      <c r="R79" s="1643"/>
      <c r="S79" s="1643"/>
      <c r="T79" s="1643"/>
      <c r="U79" s="1643"/>
      <c r="V79" s="1643"/>
      <c r="W79" s="1643"/>
      <c r="X79" s="1643"/>
      <c r="Y79" s="1643"/>
      <c r="Z79" s="1643"/>
      <c r="AA79" s="1643"/>
    </row>
    <row r="80" spans="1:27" ht="39.950000000000003">
      <c r="A80" s="1642">
        <v>86</v>
      </c>
      <c r="B80" s="1869">
        <v>86</v>
      </c>
      <c r="C80" s="1870">
        <v>82</v>
      </c>
      <c r="D80" s="1870">
        <v>22</v>
      </c>
      <c r="E80" s="1870" t="s">
        <v>928</v>
      </c>
      <c r="F80" s="1870" t="s">
        <v>491</v>
      </c>
      <c r="G80" s="1870" t="s">
        <v>2432</v>
      </c>
      <c r="H80" s="1870" t="s">
        <v>170</v>
      </c>
      <c r="I80" s="1871" t="s">
        <v>3144</v>
      </c>
      <c r="J80" s="1870">
        <v>35.9</v>
      </c>
      <c r="K80" s="1872" t="s">
        <v>3143</v>
      </c>
      <c r="L80" s="1873" t="s">
        <v>3049</v>
      </c>
      <c r="M80" s="1880" t="s">
        <v>2433</v>
      </c>
      <c r="N80" s="1880" t="s">
        <v>2434</v>
      </c>
      <c r="O80" s="1880">
        <v>94</v>
      </c>
      <c r="P80" s="1880">
        <v>29</v>
      </c>
      <c r="Q80" s="1643"/>
      <c r="R80" s="1643"/>
      <c r="S80" s="1643"/>
      <c r="T80" s="1643"/>
      <c r="U80" s="1643"/>
      <c r="V80" s="1643"/>
      <c r="W80" s="1643"/>
      <c r="X80" s="1643"/>
      <c r="Y80" s="1643"/>
      <c r="Z80" s="1643"/>
      <c r="AA80" s="1643"/>
    </row>
    <row r="81" spans="1:27" ht="39.950000000000003">
      <c r="A81" s="1642">
        <v>88</v>
      </c>
      <c r="B81" s="1869">
        <v>88</v>
      </c>
      <c r="C81" s="1870">
        <v>84</v>
      </c>
      <c r="D81" s="1870">
        <v>24</v>
      </c>
      <c r="E81" s="1870" t="s">
        <v>928</v>
      </c>
      <c r="F81" s="1870" t="s">
        <v>495</v>
      </c>
      <c r="G81" s="1870" t="s">
        <v>2436</v>
      </c>
      <c r="H81" s="1870" t="s">
        <v>170</v>
      </c>
      <c r="I81" s="1871" t="s">
        <v>3144</v>
      </c>
      <c r="J81" s="1870">
        <v>33.799999999999997</v>
      </c>
      <c r="K81" s="1872" t="s">
        <v>3143</v>
      </c>
      <c r="L81" s="1873" t="s">
        <v>3051</v>
      </c>
      <c r="M81" s="1880" t="s">
        <v>2437</v>
      </c>
      <c r="N81" s="1880" t="s">
        <v>2438</v>
      </c>
    </row>
    <row r="82" spans="1:27" ht="39.950000000000003">
      <c r="E82" s="1870" t="s">
        <v>928</v>
      </c>
      <c r="F82" s="1870" t="s">
        <v>600</v>
      </c>
      <c r="G82" s="1871" t="s">
        <v>3145</v>
      </c>
      <c r="H82" s="1870" t="s">
        <v>170</v>
      </c>
      <c r="I82" s="1871" t="s">
        <v>3146</v>
      </c>
      <c r="J82" s="1870">
        <v>26.7</v>
      </c>
      <c r="K82" s="1872" t="s">
        <v>3147</v>
      </c>
      <c r="L82" s="1873" t="s">
        <v>3033</v>
      </c>
      <c r="M82" s="1880" t="s">
        <v>2609</v>
      </c>
      <c r="N82" s="1880" t="s">
        <v>2610</v>
      </c>
      <c r="O82" s="1880">
        <v>96</v>
      </c>
      <c r="P82" s="1880">
        <v>31</v>
      </c>
      <c r="Q82" s="1643"/>
      <c r="R82" s="1643"/>
      <c r="S82" s="1643"/>
      <c r="T82" s="1643"/>
      <c r="U82" s="1643"/>
      <c r="V82" s="1643"/>
      <c r="W82" s="1643"/>
    </row>
    <row r="83" spans="1:27" ht="39.950000000000003">
      <c r="A83" s="1642">
        <v>172</v>
      </c>
      <c r="B83" s="1869">
        <v>172</v>
      </c>
      <c r="C83" s="1870">
        <v>165</v>
      </c>
      <c r="D83" s="1870">
        <v>29</v>
      </c>
      <c r="E83" s="1870" t="s">
        <v>928</v>
      </c>
      <c r="F83" s="1870" t="s">
        <v>603</v>
      </c>
      <c r="G83" s="1871" t="s">
        <v>3148</v>
      </c>
      <c r="H83" s="1870" t="s">
        <v>170</v>
      </c>
      <c r="I83" s="1871" t="s">
        <v>3146</v>
      </c>
      <c r="J83" s="1870">
        <v>26.8</v>
      </c>
      <c r="K83" s="1872" t="s">
        <v>3147</v>
      </c>
      <c r="L83" s="1873" t="s">
        <v>3034</v>
      </c>
      <c r="M83" s="1880" t="s">
        <v>2613</v>
      </c>
      <c r="N83" s="1880" t="s">
        <v>2614</v>
      </c>
      <c r="O83" s="1880">
        <v>93</v>
      </c>
      <c r="P83" s="1880">
        <v>32</v>
      </c>
      <c r="Q83" s="1881"/>
      <c r="R83" s="1881"/>
      <c r="S83" s="1643"/>
      <c r="T83" s="1643"/>
      <c r="U83" s="1643"/>
      <c r="V83" s="1643"/>
      <c r="W83" s="1643"/>
      <c r="X83" s="1643"/>
      <c r="Y83" s="1643"/>
      <c r="Z83" s="1643"/>
      <c r="AA83" s="1643"/>
    </row>
  </sheetData>
  <pageMargins left="0.7" right="0.7" top="0.75" bottom="0.75" header="0.3" footer="0.3"/>
  <pageSetup fitToHeight="0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B01A7-A2D8-47A6-BD10-F103F01CF917}">
  <dimension ref="A1:X53"/>
  <sheetViews>
    <sheetView topLeftCell="F1" workbookViewId="0">
      <selection activeCell="F1" sqref="F1"/>
    </sheetView>
  </sheetViews>
  <sheetFormatPr defaultColWidth="12.42578125" defaultRowHeight="15"/>
  <sheetData>
    <row r="1" spans="1:24">
      <c r="A1" s="672" t="s">
        <v>900</v>
      </c>
      <c r="B1" s="672" t="s">
        <v>901</v>
      </c>
      <c r="C1" s="672" t="s">
        <v>902</v>
      </c>
      <c r="D1" s="672" t="s">
        <v>267</v>
      </c>
      <c r="E1" s="672" t="s">
        <v>908</v>
      </c>
      <c r="F1" s="672" t="s">
        <v>909</v>
      </c>
      <c r="G1" s="672" t="s">
        <v>222</v>
      </c>
      <c r="H1" s="672" t="s">
        <v>219</v>
      </c>
      <c r="I1" s="672" t="s">
        <v>218</v>
      </c>
      <c r="J1" s="672" t="s">
        <v>911</v>
      </c>
      <c r="K1" s="672" t="s">
        <v>912</v>
      </c>
      <c r="L1" s="672" t="s">
        <v>913</v>
      </c>
      <c r="M1" s="672" t="s">
        <v>914</v>
      </c>
      <c r="N1" s="672" t="s">
        <v>915</v>
      </c>
      <c r="O1" s="672" t="s">
        <v>916</v>
      </c>
      <c r="P1" s="672" t="s">
        <v>917</v>
      </c>
      <c r="Q1" s="672" t="s">
        <v>9</v>
      </c>
      <c r="R1" s="672" t="s">
        <v>918</v>
      </c>
      <c r="S1" s="672" t="s">
        <v>919</v>
      </c>
      <c r="T1" s="672" t="s">
        <v>920</v>
      </c>
      <c r="U1" s="672" t="s">
        <v>921</v>
      </c>
      <c r="V1" s="672" t="s">
        <v>922</v>
      </c>
      <c r="W1" s="672" t="s">
        <v>221</v>
      </c>
      <c r="X1" s="672" t="s">
        <v>923</v>
      </c>
    </row>
    <row r="2" spans="1:24">
      <c r="A2" s="1186" t="s">
        <v>933</v>
      </c>
      <c r="B2" s="1186">
        <v>38</v>
      </c>
      <c r="C2" s="1186" t="s">
        <v>928</v>
      </c>
      <c r="D2" s="1186" t="s">
        <v>3149</v>
      </c>
      <c r="E2" s="1186" t="s">
        <v>387</v>
      </c>
      <c r="F2" s="1186" t="s">
        <v>1052</v>
      </c>
      <c r="G2" s="1186" t="s">
        <v>1039</v>
      </c>
      <c r="H2" s="1186" t="s">
        <v>995</v>
      </c>
      <c r="I2" s="1187">
        <v>42647</v>
      </c>
      <c r="J2" s="1186">
        <v>25.6</v>
      </c>
      <c r="K2" s="1187">
        <v>43069</v>
      </c>
      <c r="L2" s="1186">
        <v>14.07</v>
      </c>
      <c r="M2" s="1186">
        <v>14</v>
      </c>
      <c r="N2" s="1186">
        <v>1.1666666699999999</v>
      </c>
      <c r="O2" s="1186" t="s">
        <v>317</v>
      </c>
      <c r="P2" s="1186" t="s">
        <v>3150</v>
      </c>
      <c r="Q2" s="1186" t="s">
        <v>1067</v>
      </c>
      <c r="R2" s="1186" t="s">
        <v>1068</v>
      </c>
      <c r="S2" s="1186">
        <v>103</v>
      </c>
      <c r="T2" s="1186">
        <v>24</v>
      </c>
      <c r="U2" s="1186" t="s">
        <v>317</v>
      </c>
      <c r="V2" s="1186">
        <v>14.07</v>
      </c>
      <c r="W2" s="1186" t="s">
        <v>387</v>
      </c>
      <c r="X2" s="1186">
        <v>12.1333333</v>
      </c>
    </row>
    <row r="3" spans="1:24">
      <c r="A3" s="1186" t="s">
        <v>933</v>
      </c>
      <c r="B3" s="1186">
        <v>39</v>
      </c>
      <c r="C3" s="1186" t="s">
        <v>928</v>
      </c>
      <c r="D3" s="1186" t="s">
        <v>3151</v>
      </c>
      <c r="E3" s="1186" t="s">
        <v>387</v>
      </c>
      <c r="F3" s="1186" t="s">
        <v>1056</v>
      </c>
      <c r="G3" s="1186" t="s">
        <v>1039</v>
      </c>
      <c r="H3" s="1186" t="s">
        <v>995</v>
      </c>
      <c r="I3" s="1187">
        <v>42647</v>
      </c>
      <c r="J3" s="1186">
        <v>27.4</v>
      </c>
      <c r="K3" s="1187">
        <v>43069</v>
      </c>
      <c r="L3" s="1186">
        <v>14.07</v>
      </c>
      <c r="M3" s="1186">
        <v>14</v>
      </c>
      <c r="N3" s="1186">
        <v>1.1666666699999999</v>
      </c>
      <c r="O3" s="1186" t="s">
        <v>317</v>
      </c>
      <c r="P3" s="1186" t="s">
        <v>3152</v>
      </c>
      <c r="Q3" s="1186" t="s">
        <v>317</v>
      </c>
      <c r="R3" s="1186" t="s">
        <v>317</v>
      </c>
      <c r="S3" s="1186" t="s">
        <v>317</v>
      </c>
      <c r="T3" s="1186" t="s">
        <v>317</v>
      </c>
      <c r="U3" s="1186" t="s">
        <v>317</v>
      </c>
      <c r="V3" s="1186">
        <v>14.07</v>
      </c>
      <c r="W3" s="1186" t="s">
        <v>387</v>
      </c>
      <c r="X3" s="1186">
        <v>12.1333333</v>
      </c>
    </row>
    <row r="4" spans="1:24">
      <c r="A4" s="1186" t="s">
        <v>933</v>
      </c>
      <c r="B4" s="1186">
        <v>40</v>
      </c>
      <c r="C4" s="1186" t="s">
        <v>928</v>
      </c>
      <c r="D4" s="1186" t="s">
        <v>3153</v>
      </c>
      <c r="E4" s="1186" t="s">
        <v>387</v>
      </c>
      <c r="F4" s="1186" t="s">
        <v>1060</v>
      </c>
      <c r="G4" s="1186" t="s">
        <v>1039</v>
      </c>
      <c r="H4" s="1186" t="s">
        <v>995</v>
      </c>
      <c r="I4" s="1187">
        <v>42647</v>
      </c>
      <c r="J4" s="1186">
        <v>21.3</v>
      </c>
      <c r="K4" s="1187">
        <v>43070</v>
      </c>
      <c r="L4" s="1186">
        <v>14.1</v>
      </c>
      <c r="M4" s="1186">
        <v>14</v>
      </c>
      <c r="N4" s="1186">
        <v>1.1666666699999999</v>
      </c>
      <c r="O4" s="1186" t="s">
        <v>317</v>
      </c>
      <c r="P4" s="1186" t="s">
        <v>3154</v>
      </c>
      <c r="Q4" s="1186" t="s">
        <v>317</v>
      </c>
      <c r="R4" s="1186" t="s">
        <v>317</v>
      </c>
      <c r="S4" s="1186" t="s">
        <v>317</v>
      </c>
      <c r="T4" s="1186" t="s">
        <v>317</v>
      </c>
      <c r="U4" s="1186" t="s">
        <v>317</v>
      </c>
      <c r="V4" s="1186">
        <v>14.1</v>
      </c>
      <c r="W4" s="1186" t="s">
        <v>387</v>
      </c>
      <c r="X4" s="1186">
        <v>12.1333333</v>
      </c>
    </row>
    <row r="5" spans="1:24">
      <c r="A5" s="1186" t="s">
        <v>933</v>
      </c>
      <c r="B5" s="1186">
        <v>41</v>
      </c>
      <c r="C5" s="1186" t="s">
        <v>928</v>
      </c>
      <c r="D5" s="1186" t="s">
        <v>3155</v>
      </c>
      <c r="E5" s="1186" t="s">
        <v>387</v>
      </c>
      <c r="F5" s="1186" t="s">
        <v>1064</v>
      </c>
      <c r="G5" s="1186" t="s">
        <v>1039</v>
      </c>
      <c r="H5" s="1186" t="s">
        <v>995</v>
      </c>
      <c r="I5" s="1187">
        <v>42647</v>
      </c>
      <c r="J5" s="1186">
        <v>22.8</v>
      </c>
      <c r="K5" s="1187">
        <v>43070</v>
      </c>
      <c r="L5" s="1186">
        <v>14.1</v>
      </c>
      <c r="M5" s="1186">
        <v>14</v>
      </c>
      <c r="N5" s="1186">
        <v>1.1666666699999999</v>
      </c>
      <c r="O5" s="1186" t="s">
        <v>317</v>
      </c>
      <c r="P5" s="1186" t="s">
        <v>3156</v>
      </c>
      <c r="Q5" s="1186" t="s">
        <v>317</v>
      </c>
      <c r="R5" s="1186" t="s">
        <v>317</v>
      </c>
      <c r="S5" s="1186" t="s">
        <v>317</v>
      </c>
      <c r="T5" s="1186" t="s">
        <v>317</v>
      </c>
      <c r="U5" s="1186" t="s">
        <v>317</v>
      </c>
      <c r="V5" s="1186">
        <v>14.1</v>
      </c>
      <c r="W5" s="1186" t="s">
        <v>387</v>
      </c>
      <c r="X5" s="1186">
        <v>12.1333333</v>
      </c>
    </row>
    <row r="6" spans="1:24">
      <c r="A6" s="1186" t="s">
        <v>2472</v>
      </c>
      <c r="B6" s="1186">
        <v>11</v>
      </c>
      <c r="C6" s="1186" t="s">
        <v>928</v>
      </c>
      <c r="D6" s="1186" t="s">
        <v>410</v>
      </c>
      <c r="E6" s="1186" t="s">
        <v>387</v>
      </c>
      <c r="F6" s="1186" t="s">
        <v>411</v>
      </c>
      <c r="G6" s="1186" t="s">
        <v>1039</v>
      </c>
      <c r="H6" s="1186" t="s">
        <v>13</v>
      </c>
      <c r="I6" s="1187">
        <v>42488</v>
      </c>
      <c r="J6" s="1186">
        <v>25.5</v>
      </c>
      <c r="K6" s="1187">
        <v>42963</v>
      </c>
      <c r="L6" s="1186">
        <v>15.6</v>
      </c>
      <c r="M6" s="1186">
        <v>16</v>
      </c>
      <c r="N6" s="1186">
        <v>1.3</v>
      </c>
      <c r="O6" s="1186" t="b">
        <v>0</v>
      </c>
      <c r="P6" s="1186" t="s">
        <v>3157</v>
      </c>
      <c r="Q6" s="1186" t="s">
        <v>2503</v>
      </c>
      <c r="R6" s="1186" t="s">
        <v>2504</v>
      </c>
      <c r="S6" s="1186">
        <v>103</v>
      </c>
      <c r="T6" s="1186">
        <v>26</v>
      </c>
      <c r="U6" s="1186" t="s">
        <v>317</v>
      </c>
      <c r="V6" s="1186">
        <v>15.6</v>
      </c>
      <c r="W6" s="1186" t="s">
        <v>387</v>
      </c>
      <c r="X6" s="1186">
        <v>11.433333299999999</v>
      </c>
    </row>
    <row r="7" spans="1:24">
      <c r="A7" s="1186" t="s">
        <v>2472</v>
      </c>
      <c r="B7" s="1186">
        <v>8</v>
      </c>
      <c r="C7" s="1186" t="s">
        <v>928</v>
      </c>
      <c r="D7" s="1186" t="s">
        <v>404</v>
      </c>
      <c r="E7" s="1186" t="s">
        <v>387</v>
      </c>
      <c r="F7" s="1186" t="s">
        <v>405</v>
      </c>
      <c r="G7" s="1186" t="s">
        <v>1039</v>
      </c>
      <c r="H7" s="1186" t="s">
        <v>13</v>
      </c>
      <c r="I7" s="1187">
        <v>42480</v>
      </c>
      <c r="J7" s="1186">
        <v>30.2</v>
      </c>
      <c r="K7" s="1187">
        <v>42963</v>
      </c>
      <c r="L7" s="1186">
        <v>15.87</v>
      </c>
      <c r="M7" s="1186">
        <v>16</v>
      </c>
      <c r="N7" s="1186">
        <v>1.32</v>
      </c>
      <c r="O7" s="1186" t="b">
        <v>0</v>
      </c>
      <c r="P7" s="1186" t="s">
        <v>3158</v>
      </c>
      <c r="Q7" s="1186" t="s">
        <v>2494</v>
      </c>
      <c r="R7" s="1186" t="s">
        <v>2495</v>
      </c>
      <c r="S7" s="1186">
        <v>109</v>
      </c>
      <c r="T7" s="1186">
        <v>28</v>
      </c>
      <c r="U7" s="1186" t="s">
        <v>317</v>
      </c>
      <c r="V7" s="1186">
        <v>15.87</v>
      </c>
      <c r="W7" s="1186" t="s">
        <v>387</v>
      </c>
      <c r="X7" s="1186">
        <v>11.7</v>
      </c>
    </row>
    <row r="8" spans="1:24">
      <c r="A8" s="1186" t="s">
        <v>2472</v>
      </c>
      <c r="B8" s="1186">
        <v>9</v>
      </c>
      <c r="C8" s="1186" t="s">
        <v>928</v>
      </c>
      <c r="D8" s="1186" t="s">
        <v>406</v>
      </c>
      <c r="E8" s="1186" t="s">
        <v>387</v>
      </c>
      <c r="F8" s="1186" t="s">
        <v>407</v>
      </c>
      <c r="G8" s="1186" t="s">
        <v>1039</v>
      </c>
      <c r="H8" s="1186" t="s">
        <v>13</v>
      </c>
      <c r="I8" s="1187">
        <v>42480</v>
      </c>
      <c r="J8" s="1186">
        <v>26.5</v>
      </c>
      <c r="K8" s="1187">
        <v>42963</v>
      </c>
      <c r="L8" s="1186">
        <v>15.87</v>
      </c>
      <c r="M8" s="1186">
        <v>16</v>
      </c>
      <c r="N8" s="1186">
        <v>1.32</v>
      </c>
      <c r="O8" s="1186" t="b">
        <v>0</v>
      </c>
      <c r="P8" s="1186" t="s">
        <v>3159</v>
      </c>
      <c r="Q8" s="1186" t="s">
        <v>2497</v>
      </c>
      <c r="R8" s="1186" t="s">
        <v>2498</v>
      </c>
      <c r="S8" s="1186">
        <v>102</v>
      </c>
      <c r="T8" s="1186">
        <v>28</v>
      </c>
      <c r="U8" s="1186" t="s">
        <v>317</v>
      </c>
      <c r="V8" s="1186">
        <v>15.87</v>
      </c>
      <c r="W8" s="1186" t="s">
        <v>387</v>
      </c>
      <c r="X8" s="1186">
        <v>11.7</v>
      </c>
    </row>
    <row r="9" spans="1:24">
      <c r="A9" s="1186" t="s">
        <v>2472</v>
      </c>
      <c r="B9" s="1186">
        <v>10</v>
      </c>
      <c r="C9" s="1186" t="s">
        <v>928</v>
      </c>
      <c r="D9" s="1186" t="s">
        <v>3160</v>
      </c>
      <c r="E9" s="1186" t="s">
        <v>387</v>
      </c>
      <c r="F9" s="1186" t="s">
        <v>409</v>
      </c>
      <c r="G9" s="1186" t="s">
        <v>1039</v>
      </c>
      <c r="H9" s="1186" t="s">
        <v>13</v>
      </c>
      <c r="I9" s="1187">
        <v>42480</v>
      </c>
      <c r="J9" s="1186">
        <v>25.5</v>
      </c>
      <c r="K9" s="1187">
        <v>42963</v>
      </c>
      <c r="L9" s="1186">
        <v>15.87</v>
      </c>
      <c r="M9" s="1186">
        <v>16</v>
      </c>
      <c r="N9" s="1186">
        <v>1.32</v>
      </c>
      <c r="O9" s="1186" t="b">
        <v>0</v>
      </c>
      <c r="P9" s="1186" t="s">
        <v>3161</v>
      </c>
      <c r="Q9" s="1186" t="s">
        <v>2500</v>
      </c>
      <c r="R9" s="1186" t="s">
        <v>2501</v>
      </c>
      <c r="S9" s="1186">
        <v>107</v>
      </c>
      <c r="T9" s="1186">
        <v>27</v>
      </c>
      <c r="U9" s="1186" t="s">
        <v>317</v>
      </c>
      <c r="V9" s="1186">
        <v>15.87</v>
      </c>
      <c r="W9" s="1186" t="s">
        <v>387</v>
      </c>
      <c r="X9" s="1186">
        <v>11.7</v>
      </c>
    </row>
    <row r="10" spans="1:24">
      <c r="A10" s="1188" t="s">
        <v>2239</v>
      </c>
      <c r="B10" s="1188">
        <v>3</v>
      </c>
      <c r="C10" s="1188" t="s">
        <v>928</v>
      </c>
      <c r="D10" s="1188" t="s">
        <v>3162</v>
      </c>
      <c r="E10" s="1188" t="s">
        <v>387</v>
      </c>
      <c r="F10" s="1188" t="s">
        <v>3163</v>
      </c>
      <c r="G10" s="1188" t="s">
        <v>1039</v>
      </c>
      <c r="H10" s="1188" t="s">
        <v>949</v>
      </c>
      <c r="I10" s="1190">
        <v>42337</v>
      </c>
      <c r="J10" s="1188">
        <v>31.8</v>
      </c>
      <c r="K10" s="1190">
        <v>42749</v>
      </c>
      <c r="L10" s="1188">
        <v>13.5</v>
      </c>
      <c r="M10" s="1188">
        <v>14</v>
      </c>
      <c r="N10" s="1188">
        <v>1.1299999999999999</v>
      </c>
      <c r="O10" s="1188" t="b">
        <v>0</v>
      </c>
      <c r="P10" s="1188" t="s">
        <v>3164</v>
      </c>
      <c r="Q10" s="1188" t="s">
        <v>2253</v>
      </c>
      <c r="R10" s="1188" t="s">
        <v>2254</v>
      </c>
      <c r="S10" s="1188">
        <v>116</v>
      </c>
      <c r="T10" s="1188">
        <v>27</v>
      </c>
      <c r="U10" s="1188">
        <v>13.5</v>
      </c>
      <c r="V10" s="1188">
        <v>13.5</v>
      </c>
      <c r="W10" s="1188" t="s">
        <v>387</v>
      </c>
      <c r="X10" s="1188">
        <v>11.03</v>
      </c>
    </row>
    <row r="11" spans="1:24">
      <c r="A11" s="1186" t="s">
        <v>317</v>
      </c>
      <c r="B11" s="1186" t="s">
        <v>317</v>
      </c>
      <c r="C11" s="1186" t="s">
        <v>317</v>
      </c>
      <c r="D11" s="1186" t="s">
        <v>317</v>
      </c>
      <c r="E11" s="1186" t="s">
        <v>317</v>
      </c>
      <c r="F11" s="1186" t="s">
        <v>317</v>
      </c>
      <c r="G11" s="1186" t="s">
        <v>317</v>
      </c>
      <c r="H11" s="1186" t="s">
        <v>317</v>
      </c>
      <c r="I11" s="1186" t="s">
        <v>317</v>
      </c>
      <c r="J11" s="1186" t="s">
        <v>317</v>
      </c>
      <c r="K11" s="1186" t="s">
        <v>317</v>
      </c>
      <c r="L11" s="1186" t="s">
        <v>317</v>
      </c>
      <c r="M11" s="1186" t="s">
        <v>317</v>
      </c>
      <c r="N11" s="1186" t="s">
        <v>317</v>
      </c>
      <c r="O11" s="1186" t="s">
        <v>317</v>
      </c>
      <c r="P11" s="1186" t="s">
        <v>317</v>
      </c>
      <c r="Q11" s="1186" t="s">
        <v>317</v>
      </c>
      <c r="R11" s="1186" t="s">
        <v>317</v>
      </c>
      <c r="S11" s="1186" t="s">
        <v>317</v>
      </c>
      <c r="T11" s="1186" t="s">
        <v>317</v>
      </c>
      <c r="U11" s="1186" t="s">
        <v>317</v>
      </c>
      <c r="V11" s="1186" t="s">
        <v>317</v>
      </c>
      <c r="W11" s="1186" t="s">
        <v>317</v>
      </c>
      <c r="X11" s="1186" t="s">
        <v>317</v>
      </c>
    </row>
    <row r="12" spans="1:24">
      <c r="A12" s="1186" t="s">
        <v>2239</v>
      </c>
      <c r="B12" s="1186">
        <v>2</v>
      </c>
      <c r="C12" s="1186" t="s">
        <v>928</v>
      </c>
      <c r="D12" s="1186" t="s">
        <v>3165</v>
      </c>
      <c r="E12" s="1186" t="s">
        <v>387</v>
      </c>
      <c r="F12" s="1186" t="s">
        <v>3166</v>
      </c>
      <c r="G12" s="1186" t="s">
        <v>1039</v>
      </c>
      <c r="H12" s="1186" t="s">
        <v>13</v>
      </c>
      <c r="I12" s="1187">
        <v>42227</v>
      </c>
      <c r="J12" s="1186">
        <v>31</v>
      </c>
      <c r="K12" s="1187">
        <v>42749</v>
      </c>
      <c r="L12" s="1186">
        <v>17.100000000000001</v>
      </c>
      <c r="M12" s="1186">
        <v>17</v>
      </c>
      <c r="N12" s="1186">
        <v>1.43</v>
      </c>
      <c r="O12" s="1186" t="b">
        <v>1</v>
      </c>
      <c r="P12" s="1186" t="s">
        <v>3167</v>
      </c>
      <c r="Q12" s="1186" t="s">
        <v>2248</v>
      </c>
      <c r="R12" s="1186" t="s">
        <v>2249</v>
      </c>
      <c r="S12" s="1186">
        <v>107</v>
      </c>
      <c r="T12" s="1186">
        <v>26</v>
      </c>
      <c r="U12" s="1186">
        <v>17.100000000000001</v>
      </c>
      <c r="V12" s="1186">
        <v>17.100000000000001</v>
      </c>
      <c r="W12" s="1186" t="s">
        <v>387</v>
      </c>
      <c r="X12" s="1186">
        <v>14.7</v>
      </c>
    </row>
    <row r="13" spans="1:24">
      <c r="A13" s="1186" t="s">
        <v>2239</v>
      </c>
      <c r="B13" s="1186">
        <v>1</v>
      </c>
      <c r="C13" s="1186" t="s">
        <v>928</v>
      </c>
      <c r="D13" s="1186" t="s">
        <v>3168</v>
      </c>
      <c r="E13" s="1186" t="s">
        <v>387</v>
      </c>
      <c r="F13" s="1186" t="s">
        <v>3169</v>
      </c>
      <c r="G13" s="1186" t="s">
        <v>1039</v>
      </c>
      <c r="H13" s="1186" t="s">
        <v>13</v>
      </c>
      <c r="I13" s="1187">
        <v>42122</v>
      </c>
      <c r="J13" s="1186">
        <v>28.4</v>
      </c>
      <c r="K13" s="1187">
        <v>42749</v>
      </c>
      <c r="L13" s="1186">
        <v>20.53</v>
      </c>
      <c r="M13" s="1186">
        <v>21</v>
      </c>
      <c r="N13" s="1186">
        <v>1.71</v>
      </c>
      <c r="O13" s="1186" t="b">
        <v>1</v>
      </c>
      <c r="P13" s="1186" t="s">
        <v>3170</v>
      </c>
      <c r="Q13" s="1186" t="s">
        <v>2243</v>
      </c>
      <c r="R13" s="1186" t="s">
        <v>2244</v>
      </c>
      <c r="S13" s="1186">
        <v>105</v>
      </c>
      <c r="T13" s="1186">
        <v>27</v>
      </c>
      <c r="U13" s="1186">
        <v>20.53</v>
      </c>
      <c r="V13" s="1186">
        <v>20.53</v>
      </c>
      <c r="W13" s="1186" t="s">
        <v>387</v>
      </c>
      <c r="X13" s="1186">
        <v>18.2</v>
      </c>
    </row>
    <row r="14" spans="1:24">
      <c r="A14" s="1188" t="s">
        <v>2239</v>
      </c>
      <c r="B14" s="1188">
        <v>4</v>
      </c>
      <c r="C14" s="1188" t="s">
        <v>928</v>
      </c>
      <c r="D14" s="1188" t="s">
        <v>3171</v>
      </c>
      <c r="E14" s="1188" t="s">
        <v>387</v>
      </c>
      <c r="F14" s="1188" t="s">
        <v>3172</v>
      </c>
      <c r="G14" s="1188" t="s">
        <v>1039</v>
      </c>
      <c r="H14" s="1188" t="s">
        <v>949</v>
      </c>
      <c r="I14" s="1190">
        <v>42122</v>
      </c>
      <c r="J14" s="1188">
        <v>28</v>
      </c>
      <c r="K14" s="1190">
        <v>42749</v>
      </c>
      <c r="L14" s="1188">
        <v>20.53</v>
      </c>
      <c r="M14" s="1188">
        <v>21</v>
      </c>
      <c r="N14" s="1188">
        <v>1.71</v>
      </c>
      <c r="O14" s="1188" t="b">
        <v>1</v>
      </c>
      <c r="P14" s="1188" t="s">
        <v>3173</v>
      </c>
      <c r="Q14" s="1188" t="s">
        <v>2258</v>
      </c>
      <c r="R14" s="1188" t="s">
        <v>2259</v>
      </c>
      <c r="S14" s="1188">
        <v>111</v>
      </c>
      <c r="T14" s="1188">
        <v>27</v>
      </c>
      <c r="U14" s="1188">
        <v>20.53</v>
      </c>
      <c r="V14" s="1188">
        <v>20.53</v>
      </c>
      <c r="W14" s="1188" t="s">
        <v>387</v>
      </c>
      <c r="X14" s="1188">
        <v>18.2</v>
      </c>
    </row>
    <row r="15" spans="1:24">
      <c r="A15" s="1188" t="s">
        <v>2472</v>
      </c>
      <c r="B15" s="1188">
        <v>3</v>
      </c>
      <c r="C15" s="1188" t="s">
        <v>928</v>
      </c>
      <c r="D15" s="1188" t="s">
        <v>384</v>
      </c>
      <c r="E15" s="1188" t="s">
        <v>387</v>
      </c>
      <c r="F15" s="1188" t="s">
        <v>385</v>
      </c>
      <c r="G15" s="1188" t="s">
        <v>1039</v>
      </c>
      <c r="H15" s="1188" t="s">
        <v>949</v>
      </c>
      <c r="I15" s="1190">
        <v>42474</v>
      </c>
      <c r="J15" s="1188">
        <v>28.4</v>
      </c>
      <c r="K15" s="1190">
        <v>42963</v>
      </c>
      <c r="L15" s="1188">
        <v>16.07</v>
      </c>
      <c r="M15" s="1188">
        <v>16</v>
      </c>
      <c r="N15" s="1188">
        <v>1.34</v>
      </c>
      <c r="O15" s="1188" t="b">
        <v>1</v>
      </c>
      <c r="P15" s="1188" t="s">
        <v>3174</v>
      </c>
      <c r="Q15" s="1188" t="s">
        <v>2479</v>
      </c>
      <c r="R15" s="1188" t="s">
        <v>2480</v>
      </c>
      <c r="S15" s="1188">
        <v>109</v>
      </c>
      <c r="T15" s="1188">
        <v>27</v>
      </c>
      <c r="U15" s="1188" t="s">
        <v>317</v>
      </c>
      <c r="V15" s="1188">
        <v>16.07</v>
      </c>
      <c r="W15" s="1188" t="s">
        <v>387</v>
      </c>
      <c r="X15" s="1188">
        <v>11.9</v>
      </c>
    </row>
    <row r="16" spans="1:24">
      <c r="A16" s="1188" t="s">
        <v>2472</v>
      </c>
      <c r="B16" s="1188">
        <v>4</v>
      </c>
      <c r="C16" s="1188" t="s">
        <v>928</v>
      </c>
      <c r="D16" s="1188" t="s">
        <v>388</v>
      </c>
      <c r="E16" s="1188" t="s">
        <v>387</v>
      </c>
      <c r="F16" s="1188" t="s">
        <v>389</v>
      </c>
      <c r="G16" s="1188" t="s">
        <v>1039</v>
      </c>
      <c r="H16" s="1188" t="s">
        <v>949</v>
      </c>
      <c r="I16" s="1190">
        <v>42474</v>
      </c>
      <c r="J16" s="1188">
        <v>29.5</v>
      </c>
      <c r="K16" s="1190">
        <v>42963</v>
      </c>
      <c r="L16" s="1188">
        <v>16.07</v>
      </c>
      <c r="M16" s="1188">
        <v>16</v>
      </c>
      <c r="N16" s="1188">
        <v>1.34</v>
      </c>
      <c r="O16" s="1188" t="b">
        <v>1</v>
      </c>
      <c r="P16" s="1188" t="s">
        <v>3175</v>
      </c>
      <c r="Q16" s="1188" t="s">
        <v>2482</v>
      </c>
      <c r="R16" s="1188" t="s">
        <v>2483</v>
      </c>
      <c r="S16" s="1188">
        <v>111</v>
      </c>
      <c r="T16" s="1188">
        <v>28</v>
      </c>
      <c r="U16" s="1188" t="s">
        <v>317</v>
      </c>
      <c r="V16" s="1188">
        <v>16.07</v>
      </c>
      <c r="W16" s="1188" t="s">
        <v>387</v>
      </c>
      <c r="X16" s="1188">
        <v>11.9</v>
      </c>
    </row>
    <row r="17" spans="1:24">
      <c r="A17" s="1188" t="s">
        <v>2472</v>
      </c>
      <c r="B17" s="1188">
        <v>5</v>
      </c>
      <c r="C17" s="1188" t="s">
        <v>928</v>
      </c>
      <c r="D17" s="1188" t="s">
        <v>390</v>
      </c>
      <c r="E17" s="1188" t="s">
        <v>387</v>
      </c>
      <c r="F17" s="1188" t="s">
        <v>391</v>
      </c>
      <c r="G17" s="1188" t="s">
        <v>1039</v>
      </c>
      <c r="H17" s="1188" t="s">
        <v>949</v>
      </c>
      <c r="I17" s="1190">
        <v>42474</v>
      </c>
      <c r="J17" s="1188">
        <v>33.4</v>
      </c>
      <c r="K17" s="1190">
        <v>42963</v>
      </c>
      <c r="L17" s="1188">
        <v>16.07</v>
      </c>
      <c r="M17" s="1188">
        <v>16</v>
      </c>
      <c r="N17" s="1188">
        <v>1.34</v>
      </c>
      <c r="O17" s="1188" t="b">
        <v>1</v>
      </c>
      <c r="P17" s="1188" t="s">
        <v>3176</v>
      </c>
      <c r="Q17" s="1188" t="s">
        <v>2485</v>
      </c>
      <c r="R17" s="1188" t="s">
        <v>2486</v>
      </c>
      <c r="S17" s="1188">
        <v>109</v>
      </c>
      <c r="T17" s="1188">
        <v>28</v>
      </c>
      <c r="U17" s="1188" t="s">
        <v>317</v>
      </c>
      <c r="V17" s="1188">
        <v>16.07</v>
      </c>
      <c r="W17" s="1188" t="s">
        <v>387</v>
      </c>
      <c r="X17" s="1188">
        <v>11.9</v>
      </c>
    </row>
    <row r="18" spans="1:24">
      <c r="A18" s="1188" t="s">
        <v>2472</v>
      </c>
      <c r="B18" s="1188">
        <v>24</v>
      </c>
      <c r="C18" s="1188" t="s">
        <v>928</v>
      </c>
      <c r="D18" s="1188" t="s">
        <v>392</v>
      </c>
      <c r="E18" s="1188" t="s">
        <v>387</v>
      </c>
      <c r="F18" s="1188" t="s">
        <v>393</v>
      </c>
      <c r="G18" s="1188" t="s">
        <v>1039</v>
      </c>
      <c r="H18" s="1188" t="s">
        <v>949</v>
      </c>
      <c r="I18" s="1190">
        <v>42474</v>
      </c>
      <c r="J18" s="1188">
        <v>26.6</v>
      </c>
      <c r="K18" s="1190">
        <v>42964</v>
      </c>
      <c r="L18" s="1188">
        <v>16.100000000000001</v>
      </c>
      <c r="M18" s="1188">
        <v>16</v>
      </c>
      <c r="N18" s="1188">
        <v>1.34</v>
      </c>
      <c r="O18" s="1188" t="b">
        <v>1</v>
      </c>
      <c r="P18" s="1188" t="s">
        <v>3177</v>
      </c>
      <c r="Q18" s="1188" t="s">
        <v>2532</v>
      </c>
      <c r="R18" s="1188" t="s">
        <v>2533</v>
      </c>
      <c r="S18" s="1188">
        <v>105</v>
      </c>
      <c r="T18" s="1188">
        <v>26</v>
      </c>
      <c r="U18" s="1188" t="s">
        <v>317</v>
      </c>
      <c r="V18" s="1188">
        <v>16.100000000000001</v>
      </c>
      <c r="W18" s="1188" t="s">
        <v>387</v>
      </c>
      <c r="X18" s="1188">
        <v>11.9</v>
      </c>
    </row>
    <row r="19" spans="1:24">
      <c r="A19" s="1188" t="s">
        <v>933</v>
      </c>
      <c r="B19" s="1188">
        <v>31</v>
      </c>
      <c r="C19" s="1188" t="s">
        <v>928</v>
      </c>
      <c r="D19" s="1188" t="s">
        <v>3178</v>
      </c>
      <c r="E19" s="1188" t="s">
        <v>387</v>
      </c>
      <c r="F19" s="1188" t="s">
        <v>1038</v>
      </c>
      <c r="G19" s="1188" t="s">
        <v>1039</v>
      </c>
      <c r="H19" s="1188" t="s">
        <v>1017</v>
      </c>
      <c r="I19" s="1190">
        <v>42480</v>
      </c>
      <c r="J19" s="1188">
        <v>29.2</v>
      </c>
      <c r="K19" s="1190">
        <v>43055</v>
      </c>
      <c r="L19" s="1188">
        <v>19.170000000000002</v>
      </c>
      <c r="M19" s="1188">
        <v>19</v>
      </c>
      <c r="N19" s="1188">
        <v>1.5833333300000001</v>
      </c>
      <c r="O19" s="1188" t="s">
        <v>317</v>
      </c>
      <c r="P19" s="1188" t="s">
        <v>3179</v>
      </c>
      <c r="Q19" s="1188" t="s">
        <v>317</v>
      </c>
      <c r="R19" s="1188" t="s">
        <v>317</v>
      </c>
      <c r="S19" s="1188" t="s">
        <v>317</v>
      </c>
      <c r="T19" s="1188" t="s">
        <v>317</v>
      </c>
      <c r="U19" s="1188" t="s">
        <v>317</v>
      </c>
      <c r="V19" s="1188">
        <v>19.170000000000002</v>
      </c>
      <c r="W19" s="1188" t="s">
        <v>387</v>
      </c>
      <c r="X19" s="1188">
        <v>17.7</v>
      </c>
    </row>
    <row r="20" spans="1:24">
      <c r="A20" s="672"/>
      <c r="B20" s="672"/>
      <c r="C20" s="672"/>
      <c r="D20" s="672"/>
      <c r="E20" s="672"/>
      <c r="F20" s="672"/>
      <c r="G20" s="672"/>
      <c r="H20" s="672"/>
      <c r="I20" s="672"/>
      <c r="J20" s="672"/>
      <c r="K20" s="672"/>
      <c r="L20" s="672"/>
      <c r="M20" s="672"/>
      <c r="N20" s="672"/>
      <c r="O20" s="672"/>
      <c r="P20" s="672"/>
      <c r="Q20" s="672"/>
      <c r="R20" s="672"/>
      <c r="S20" s="672"/>
      <c r="T20" s="672"/>
      <c r="U20" s="672"/>
      <c r="V20" s="672"/>
      <c r="W20" s="672"/>
      <c r="X20" s="672"/>
    </row>
    <row r="21" spans="1:24" ht="15.95">
      <c r="A21" s="1203" t="s">
        <v>2263</v>
      </c>
      <c r="B21" s="1203">
        <v>4</v>
      </c>
      <c r="C21" s="1203" t="s">
        <v>928</v>
      </c>
      <c r="D21" s="1203" t="s">
        <v>3180</v>
      </c>
      <c r="E21" s="1203" t="s">
        <v>141</v>
      </c>
      <c r="F21" s="1203" t="s">
        <v>3181</v>
      </c>
      <c r="G21" s="1203" t="s">
        <v>1039</v>
      </c>
      <c r="H21" s="1203" t="s">
        <v>13</v>
      </c>
      <c r="I21" s="1204">
        <v>42362</v>
      </c>
      <c r="J21" s="1203">
        <v>41.2</v>
      </c>
      <c r="K21" s="1204">
        <v>42795</v>
      </c>
      <c r="L21" s="1203">
        <v>14.23</v>
      </c>
      <c r="M21" s="1203">
        <v>14</v>
      </c>
      <c r="N21" s="1203">
        <v>1.19</v>
      </c>
      <c r="O21" s="1203" t="b">
        <v>0</v>
      </c>
      <c r="P21" s="1203" t="s">
        <v>3182</v>
      </c>
      <c r="Q21" s="1203" t="s">
        <v>2282</v>
      </c>
      <c r="R21" s="1203" t="s">
        <v>2283</v>
      </c>
      <c r="S21" s="1203">
        <v>130</v>
      </c>
      <c r="T21" s="1203">
        <v>28</v>
      </c>
      <c r="U21" s="1203">
        <v>14.23</v>
      </c>
      <c r="V21" s="1203">
        <v>14.23</v>
      </c>
      <c r="W21" s="1203" t="s">
        <v>141</v>
      </c>
      <c r="X21" s="1882">
        <v>12.53</v>
      </c>
    </row>
    <row r="22" spans="1:24" ht="15.95">
      <c r="A22" s="1203" t="s">
        <v>2263</v>
      </c>
      <c r="B22" s="1203">
        <v>5</v>
      </c>
      <c r="C22" s="1203" t="s">
        <v>928</v>
      </c>
      <c r="D22" s="1203" t="s">
        <v>3183</v>
      </c>
      <c r="E22" s="1203" t="s">
        <v>141</v>
      </c>
      <c r="F22" s="1203" t="s">
        <v>3184</v>
      </c>
      <c r="G22" s="1203" t="s">
        <v>1039</v>
      </c>
      <c r="H22" s="1203" t="s">
        <v>13</v>
      </c>
      <c r="I22" s="1204">
        <v>42362</v>
      </c>
      <c r="J22" s="1203">
        <v>34.5</v>
      </c>
      <c r="K22" s="1204">
        <v>42795</v>
      </c>
      <c r="L22" s="1203">
        <v>14.23</v>
      </c>
      <c r="M22" s="1203">
        <v>14</v>
      </c>
      <c r="N22" s="1203">
        <v>1.19</v>
      </c>
      <c r="O22" s="1203" t="b">
        <v>0</v>
      </c>
      <c r="P22" s="1203" t="s">
        <v>3185</v>
      </c>
      <c r="Q22" s="1203" t="s">
        <v>2287</v>
      </c>
      <c r="R22" s="1203" t="s">
        <v>2288</v>
      </c>
      <c r="S22" s="1203">
        <v>102</v>
      </c>
      <c r="T22" s="1203">
        <v>26</v>
      </c>
      <c r="U22" s="1203">
        <v>14.23</v>
      </c>
      <c r="V22" s="1203">
        <v>14.23</v>
      </c>
      <c r="W22" s="1203" t="s">
        <v>141</v>
      </c>
      <c r="X22" s="1882">
        <v>12.53</v>
      </c>
    </row>
    <row r="23" spans="1:24" ht="15.95">
      <c r="A23" s="1203" t="s">
        <v>2263</v>
      </c>
      <c r="B23" s="1203">
        <v>11</v>
      </c>
      <c r="C23" s="1203" t="s">
        <v>928</v>
      </c>
      <c r="D23" s="1203" t="s">
        <v>3186</v>
      </c>
      <c r="E23" s="1203" t="s">
        <v>141</v>
      </c>
      <c r="F23" s="1203" t="s">
        <v>3187</v>
      </c>
      <c r="G23" s="1203" t="s">
        <v>1039</v>
      </c>
      <c r="H23" s="1203" t="s">
        <v>13</v>
      </c>
      <c r="I23" s="1204">
        <v>42362</v>
      </c>
      <c r="J23" s="1203">
        <v>38.799999999999997</v>
      </c>
      <c r="K23" s="1204">
        <v>42808</v>
      </c>
      <c r="L23" s="1203">
        <v>14.67</v>
      </c>
      <c r="M23" s="1203">
        <v>15</v>
      </c>
      <c r="N23" s="1203">
        <v>1.22</v>
      </c>
      <c r="O23" s="1203" t="b">
        <v>0</v>
      </c>
      <c r="P23" s="1203" t="s">
        <v>3188</v>
      </c>
      <c r="Q23" s="1203" t="s">
        <v>2317</v>
      </c>
      <c r="R23" s="1203" t="s">
        <v>2318</v>
      </c>
      <c r="S23" s="1203">
        <v>104</v>
      </c>
      <c r="T23" s="1203">
        <v>27</v>
      </c>
      <c r="U23" s="1203">
        <v>14.67</v>
      </c>
      <c r="V23" s="1203">
        <v>14.67</v>
      </c>
      <c r="W23" s="1203" t="s">
        <v>141</v>
      </c>
      <c r="X23" s="1882">
        <v>11.87</v>
      </c>
    </row>
    <row r="24" spans="1:24" ht="15.95">
      <c r="A24" s="1203" t="s">
        <v>2263</v>
      </c>
      <c r="B24" s="1203">
        <v>12</v>
      </c>
      <c r="C24" s="1203" t="s">
        <v>928</v>
      </c>
      <c r="D24" s="1203" t="s">
        <v>3189</v>
      </c>
      <c r="E24" s="1203" t="s">
        <v>141</v>
      </c>
      <c r="F24" s="1203" t="s">
        <v>3190</v>
      </c>
      <c r="G24" s="1203" t="s">
        <v>1039</v>
      </c>
      <c r="H24" s="1203" t="s">
        <v>13</v>
      </c>
      <c r="I24" s="1204">
        <v>42362</v>
      </c>
      <c r="J24" s="1203">
        <v>39.799999999999997</v>
      </c>
      <c r="K24" s="1204">
        <v>42808</v>
      </c>
      <c r="L24" s="1203">
        <v>14.67</v>
      </c>
      <c r="M24" s="1203">
        <v>15</v>
      </c>
      <c r="N24" s="1203">
        <v>1.22</v>
      </c>
      <c r="O24" s="1203" t="b">
        <v>0</v>
      </c>
      <c r="P24" s="1203" t="s">
        <v>3191</v>
      </c>
      <c r="Q24" s="1203" t="s">
        <v>2322</v>
      </c>
      <c r="R24" s="1203" t="s">
        <v>2323</v>
      </c>
      <c r="S24" s="1203">
        <v>110</v>
      </c>
      <c r="T24" s="1203">
        <v>28</v>
      </c>
      <c r="U24" s="1203" t="s">
        <v>317</v>
      </c>
      <c r="V24" s="1203">
        <v>14.67</v>
      </c>
      <c r="W24" s="1203" t="s">
        <v>141</v>
      </c>
      <c r="X24" s="1882">
        <v>11.87</v>
      </c>
    </row>
    <row r="25" spans="1:24" ht="15.95">
      <c r="A25" s="1203" t="s">
        <v>2263</v>
      </c>
      <c r="B25" s="1203">
        <v>13</v>
      </c>
      <c r="C25" s="1203" t="s">
        <v>928</v>
      </c>
      <c r="D25" s="1203" t="s">
        <v>3192</v>
      </c>
      <c r="E25" s="1203" t="s">
        <v>141</v>
      </c>
      <c r="F25" s="1203" t="s">
        <v>3193</v>
      </c>
      <c r="G25" s="1203" t="s">
        <v>1039</v>
      </c>
      <c r="H25" s="1203" t="s">
        <v>13</v>
      </c>
      <c r="I25" s="1204">
        <v>42362</v>
      </c>
      <c r="J25" s="1203">
        <v>39.700000000000003</v>
      </c>
      <c r="K25" s="1204">
        <v>42808</v>
      </c>
      <c r="L25" s="1203">
        <v>14.67</v>
      </c>
      <c r="M25" s="1203">
        <v>15</v>
      </c>
      <c r="N25" s="1203">
        <v>1.22</v>
      </c>
      <c r="O25" s="1203" t="b">
        <v>0</v>
      </c>
      <c r="P25" s="1203" t="s">
        <v>3194</v>
      </c>
      <c r="Q25" s="1203" t="s">
        <v>2327</v>
      </c>
      <c r="R25" s="1203" t="s">
        <v>2328</v>
      </c>
      <c r="S25" s="1203">
        <v>97</v>
      </c>
      <c r="T25" s="1203">
        <v>27</v>
      </c>
      <c r="U25" s="1203" t="s">
        <v>317</v>
      </c>
      <c r="V25" s="1203">
        <v>14.67</v>
      </c>
      <c r="W25" s="1203" t="s">
        <v>141</v>
      </c>
      <c r="X25" s="1882">
        <v>11.87</v>
      </c>
    </row>
    <row r="26" spans="1:24" ht="15.95">
      <c r="A26" s="1203" t="s">
        <v>2263</v>
      </c>
      <c r="B26" s="1203">
        <v>14</v>
      </c>
      <c r="C26" s="1203" t="s">
        <v>928</v>
      </c>
      <c r="D26" s="1203" t="s">
        <v>3195</v>
      </c>
      <c r="E26" s="1203" t="s">
        <v>141</v>
      </c>
      <c r="F26" s="1203" t="s">
        <v>3196</v>
      </c>
      <c r="G26" s="1203" t="s">
        <v>1039</v>
      </c>
      <c r="H26" s="1203" t="s">
        <v>13</v>
      </c>
      <c r="I26" s="1204">
        <v>42362</v>
      </c>
      <c r="J26" s="1203">
        <v>32.799999999999997</v>
      </c>
      <c r="K26" s="1204">
        <v>42808</v>
      </c>
      <c r="L26" s="1203">
        <v>14.67</v>
      </c>
      <c r="M26" s="1203">
        <v>15</v>
      </c>
      <c r="N26" s="1203">
        <v>1.22</v>
      </c>
      <c r="O26" s="1203" t="b">
        <v>0</v>
      </c>
      <c r="P26" s="1203" t="s">
        <v>3197</v>
      </c>
      <c r="Q26" s="1203" t="s">
        <v>2332</v>
      </c>
      <c r="R26" s="1203" t="s">
        <v>2333</v>
      </c>
      <c r="S26" s="1203">
        <v>104</v>
      </c>
      <c r="T26" s="1203">
        <v>26</v>
      </c>
      <c r="U26" s="1203" t="s">
        <v>317</v>
      </c>
      <c r="V26" s="1203">
        <v>14.67</v>
      </c>
      <c r="W26" s="1203" t="s">
        <v>141</v>
      </c>
      <c r="X26" s="1882">
        <v>12.53</v>
      </c>
    </row>
    <row r="27" spans="1:24" ht="15.95">
      <c r="A27" s="1203" t="s">
        <v>2263</v>
      </c>
      <c r="B27" s="1203">
        <v>15</v>
      </c>
      <c r="C27" s="1203" t="s">
        <v>928</v>
      </c>
      <c r="D27" s="1203" t="s">
        <v>3198</v>
      </c>
      <c r="E27" s="1203" t="s">
        <v>141</v>
      </c>
      <c r="F27" s="1203" t="s">
        <v>3199</v>
      </c>
      <c r="G27" s="1203" t="s">
        <v>1039</v>
      </c>
      <c r="H27" s="1203" t="s">
        <v>13</v>
      </c>
      <c r="I27" s="1204">
        <v>42362</v>
      </c>
      <c r="J27" s="1203">
        <v>31.9</v>
      </c>
      <c r="K27" s="1204">
        <v>42809</v>
      </c>
      <c r="L27" s="1203">
        <v>14.7</v>
      </c>
      <c r="M27" s="1203">
        <v>15</v>
      </c>
      <c r="N27" s="1203">
        <v>1.23</v>
      </c>
      <c r="O27" s="1203" t="b">
        <v>0</v>
      </c>
      <c r="P27" s="1203" t="s">
        <v>3200</v>
      </c>
      <c r="Q27" s="1203" t="s">
        <v>2337</v>
      </c>
      <c r="R27" s="1203" t="s">
        <v>2338</v>
      </c>
      <c r="S27" s="1203">
        <v>113</v>
      </c>
      <c r="T27" s="1203">
        <v>27</v>
      </c>
      <c r="U27" s="1203" t="s">
        <v>317</v>
      </c>
      <c r="V27" s="1203">
        <v>14.7</v>
      </c>
      <c r="W27" s="1203" t="s">
        <v>141</v>
      </c>
      <c r="X27" s="1882">
        <v>12.53</v>
      </c>
    </row>
    <row r="28" spans="1:24">
      <c r="A28" s="1193" t="s">
        <v>2472</v>
      </c>
      <c r="B28" s="1193">
        <v>6</v>
      </c>
      <c r="C28" s="1193" t="s">
        <v>928</v>
      </c>
      <c r="D28" s="1193" t="s">
        <v>394</v>
      </c>
      <c r="E28" s="1193" t="s">
        <v>141</v>
      </c>
      <c r="F28" s="1193" t="s">
        <v>395</v>
      </c>
      <c r="G28" s="1193" t="s">
        <v>1039</v>
      </c>
      <c r="H28" s="1193" t="s">
        <v>949</v>
      </c>
      <c r="I28" s="1194">
        <v>42480</v>
      </c>
      <c r="J28" s="1193">
        <v>45.3</v>
      </c>
      <c r="K28" s="1194">
        <v>42963</v>
      </c>
      <c r="L28" s="1193">
        <v>15.87</v>
      </c>
      <c r="M28" s="1193">
        <v>16</v>
      </c>
      <c r="N28" s="1193">
        <v>1.32</v>
      </c>
      <c r="O28" s="1193" t="b">
        <v>0</v>
      </c>
      <c r="P28" s="1193" t="s">
        <v>3201</v>
      </c>
      <c r="Q28" s="1193" t="s">
        <v>2488</v>
      </c>
      <c r="R28" s="1193" t="s">
        <v>2489</v>
      </c>
      <c r="S28" s="1193">
        <v>117</v>
      </c>
      <c r="T28" s="1193">
        <v>28</v>
      </c>
      <c r="U28" s="1193" t="s">
        <v>317</v>
      </c>
      <c r="V28" s="1193">
        <v>15.87</v>
      </c>
      <c r="W28" s="1193" t="s">
        <v>141</v>
      </c>
      <c r="X28" s="1193">
        <v>11.7</v>
      </c>
    </row>
    <row r="29" spans="1:24">
      <c r="A29" s="1193" t="s">
        <v>2472</v>
      </c>
      <c r="B29" s="1193">
        <v>7</v>
      </c>
      <c r="C29" s="1193" t="s">
        <v>928</v>
      </c>
      <c r="D29" s="1193" t="s">
        <v>398</v>
      </c>
      <c r="E29" s="1193" t="s">
        <v>141</v>
      </c>
      <c r="F29" s="1193" t="s">
        <v>399</v>
      </c>
      <c r="G29" s="1193" t="s">
        <v>1039</v>
      </c>
      <c r="H29" s="1193" t="s">
        <v>949</v>
      </c>
      <c r="I29" s="1194">
        <v>42480</v>
      </c>
      <c r="J29" s="1193">
        <v>51.1</v>
      </c>
      <c r="K29" s="1194">
        <v>42963</v>
      </c>
      <c r="L29" s="1193">
        <v>15.87</v>
      </c>
      <c r="M29" s="1193">
        <v>16</v>
      </c>
      <c r="N29" s="1193">
        <v>1.32</v>
      </c>
      <c r="O29" s="1193" t="b">
        <v>0</v>
      </c>
      <c r="P29" s="1193" t="s">
        <v>3202</v>
      </c>
      <c r="Q29" s="1193" t="s">
        <v>2491</v>
      </c>
      <c r="R29" s="1193" t="s">
        <v>2492</v>
      </c>
      <c r="S29" s="1193">
        <v>108</v>
      </c>
      <c r="T29" s="1193">
        <v>27</v>
      </c>
      <c r="U29" s="1193" t="s">
        <v>317</v>
      </c>
      <c r="V29" s="1193">
        <v>15.87</v>
      </c>
      <c r="W29" s="1193" t="s">
        <v>141</v>
      </c>
      <c r="X29" s="1193">
        <v>11.7</v>
      </c>
    </row>
    <row r="30" spans="1:24">
      <c r="A30" s="1193" t="s">
        <v>2472</v>
      </c>
      <c r="B30" s="1193">
        <v>25</v>
      </c>
      <c r="C30" s="1193" t="s">
        <v>928</v>
      </c>
      <c r="D30" s="1193" t="s">
        <v>400</v>
      </c>
      <c r="E30" s="1193" t="s">
        <v>141</v>
      </c>
      <c r="F30" s="1193" t="s">
        <v>401</v>
      </c>
      <c r="G30" s="1193" t="s">
        <v>1039</v>
      </c>
      <c r="H30" s="1193" t="s">
        <v>949</v>
      </c>
      <c r="I30" s="1194">
        <v>42480</v>
      </c>
      <c r="J30" s="1193">
        <v>49.9</v>
      </c>
      <c r="K30" s="1194">
        <v>42965</v>
      </c>
      <c r="L30" s="1193">
        <v>15.93</v>
      </c>
      <c r="M30" s="1193">
        <v>16</v>
      </c>
      <c r="N30" s="1193">
        <v>1.33</v>
      </c>
      <c r="O30" s="1193" t="b">
        <v>0</v>
      </c>
      <c r="P30" s="1193" t="s">
        <v>3203</v>
      </c>
      <c r="Q30" s="1193" t="s">
        <v>2535</v>
      </c>
      <c r="R30" s="1193" t="s">
        <v>2536</v>
      </c>
      <c r="S30" s="1193">
        <v>109</v>
      </c>
      <c r="T30" s="1193">
        <v>26</v>
      </c>
      <c r="U30" s="1193" t="s">
        <v>317</v>
      </c>
      <c r="V30" s="1193">
        <v>15.93</v>
      </c>
      <c r="W30" s="1193" t="s">
        <v>141</v>
      </c>
      <c r="X30" s="1193">
        <v>11.7</v>
      </c>
    </row>
    <row r="31" spans="1:24" ht="15.95">
      <c r="A31" s="1193" t="s">
        <v>2263</v>
      </c>
      <c r="B31" s="1193">
        <v>3</v>
      </c>
      <c r="C31" s="1193" t="s">
        <v>928</v>
      </c>
      <c r="D31" s="1193" t="s">
        <v>3204</v>
      </c>
      <c r="E31" s="1193" t="s">
        <v>141</v>
      </c>
      <c r="F31" s="1193" t="s">
        <v>3205</v>
      </c>
      <c r="G31" s="1193" t="s">
        <v>1039</v>
      </c>
      <c r="H31" s="1193" t="s">
        <v>949</v>
      </c>
      <c r="I31" s="1194">
        <v>42389</v>
      </c>
      <c r="J31" s="1193">
        <v>46.8</v>
      </c>
      <c r="K31" s="1194">
        <v>42795</v>
      </c>
      <c r="L31" s="1193">
        <v>13.37</v>
      </c>
      <c r="M31" s="1193">
        <v>13</v>
      </c>
      <c r="N31" s="1193">
        <v>1.1100000000000001</v>
      </c>
      <c r="O31" s="1193" t="b">
        <v>0</v>
      </c>
      <c r="P31" s="1193" t="s">
        <v>3206</v>
      </c>
      <c r="Q31" s="1193" t="s">
        <v>2277</v>
      </c>
      <c r="R31" s="1193" t="s">
        <v>2278</v>
      </c>
      <c r="S31" s="1193">
        <v>113</v>
      </c>
      <c r="T31" s="1193">
        <v>25</v>
      </c>
      <c r="U31" s="1193">
        <v>13.37</v>
      </c>
      <c r="V31" s="1193">
        <v>13.37</v>
      </c>
      <c r="W31" s="1193" t="s">
        <v>141</v>
      </c>
      <c r="X31" s="1883">
        <v>11.67</v>
      </c>
    </row>
    <row r="32" spans="1:24" ht="15.95">
      <c r="A32" s="1193" t="s">
        <v>2263</v>
      </c>
      <c r="B32" s="1193">
        <v>1</v>
      </c>
      <c r="C32" s="1193" t="s">
        <v>928</v>
      </c>
      <c r="D32" s="1193" t="s">
        <v>3207</v>
      </c>
      <c r="E32" s="1193" t="s">
        <v>141</v>
      </c>
      <c r="F32" s="1193" t="s">
        <v>3208</v>
      </c>
      <c r="G32" s="1193" t="s">
        <v>1039</v>
      </c>
      <c r="H32" s="1193" t="s">
        <v>949</v>
      </c>
      <c r="I32" s="1194">
        <v>42383</v>
      </c>
      <c r="J32" s="1193">
        <v>36.4</v>
      </c>
      <c r="K32" s="1194">
        <v>42795</v>
      </c>
      <c r="L32" s="1193">
        <v>13.57</v>
      </c>
      <c r="M32" s="1193">
        <v>14</v>
      </c>
      <c r="N32" s="1193">
        <v>1.1299999999999999</v>
      </c>
      <c r="O32" s="1193" t="b">
        <v>0</v>
      </c>
      <c r="P32" s="1193" t="s">
        <v>3209</v>
      </c>
      <c r="Q32" s="1193" t="s">
        <v>2267</v>
      </c>
      <c r="R32" s="1193" t="s">
        <v>2268</v>
      </c>
      <c r="S32" s="1193">
        <v>102</v>
      </c>
      <c r="T32" s="1193">
        <v>26</v>
      </c>
      <c r="U32" s="1193">
        <v>13.57</v>
      </c>
      <c r="V32" s="1193">
        <v>13.57</v>
      </c>
      <c r="W32" s="1193" t="s">
        <v>141</v>
      </c>
      <c r="X32" s="1883">
        <v>11.87</v>
      </c>
    </row>
    <row r="33" spans="1:24" ht="15.95">
      <c r="A33" s="1193" t="s">
        <v>2263</v>
      </c>
      <c r="B33" s="1193">
        <v>2</v>
      </c>
      <c r="C33" s="1193" t="s">
        <v>928</v>
      </c>
      <c r="D33" s="1193" t="s">
        <v>3210</v>
      </c>
      <c r="E33" s="1193" t="s">
        <v>141</v>
      </c>
      <c r="F33" s="1193" t="s">
        <v>3211</v>
      </c>
      <c r="G33" s="1193" t="s">
        <v>1039</v>
      </c>
      <c r="H33" s="1193" t="s">
        <v>949</v>
      </c>
      <c r="I33" s="1194">
        <v>42383</v>
      </c>
      <c r="J33" s="1193">
        <v>35.4</v>
      </c>
      <c r="K33" s="1194">
        <v>42795</v>
      </c>
      <c r="L33" s="1193">
        <v>13.57</v>
      </c>
      <c r="M33" s="1193">
        <v>14</v>
      </c>
      <c r="N33" s="1193">
        <v>1.1299999999999999</v>
      </c>
      <c r="O33" s="1193" t="b">
        <v>0</v>
      </c>
      <c r="P33" s="1193" t="s">
        <v>3212</v>
      </c>
      <c r="Q33" s="1193" t="s">
        <v>2272</v>
      </c>
      <c r="R33" s="1193" t="s">
        <v>2273</v>
      </c>
      <c r="S33" s="1193">
        <v>109</v>
      </c>
      <c r="T33" s="1193">
        <v>26</v>
      </c>
      <c r="U33" s="1193">
        <v>13.57</v>
      </c>
      <c r="V33" s="1193">
        <v>13.57</v>
      </c>
      <c r="W33" s="1193" t="s">
        <v>141</v>
      </c>
      <c r="X33" s="1883">
        <v>11.87</v>
      </c>
    </row>
    <row r="34" spans="1:24">
      <c r="A34" s="1193" t="s">
        <v>933</v>
      </c>
      <c r="B34" s="1193">
        <v>35</v>
      </c>
      <c r="C34" s="1193" t="s">
        <v>928</v>
      </c>
      <c r="D34" s="1193" t="s">
        <v>3213</v>
      </c>
      <c r="E34" s="1193" t="s">
        <v>141</v>
      </c>
      <c r="F34" s="1193" t="s">
        <v>1055</v>
      </c>
      <c r="G34" s="1193" t="s">
        <v>1039</v>
      </c>
      <c r="H34" s="1193" t="s">
        <v>949</v>
      </c>
      <c r="I34" s="1194">
        <v>42647</v>
      </c>
      <c r="J34" s="1193">
        <v>40.700000000000003</v>
      </c>
      <c r="K34" s="1194">
        <v>43069</v>
      </c>
      <c r="L34" s="1193">
        <v>14.07</v>
      </c>
      <c r="M34" s="1193">
        <v>14</v>
      </c>
      <c r="N34" s="1193">
        <v>1.1666666699999999</v>
      </c>
      <c r="O34" s="1193" t="s">
        <v>317</v>
      </c>
      <c r="P34" s="1193" t="s">
        <v>3214</v>
      </c>
      <c r="Q34" s="1193" t="s">
        <v>317</v>
      </c>
      <c r="R34" s="1193" t="s">
        <v>317</v>
      </c>
      <c r="S34" s="1193" t="s">
        <v>317</v>
      </c>
      <c r="T34" s="1193" t="s">
        <v>317</v>
      </c>
      <c r="U34" s="1193" t="s">
        <v>317</v>
      </c>
      <c r="V34" s="1193">
        <v>14.07</v>
      </c>
      <c r="W34" s="1193" t="s">
        <v>141</v>
      </c>
      <c r="X34" s="1193">
        <v>12.1333333</v>
      </c>
    </row>
    <row r="35" spans="1:24">
      <c r="A35" s="1193" t="s">
        <v>933</v>
      </c>
      <c r="B35" s="1193">
        <v>34</v>
      </c>
      <c r="C35" s="1193" t="s">
        <v>928</v>
      </c>
      <c r="D35" s="1193" t="s">
        <v>3215</v>
      </c>
      <c r="E35" s="1193" t="s">
        <v>141</v>
      </c>
      <c r="F35" s="1193" t="s">
        <v>1049</v>
      </c>
      <c r="G35" s="1193" t="s">
        <v>1039</v>
      </c>
      <c r="H35" s="1193" t="s">
        <v>1017</v>
      </c>
      <c r="I35" s="1194">
        <v>42647</v>
      </c>
      <c r="J35" s="1193">
        <v>43.1</v>
      </c>
      <c r="K35" s="1194">
        <v>43069</v>
      </c>
      <c r="L35" s="1193">
        <v>14.07</v>
      </c>
      <c r="M35" s="1193">
        <v>14</v>
      </c>
      <c r="N35" s="1193">
        <v>1.1666666699999999</v>
      </c>
      <c r="O35" s="1193" t="s">
        <v>317</v>
      </c>
      <c r="P35" s="1193" t="s">
        <v>3216</v>
      </c>
      <c r="Q35" s="1193" t="s">
        <v>1050</v>
      </c>
      <c r="R35" s="1193" t="s">
        <v>1051</v>
      </c>
      <c r="S35" s="1193">
        <v>105</v>
      </c>
      <c r="T35" s="1193">
        <v>24</v>
      </c>
      <c r="U35" s="1193" t="s">
        <v>317</v>
      </c>
      <c r="V35" s="1193">
        <v>14.07</v>
      </c>
      <c r="W35" s="1193" t="s">
        <v>141</v>
      </c>
      <c r="X35" s="1193">
        <v>12.1333333</v>
      </c>
    </row>
    <row r="36" spans="1:24">
      <c r="A36" s="1193" t="s">
        <v>933</v>
      </c>
      <c r="B36" s="1193">
        <v>36</v>
      </c>
      <c r="C36" s="1193" t="s">
        <v>928</v>
      </c>
      <c r="D36" s="1193" t="s">
        <v>3217</v>
      </c>
      <c r="E36" s="1193" t="s">
        <v>141</v>
      </c>
      <c r="F36" s="1193" t="s">
        <v>1059</v>
      </c>
      <c r="G36" s="1193" t="s">
        <v>1039</v>
      </c>
      <c r="H36" s="1193" t="s">
        <v>1017</v>
      </c>
      <c r="I36" s="1194">
        <v>42647</v>
      </c>
      <c r="J36" s="1193">
        <v>43.5</v>
      </c>
      <c r="K36" s="1194">
        <v>43069</v>
      </c>
      <c r="L36" s="1193">
        <v>14.07</v>
      </c>
      <c r="M36" s="1193">
        <v>14</v>
      </c>
      <c r="N36" s="1193">
        <v>1.1666666699999999</v>
      </c>
      <c r="O36" s="1193" t="s">
        <v>317</v>
      </c>
      <c r="P36" s="1193" t="s">
        <v>3218</v>
      </c>
      <c r="Q36" s="1193" t="s">
        <v>317</v>
      </c>
      <c r="R36" s="1193" t="s">
        <v>317</v>
      </c>
      <c r="S36" s="1193" t="s">
        <v>317</v>
      </c>
      <c r="T36" s="1193" t="s">
        <v>317</v>
      </c>
      <c r="U36" s="1193" t="s">
        <v>317</v>
      </c>
      <c r="V36" s="1193">
        <v>14.07</v>
      </c>
      <c r="W36" s="1193" t="s">
        <v>141</v>
      </c>
      <c r="X36" s="1193">
        <v>12.1333333</v>
      </c>
    </row>
    <row r="37" spans="1:24">
      <c r="A37" s="1193" t="s">
        <v>933</v>
      </c>
      <c r="B37" s="1193">
        <v>37</v>
      </c>
      <c r="C37" s="1193" t="s">
        <v>928</v>
      </c>
      <c r="D37" s="1193" t="s">
        <v>3219</v>
      </c>
      <c r="E37" s="1193" t="s">
        <v>141</v>
      </c>
      <c r="F37" s="1193" t="s">
        <v>1063</v>
      </c>
      <c r="G37" s="1193" t="s">
        <v>1039</v>
      </c>
      <c r="H37" s="1193" t="s">
        <v>1017</v>
      </c>
      <c r="I37" s="1194">
        <v>42647</v>
      </c>
      <c r="J37" s="1193">
        <v>45.3</v>
      </c>
      <c r="K37" s="1194">
        <v>43069</v>
      </c>
      <c r="L37" s="1193">
        <v>14.07</v>
      </c>
      <c r="M37" s="1193">
        <v>14</v>
      </c>
      <c r="N37" s="1193">
        <v>1.1666666699999999</v>
      </c>
      <c r="O37" s="1193" t="s">
        <v>317</v>
      </c>
      <c r="P37" s="1193" t="s">
        <v>3220</v>
      </c>
      <c r="Q37" s="1193" t="s">
        <v>317</v>
      </c>
      <c r="R37" s="1193" t="s">
        <v>317</v>
      </c>
      <c r="S37" s="1193" t="s">
        <v>317</v>
      </c>
      <c r="T37" s="1193" t="s">
        <v>317</v>
      </c>
      <c r="U37" s="1193" t="s">
        <v>317</v>
      </c>
      <c r="V37" s="1193">
        <v>14.07</v>
      </c>
      <c r="W37" s="1193" t="s">
        <v>141</v>
      </c>
      <c r="X37" s="1193">
        <v>12.1333333</v>
      </c>
    </row>
    <row r="38" spans="1:24">
      <c r="A38" s="1203" t="s">
        <v>317</v>
      </c>
      <c r="B38" s="1203" t="s">
        <v>317</v>
      </c>
      <c r="C38" s="1203" t="s">
        <v>317</v>
      </c>
      <c r="D38" s="1203" t="s">
        <v>317</v>
      </c>
      <c r="E38" s="1203" t="s">
        <v>317</v>
      </c>
      <c r="F38" s="1203" t="s">
        <v>317</v>
      </c>
      <c r="G38" s="1203" t="s">
        <v>317</v>
      </c>
      <c r="H38" s="1203" t="s">
        <v>317</v>
      </c>
      <c r="I38" s="1203" t="s">
        <v>317</v>
      </c>
      <c r="J38" s="1203" t="s">
        <v>317</v>
      </c>
      <c r="K38" s="1203" t="s">
        <v>317</v>
      </c>
      <c r="L38" s="1203" t="s">
        <v>317</v>
      </c>
      <c r="M38" s="1203" t="s">
        <v>317</v>
      </c>
      <c r="N38" s="1203" t="s">
        <v>317</v>
      </c>
      <c r="O38" s="1203" t="s">
        <v>317</v>
      </c>
      <c r="P38" s="1203" t="s">
        <v>317</v>
      </c>
      <c r="Q38" s="1203" t="s">
        <v>317</v>
      </c>
      <c r="R38" s="1203" t="s">
        <v>317</v>
      </c>
      <c r="S38" s="1203" t="s">
        <v>317</v>
      </c>
      <c r="T38" s="1203" t="s">
        <v>317</v>
      </c>
      <c r="U38" s="1203" t="s">
        <v>317</v>
      </c>
      <c r="V38" s="1203" t="s">
        <v>317</v>
      </c>
      <c r="W38" s="1203" t="s">
        <v>317</v>
      </c>
      <c r="X38" s="1203" t="s">
        <v>317</v>
      </c>
    </row>
    <row r="39" spans="1:24">
      <c r="A39" s="1203" t="s">
        <v>2472</v>
      </c>
      <c r="B39" s="1203">
        <v>2</v>
      </c>
      <c r="C39" s="1203" t="s">
        <v>928</v>
      </c>
      <c r="D39" s="1203" t="s">
        <v>382</v>
      </c>
      <c r="E39" s="1203" t="s">
        <v>141</v>
      </c>
      <c r="F39" s="1203" t="s">
        <v>383</v>
      </c>
      <c r="G39" s="1203" t="s">
        <v>1039</v>
      </c>
      <c r="H39" s="1203" t="s">
        <v>13</v>
      </c>
      <c r="I39" s="1204">
        <v>42465</v>
      </c>
      <c r="J39" s="1203">
        <v>52.6</v>
      </c>
      <c r="K39" s="1204">
        <v>42963</v>
      </c>
      <c r="L39" s="1203">
        <v>16.37</v>
      </c>
      <c r="M39" s="1203">
        <v>16</v>
      </c>
      <c r="N39" s="1203">
        <v>1.36</v>
      </c>
      <c r="O39" s="1203" t="b">
        <v>1</v>
      </c>
      <c r="P39" s="1203" t="s">
        <v>3221</v>
      </c>
      <c r="Q39" s="1203" t="s">
        <v>2476</v>
      </c>
      <c r="R39" s="1203" t="s">
        <v>2477</v>
      </c>
      <c r="S39" s="1203">
        <v>114</v>
      </c>
      <c r="T39" s="1203">
        <v>27</v>
      </c>
      <c r="U39" s="1203" t="s">
        <v>317</v>
      </c>
      <c r="V39" s="1203">
        <v>16.37</v>
      </c>
      <c r="W39" s="1203" t="s">
        <v>141</v>
      </c>
      <c r="X39" s="1203">
        <v>12.2</v>
      </c>
    </row>
    <row r="40" spans="1:24">
      <c r="A40" s="1203" t="s">
        <v>2472</v>
      </c>
      <c r="B40" s="1203">
        <v>23</v>
      </c>
      <c r="C40" s="1203" t="s">
        <v>928</v>
      </c>
      <c r="D40" s="1203" t="s">
        <v>373</v>
      </c>
      <c r="E40" s="1203" t="s">
        <v>141</v>
      </c>
      <c r="F40" s="1203" t="s">
        <v>374</v>
      </c>
      <c r="G40" s="1203" t="s">
        <v>1039</v>
      </c>
      <c r="H40" s="1203" t="s">
        <v>13</v>
      </c>
      <c r="I40" s="1204">
        <v>42465</v>
      </c>
      <c r="J40" s="1203">
        <v>49.3</v>
      </c>
      <c r="K40" s="1204">
        <v>42965</v>
      </c>
      <c r="L40" s="1203">
        <v>16.43</v>
      </c>
      <c r="M40" s="1203">
        <v>16</v>
      </c>
      <c r="N40" s="1203">
        <v>1.37</v>
      </c>
      <c r="O40" s="1203" t="b">
        <v>1</v>
      </c>
      <c r="P40" s="1203" t="s">
        <v>3222</v>
      </c>
      <c r="Q40" s="1203" t="s">
        <v>317</v>
      </c>
      <c r="R40" s="1203" t="s">
        <v>317</v>
      </c>
      <c r="S40" s="1203" t="s">
        <v>317</v>
      </c>
      <c r="T40" s="1203" t="s">
        <v>317</v>
      </c>
      <c r="U40" s="1203" t="s">
        <v>317</v>
      </c>
      <c r="V40" s="1203">
        <v>16.43</v>
      </c>
      <c r="W40" s="1203" t="s">
        <v>141</v>
      </c>
      <c r="X40" s="1203">
        <v>12.2</v>
      </c>
    </row>
    <row r="41" spans="1:24" ht="15.95">
      <c r="A41" s="1203" t="s">
        <v>2472</v>
      </c>
      <c r="B41" s="1203">
        <v>1</v>
      </c>
      <c r="C41" s="1203" t="s">
        <v>928</v>
      </c>
      <c r="D41" s="1203" t="s">
        <v>377</v>
      </c>
      <c r="E41" s="1203" t="s">
        <v>141</v>
      </c>
      <c r="F41" s="1203" t="s">
        <v>378</v>
      </c>
      <c r="G41" s="1203" t="s">
        <v>1039</v>
      </c>
      <c r="H41" s="1203" t="s">
        <v>13</v>
      </c>
      <c r="I41" s="1204">
        <v>42465</v>
      </c>
      <c r="J41" s="1203">
        <v>56.2</v>
      </c>
      <c r="K41" s="1203" t="s">
        <v>2474</v>
      </c>
      <c r="L41" s="1203"/>
      <c r="M41" s="1203">
        <v>0</v>
      </c>
      <c r="N41" s="1203" t="e">
        <v>#VALUE!</v>
      </c>
      <c r="O41" s="1203" t="s">
        <v>317</v>
      </c>
      <c r="P41" s="1203" t="s">
        <v>3223</v>
      </c>
      <c r="Q41" s="1203" t="s">
        <v>317</v>
      </c>
      <c r="R41" s="1203" t="s">
        <v>317</v>
      </c>
      <c r="S41" s="1203" t="s">
        <v>317</v>
      </c>
      <c r="T41" s="1203" t="s">
        <v>317</v>
      </c>
      <c r="U41" s="1203" t="s">
        <v>317</v>
      </c>
      <c r="V41" s="1203" t="e">
        <v>#VALUE!</v>
      </c>
      <c r="W41" s="1203" t="s">
        <v>141</v>
      </c>
      <c r="X41" s="1882">
        <v>12.2</v>
      </c>
    </row>
    <row r="42" spans="1:24">
      <c r="I42" s="6"/>
    </row>
    <row r="43" spans="1:24">
      <c r="I43" s="6"/>
      <c r="K43" s="6"/>
    </row>
    <row r="44" spans="1:24">
      <c r="I44" s="6"/>
      <c r="K44" s="6"/>
    </row>
    <row r="49" spans="9:11">
      <c r="I49" s="6"/>
      <c r="K49" s="6"/>
    </row>
    <row r="50" spans="9:11">
      <c r="I50" s="6"/>
      <c r="K50" s="6"/>
    </row>
    <row r="52" spans="9:11">
      <c r="I52" s="6"/>
      <c r="K52" s="6"/>
    </row>
    <row r="53" spans="9:11">
      <c r="I53" s="6"/>
      <c r="K53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C6CD-D5CC-47D2-BFBF-0BF7AE83FA94}">
  <sheetPr>
    <tabColor rgb="FFFF0000"/>
  </sheetPr>
  <dimension ref="A1:AB222"/>
  <sheetViews>
    <sheetView topLeftCell="G1" workbookViewId="0">
      <selection activeCell="P1" sqref="P1:P1048576"/>
    </sheetView>
  </sheetViews>
  <sheetFormatPr defaultColWidth="8.85546875" defaultRowHeight="15"/>
  <cols>
    <col min="2" max="2" width="14.85546875" customWidth="1"/>
    <col min="3" max="3" width="39.85546875" customWidth="1"/>
    <col min="4" max="4" width="14.28515625" customWidth="1"/>
    <col min="5" max="5" width="15.85546875" customWidth="1"/>
    <col min="6" max="6" width="19.42578125" customWidth="1"/>
    <col min="7" max="7" width="10.42578125" customWidth="1"/>
    <col min="8" max="8" width="19.42578125" style="119" customWidth="1"/>
    <col min="9" max="9" width="15.28515625" customWidth="1"/>
    <col min="10" max="10" width="16.42578125" customWidth="1"/>
    <col min="11" max="11" width="20.85546875" customWidth="1"/>
    <col min="12" max="12" width="16.42578125" customWidth="1"/>
    <col min="13" max="14" width="21" customWidth="1"/>
    <col min="15" max="16" width="33.42578125" customWidth="1"/>
    <col min="17" max="17" width="17.7109375" customWidth="1"/>
    <col min="27" max="27" width="17.28515625" customWidth="1"/>
  </cols>
  <sheetData>
    <row r="1" spans="1:28" ht="15" customHeight="1">
      <c r="A1" s="169" t="s">
        <v>3224</v>
      </c>
      <c r="B1" s="169" t="s">
        <v>3225</v>
      </c>
      <c r="C1" s="169" t="s">
        <v>3226</v>
      </c>
      <c r="D1" s="169" t="s">
        <v>193</v>
      </c>
      <c r="E1" s="169" t="s">
        <v>268</v>
      </c>
      <c r="F1" s="169" t="s">
        <v>3227</v>
      </c>
      <c r="G1" s="14" t="s">
        <v>219</v>
      </c>
      <c r="H1" s="169" t="s">
        <v>222</v>
      </c>
      <c r="I1" s="169" t="s">
        <v>218</v>
      </c>
      <c r="J1" s="169" t="s">
        <v>3228</v>
      </c>
      <c r="K1" s="169" t="s">
        <v>3229</v>
      </c>
      <c r="L1" s="169" t="s">
        <v>3230</v>
      </c>
      <c r="M1" s="169" t="s">
        <v>3231</v>
      </c>
      <c r="N1" s="169" t="s">
        <v>276</v>
      </c>
      <c r="O1" s="169" t="s">
        <v>3232</v>
      </c>
      <c r="P1" s="866" t="s">
        <v>221</v>
      </c>
      <c r="Q1" s="247" t="s">
        <v>3233</v>
      </c>
      <c r="S1" t="s">
        <v>3234</v>
      </c>
      <c r="T1" t="s">
        <v>3235</v>
      </c>
      <c r="U1" t="s">
        <v>3236</v>
      </c>
      <c r="V1" t="s">
        <v>3237</v>
      </c>
      <c r="W1" t="s">
        <v>3238</v>
      </c>
      <c r="X1" t="s">
        <v>3239</v>
      </c>
      <c r="Y1" t="s">
        <v>3240</v>
      </c>
      <c r="AA1" s="167"/>
    </row>
    <row r="2" spans="1:28" ht="18.75">
      <c r="A2" s="172">
        <v>1</v>
      </c>
      <c r="B2" s="172">
        <v>10</v>
      </c>
      <c r="C2" s="172">
        <v>200302</v>
      </c>
      <c r="D2" s="182" t="s">
        <v>3241</v>
      </c>
      <c r="E2" s="172" t="s">
        <v>2094</v>
      </c>
      <c r="F2" s="172">
        <v>1206111</v>
      </c>
      <c r="G2" s="214" t="s">
        <v>142</v>
      </c>
      <c r="H2" s="243" t="s">
        <v>186</v>
      </c>
      <c r="I2" s="225">
        <v>43375</v>
      </c>
      <c r="J2" s="243">
        <v>18</v>
      </c>
      <c r="K2" s="352">
        <v>43878</v>
      </c>
      <c r="L2" s="381">
        <v>44005</v>
      </c>
      <c r="M2" s="391">
        <f t="shared" ref="M2:M24" si="0">_xlfn.DAYS(L2,I2)/30</f>
        <v>21</v>
      </c>
      <c r="N2" s="391">
        <f t="shared" ref="N2:N33" si="1">_xlfn.DAYS(K2,I2)/30</f>
        <v>16.766666666666666</v>
      </c>
      <c r="O2" s="352"/>
      <c r="P2" s="2453" t="s">
        <v>387</v>
      </c>
      <c r="Q2" s="407" t="s">
        <v>3242</v>
      </c>
      <c r="R2" s="161" t="s">
        <v>184</v>
      </c>
      <c r="Z2" s="1"/>
      <c r="AA2" s="304"/>
      <c r="AB2" s="1"/>
    </row>
    <row r="3" spans="1:28" ht="18.75">
      <c r="A3" s="172">
        <v>2</v>
      </c>
      <c r="B3" s="172">
        <v>11</v>
      </c>
      <c r="C3" s="172">
        <v>200302</v>
      </c>
      <c r="D3" s="182" t="s">
        <v>3241</v>
      </c>
      <c r="E3" s="172" t="s">
        <v>2099</v>
      </c>
      <c r="F3" s="172">
        <v>1206111</v>
      </c>
      <c r="G3" s="211" t="s">
        <v>142</v>
      </c>
      <c r="H3" s="173" t="s">
        <v>186</v>
      </c>
      <c r="I3" s="222">
        <v>43375</v>
      </c>
      <c r="J3" s="173">
        <v>18</v>
      </c>
      <c r="K3" s="349">
        <v>43878</v>
      </c>
      <c r="L3" s="375">
        <v>44006</v>
      </c>
      <c r="M3" s="398">
        <f t="shared" si="0"/>
        <v>21.033333333333335</v>
      </c>
      <c r="N3" s="394">
        <f t="shared" si="1"/>
        <v>16.766666666666666</v>
      </c>
      <c r="O3" s="404"/>
      <c r="P3" s="2453" t="s">
        <v>387</v>
      </c>
      <c r="Q3" s="407" t="s">
        <v>3242</v>
      </c>
      <c r="R3" s="162" t="s">
        <v>153</v>
      </c>
      <c r="Z3" s="304"/>
      <c r="AA3" s="1"/>
      <c r="AB3" s="304"/>
    </row>
    <row r="4" spans="1:28" ht="16.5">
      <c r="A4" s="172">
        <v>3</v>
      </c>
      <c r="B4" s="172">
        <v>12</v>
      </c>
      <c r="C4" s="172">
        <v>200302</v>
      </c>
      <c r="D4" s="182" t="s">
        <v>3241</v>
      </c>
      <c r="E4" s="172" t="s">
        <v>2104</v>
      </c>
      <c r="F4" s="172">
        <v>1206111</v>
      </c>
      <c r="G4" s="211" t="s">
        <v>142</v>
      </c>
      <c r="H4" s="173" t="s">
        <v>186</v>
      </c>
      <c r="I4" s="222">
        <v>43375</v>
      </c>
      <c r="J4" s="173">
        <v>18</v>
      </c>
      <c r="K4" s="349">
        <v>43878</v>
      </c>
      <c r="L4" s="375">
        <v>44006</v>
      </c>
      <c r="M4" s="398">
        <f t="shared" si="0"/>
        <v>21.033333333333335</v>
      </c>
      <c r="N4" s="394">
        <f t="shared" si="1"/>
        <v>16.766666666666666</v>
      </c>
      <c r="O4" s="404"/>
      <c r="P4" s="2453" t="s">
        <v>387</v>
      </c>
      <c r="Q4" s="407" t="s">
        <v>3242</v>
      </c>
      <c r="R4" s="163" t="s">
        <v>170</v>
      </c>
      <c r="Z4" s="167"/>
      <c r="AA4" s="167"/>
      <c r="AB4" s="167"/>
    </row>
    <row r="5" spans="1:28" ht="16.5">
      <c r="A5" s="174">
        <v>4</v>
      </c>
      <c r="B5" s="174">
        <v>14</v>
      </c>
      <c r="C5" s="174">
        <v>200331</v>
      </c>
      <c r="D5" s="183" t="s">
        <v>3241</v>
      </c>
      <c r="E5" s="174" t="s">
        <v>2064</v>
      </c>
      <c r="F5" s="174">
        <v>1198654</v>
      </c>
      <c r="G5" s="212" t="s">
        <v>142</v>
      </c>
      <c r="H5" s="175" t="s">
        <v>183</v>
      </c>
      <c r="I5" s="221">
        <v>43355</v>
      </c>
      <c r="J5" s="175">
        <v>19</v>
      </c>
      <c r="K5" s="348">
        <v>43907</v>
      </c>
      <c r="L5" s="348">
        <v>43976</v>
      </c>
      <c r="M5" s="395">
        <f t="shared" si="0"/>
        <v>20.7</v>
      </c>
      <c r="N5" s="395">
        <f t="shared" si="1"/>
        <v>18.399999999999999</v>
      </c>
      <c r="O5" s="348"/>
      <c r="P5" s="2453" t="s">
        <v>387</v>
      </c>
      <c r="Q5" s="407" t="s">
        <v>3242</v>
      </c>
      <c r="R5" s="164" t="s">
        <v>179</v>
      </c>
      <c r="Z5" s="1"/>
      <c r="AA5" s="1"/>
      <c r="AB5" s="1"/>
    </row>
    <row r="6" spans="1:28" ht="16.5">
      <c r="A6" s="174">
        <v>5</v>
      </c>
      <c r="B6" s="174">
        <v>15</v>
      </c>
      <c r="C6" s="174">
        <v>200331</v>
      </c>
      <c r="D6" s="183" t="s">
        <v>3241</v>
      </c>
      <c r="E6" s="174" t="s">
        <v>2069</v>
      </c>
      <c r="F6" s="174">
        <v>1198654</v>
      </c>
      <c r="G6" s="212" t="s">
        <v>142</v>
      </c>
      <c r="H6" s="175" t="s">
        <v>183</v>
      </c>
      <c r="I6" s="221">
        <v>43355</v>
      </c>
      <c r="J6" s="175">
        <v>19</v>
      </c>
      <c r="K6" s="348">
        <v>43907</v>
      </c>
      <c r="L6" s="348">
        <v>43976</v>
      </c>
      <c r="M6" s="395">
        <f t="shared" si="0"/>
        <v>20.7</v>
      </c>
      <c r="N6" s="395">
        <f t="shared" si="1"/>
        <v>18.399999999999999</v>
      </c>
      <c r="O6" s="348"/>
      <c r="P6" s="2453" t="s">
        <v>387</v>
      </c>
      <c r="Q6" s="407" t="s">
        <v>3242</v>
      </c>
      <c r="R6" s="165" t="s">
        <v>185</v>
      </c>
      <c r="Z6" s="1"/>
      <c r="AA6" s="1"/>
      <c r="AB6" s="1"/>
    </row>
    <row r="7" spans="1:28" ht="16.5">
      <c r="A7" s="174">
        <v>6</v>
      </c>
      <c r="B7" s="174">
        <v>16</v>
      </c>
      <c r="C7" s="174">
        <v>200331</v>
      </c>
      <c r="D7" s="183" t="s">
        <v>3241</v>
      </c>
      <c r="E7" s="174" t="s">
        <v>2074</v>
      </c>
      <c r="F7" s="174">
        <v>1213232</v>
      </c>
      <c r="G7" s="212" t="s">
        <v>142</v>
      </c>
      <c r="H7" s="175" t="s">
        <v>183</v>
      </c>
      <c r="I7" s="221">
        <v>43410</v>
      </c>
      <c r="J7" s="175">
        <v>17</v>
      </c>
      <c r="K7" s="348">
        <v>43907</v>
      </c>
      <c r="L7" s="348">
        <v>43976</v>
      </c>
      <c r="M7" s="395">
        <f t="shared" si="0"/>
        <v>18.866666666666667</v>
      </c>
      <c r="N7" s="395">
        <f t="shared" si="1"/>
        <v>16.566666666666666</v>
      </c>
      <c r="O7" s="348"/>
      <c r="P7" s="2453" t="s">
        <v>387</v>
      </c>
      <c r="Q7" s="407" t="s">
        <v>3242</v>
      </c>
      <c r="R7" s="187" t="s">
        <v>183</v>
      </c>
      <c r="Z7" s="1"/>
      <c r="AA7" s="1"/>
      <c r="AB7" s="1"/>
    </row>
    <row r="8" spans="1:28" ht="16.5">
      <c r="A8" s="174">
        <v>7</v>
      </c>
      <c r="B8" s="174">
        <v>17</v>
      </c>
      <c r="C8" s="174">
        <v>200331</v>
      </c>
      <c r="D8" s="183" t="s">
        <v>3241</v>
      </c>
      <c r="E8" s="174" t="s">
        <v>2079</v>
      </c>
      <c r="F8" s="174">
        <v>1213232</v>
      </c>
      <c r="G8" s="212" t="s">
        <v>144</v>
      </c>
      <c r="H8" s="175" t="s">
        <v>183</v>
      </c>
      <c r="I8" s="221">
        <v>43355</v>
      </c>
      <c r="J8" s="175">
        <v>19</v>
      </c>
      <c r="K8" s="348">
        <v>43907</v>
      </c>
      <c r="L8" s="348">
        <v>43976</v>
      </c>
      <c r="M8" s="395">
        <f t="shared" si="0"/>
        <v>20.7</v>
      </c>
      <c r="N8" s="395">
        <f t="shared" si="1"/>
        <v>18.399999999999999</v>
      </c>
      <c r="O8" s="348"/>
      <c r="P8" s="2453" t="s">
        <v>387</v>
      </c>
      <c r="Q8" s="407" t="s">
        <v>3242</v>
      </c>
      <c r="R8" s="186" t="s">
        <v>186</v>
      </c>
      <c r="Z8" s="1"/>
      <c r="AA8" s="1"/>
      <c r="AB8" s="1"/>
    </row>
    <row r="9" spans="1:28" ht="16.5">
      <c r="A9" s="174">
        <v>8</v>
      </c>
      <c r="B9" s="174">
        <v>18</v>
      </c>
      <c r="C9" s="174">
        <v>200331</v>
      </c>
      <c r="D9" s="183" t="s">
        <v>3241</v>
      </c>
      <c r="E9" s="174" t="s">
        <v>2084</v>
      </c>
      <c r="F9" s="174">
        <v>1275949</v>
      </c>
      <c r="G9" s="212" t="s">
        <v>142</v>
      </c>
      <c r="H9" s="175" t="s">
        <v>183</v>
      </c>
      <c r="I9" s="221">
        <v>43355</v>
      </c>
      <c r="J9" s="175">
        <v>19</v>
      </c>
      <c r="K9" s="348">
        <v>43907</v>
      </c>
      <c r="L9" s="348">
        <v>43976</v>
      </c>
      <c r="M9" s="395">
        <f t="shared" si="0"/>
        <v>20.7</v>
      </c>
      <c r="N9" s="395">
        <f t="shared" si="1"/>
        <v>18.399999999999999</v>
      </c>
      <c r="O9" s="348"/>
      <c r="P9" s="2453" t="s">
        <v>387</v>
      </c>
      <c r="Q9" s="407" t="s">
        <v>3242</v>
      </c>
      <c r="R9" s="374" t="s">
        <v>187</v>
      </c>
      <c r="Z9" s="1"/>
      <c r="AA9" s="1"/>
      <c r="AB9" s="1"/>
    </row>
    <row r="10" spans="1:28" ht="16.5">
      <c r="A10" s="174">
        <v>9</v>
      </c>
      <c r="B10" s="174">
        <v>19</v>
      </c>
      <c r="C10" s="174">
        <v>200331</v>
      </c>
      <c r="D10" s="183" t="s">
        <v>3241</v>
      </c>
      <c r="E10" s="174" t="s">
        <v>2089</v>
      </c>
      <c r="F10" s="174">
        <v>275954</v>
      </c>
      <c r="G10" s="212" t="s">
        <v>142</v>
      </c>
      <c r="H10" s="175" t="s">
        <v>183</v>
      </c>
      <c r="I10" s="221">
        <v>43355</v>
      </c>
      <c r="J10" s="175">
        <v>19</v>
      </c>
      <c r="K10" s="348">
        <v>43907</v>
      </c>
      <c r="L10" s="348">
        <v>43976</v>
      </c>
      <c r="M10" s="395">
        <f t="shared" si="0"/>
        <v>20.7</v>
      </c>
      <c r="N10" s="395">
        <f t="shared" si="1"/>
        <v>18.399999999999999</v>
      </c>
      <c r="O10" s="348"/>
      <c r="P10" s="2453" t="s">
        <v>387</v>
      </c>
      <c r="Q10" s="407" t="s">
        <v>3242</v>
      </c>
      <c r="R10" s="393" t="s">
        <v>188</v>
      </c>
      <c r="Z10" s="167"/>
      <c r="AA10" s="405"/>
      <c r="AB10" s="167"/>
    </row>
    <row r="11" spans="1:28" ht="16.5">
      <c r="A11" s="179"/>
      <c r="B11" s="179"/>
      <c r="C11" s="179"/>
      <c r="D11" s="179"/>
      <c r="E11" s="179"/>
      <c r="F11" s="179"/>
      <c r="G11" s="213"/>
      <c r="H11" s="180"/>
      <c r="I11" s="200"/>
      <c r="J11" s="180"/>
      <c r="K11" s="213"/>
      <c r="L11" s="180"/>
      <c r="M11" s="397">
        <f t="shared" si="0"/>
        <v>0</v>
      </c>
      <c r="N11" s="397">
        <f t="shared" si="1"/>
        <v>0</v>
      </c>
      <c r="O11" s="213"/>
      <c r="P11" s="2453" t="s">
        <v>317</v>
      </c>
      <c r="Q11" s="408"/>
      <c r="Z11" s="1"/>
      <c r="AA11" s="1"/>
      <c r="AB11" s="1"/>
    </row>
    <row r="12" spans="1:28" ht="16.5">
      <c r="A12" s="172">
        <v>10</v>
      </c>
      <c r="B12" s="172">
        <v>3</v>
      </c>
      <c r="C12" s="172">
        <v>200302</v>
      </c>
      <c r="D12" s="182" t="s">
        <v>3241</v>
      </c>
      <c r="E12" s="172" t="s">
        <v>2110</v>
      </c>
      <c r="F12" s="172">
        <v>1177408</v>
      </c>
      <c r="G12" s="211" t="s">
        <v>142</v>
      </c>
      <c r="H12" s="173" t="s">
        <v>186</v>
      </c>
      <c r="I12" s="222">
        <v>43396</v>
      </c>
      <c r="J12" s="173">
        <v>18</v>
      </c>
      <c r="K12" s="349">
        <v>43878</v>
      </c>
      <c r="L12" s="375">
        <v>44008</v>
      </c>
      <c r="M12" s="394">
        <f t="shared" si="0"/>
        <v>20.399999999999999</v>
      </c>
      <c r="N12" s="394">
        <f t="shared" si="1"/>
        <v>16.066666666666666</v>
      </c>
      <c r="O12" s="349"/>
      <c r="P12" s="2453" t="s">
        <v>387</v>
      </c>
      <c r="Q12" s="407" t="s">
        <v>3242</v>
      </c>
      <c r="Z12" s="1"/>
      <c r="AA12" s="1"/>
      <c r="AB12" s="1"/>
    </row>
    <row r="13" spans="1:28" ht="16.5">
      <c r="A13" s="172">
        <v>11</v>
      </c>
      <c r="B13" s="172">
        <v>4</v>
      </c>
      <c r="C13" s="172">
        <v>200302</v>
      </c>
      <c r="D13" s="182" t="s">
        <v>3241</v>
      </c>
      <c r="E13" s="172" t="s">
        <v>2115</v>
      </c>
      <c r="F13" s="172">
        <v>1177408</v>
      </c>
      <c r="G13" s="211" t="s">
        <v>142</v>
      </c>
      <c r="H13" s="173" t="s">
        <v>186</v>
      </c>
      <c r="I13" s="222">
        <v>43396</v>
      </c>
      <c r="J13" s="173">
        <v>18</v>
      </c>
      <c r="K13" s="349">
        <v>43878</v>
      </c>
      <c r="L13" s="375">
        <v>44011</v>
      </c>
      <c r="M13" s="394">
        <f t="shared" si="0"/>
        <v>20.5</v>
      </c>
      <c r="N13" s="394">
        <f t="shared" si="1"/>
        <v>16.066666666666666</v>
      </c>
      <c r="O13" s="349"/>
      <c r="P13" s="2453" t="s">
        <v>387</v>
      </c>
      <c r="Q13" s="407" t="s">
        <v>3242</v>
      </c>
      <c r="Z13" s="1"/>
      <c r="AA13" s="406"/>
      <c r="AB13" s="1"/>
    </row>
    <row r="14" spans="1:28" ht="16.5">
      <c r="A14" s="172">
        <v>12</v>
      </c>
      <c r="B14" s="172">
        <v>5</v>
      </c>
      <c r="C14" s="172">
        <v>200302</v>
      </c>
      <c r="D14" s="182" t="s">
        <v>3241</v>
      </c>
      <c r="E14" s="172" t="s">
        <v>2120</v>
      </c>
      <c r="F14" s="172">
        <v>1177408</v>
      </c>
      <c r="G14" s="211" t="s">
        <v>142</v>
      </c>
      <c r="H14" s="173" t="s">
        <v>186</v>
      </c>
      <c r="I14" s="222">
        <v>43396</v>
      </c>
      <c r="J14" s="173">
        <v>18</v>
      </c>
      <c r="K14" s="349">
        <v>43878</v>
      </c>
      <c r="L14" s="375">
        <v>44012</v>
      </c>
      <c r="M14" s="394">
        <f t="shared" si="0"/>
        <v>20.533333333333335</v>
      </c>
      <c r="N14" s="394">
        <f t="shared" si="1"/>
        <v>16.066666666666666</v>
      </c>
      <c r="O14" s="349"/>
      <c r="P14" s="2453" t="s">
        <v>387</v>
      </c>
      <c r="Q14" s="407" t="s">
        <v>3242</v>
      </c>
      <c r="Z14" s="1"/>
      <c r="AA14" s="1"/>
      <c r="AB14" s="1"/>
    </row>
    <row r="15" spans="1:28" ht="16.5">
      <c r="A15" s="172">
        <v>13</v>
      </c>
      <c r="B15" s="172">
        <v>6</v>
      </c>
      <c r="C15" s="172">
        <v>200302</v>
      </c>
      <c r="D15" s="182" t="s">
        <v>3241</v>
      </c>
      <c r="E15" s="172" t="s">
        <v>2125</v>
      </c>
      <c r="F15" s="172">
        <v>1213228</v>
      </c>
      <c r="G15" s="211" t="s">
        <v>144</v>
      </c>
      <c r="H15" s="173" t="s">
        <v>186</v>
      </c>
      <c r="I15" s="222">
        <v>43396</v>
      </c>
      <c r="J15" s="173">
        <v>18</v>
      </c>
      <c r="K15" s="349">
        <v>43878</v>
      </c>
      <c r="L15" s="375">
        <v>44013</v>
      </c>
      <c r="M15" s="394">
        <f t="shared" si="0"/>
        <v>20.566666666666666</v>
      </c>
      <c r="N15" s="394">
        <f t="shared" si="1"/>
        <v>16.066666666666666</v>
      </c>
      <c r="O15" s="349"/>
      <c r="P15" s="2453" t="s">
        <v>387</v>
      </c>
      <c r="Q15" s="407" t="s">
        <v>3242</v>
      </c>
      <c r="Z15" s="1"/>
      <c r="AA15" s="1"/>
      <c r="AB15" s="1"/>
    </row>
    <row r="16" spans="1:28" ht="16.5">
      <c r="A16" s="172">
        <v>14</v>
      </c>
      <c r="B16" s="172">
        <v>7</v>
      </c>
      <c r="C16" s="172">
        <v>200302</v>
      </c>
      <c r="D16" s="182" t="s">
        <v>3241</v>
      </c>
      <c r="E16" s="172" t="s">
        <v>2130</v>
      </c>
      <c r="F16" s="172">
        <v>1213228</v>
      </c>
      <c r="G16" s="211" t="s">
        <v>144</v>
      </c>
      <c r="H16" s="173" t="s">
        <v>186</v>
      </c>
      <c r="I16" s="222">
        <v>43396</v>
      </c>
      <c r="J16" s="173">
        <v>18</v>
      </c>
      <c r="K16" s="349">
        <v>43878</v>
      </c>
      <c r="L16" s="375">
        <v>44025</v>
      </c>
      <c r="M16" s="394">
        <f t="shared" si="0"/>
        <v>20.966666666666665</v>
      </c>
      <c r="N16" s="394">
        <f t="shared" si="1"/>
        <v>16.066666666666666</v>
      </c>
      <c r="O16" s="349"/>
      <c r="P16" s="2453" t="s">
        <v>387</v>
      </c>
      <c r="Q16" s="407" t="s">
        <v>3242</v>
      </c>
      <c r="Z16" s="167"/>
      <c r="AA16" s="405"/>
      <c r="AB16" s="167"/>
    </row>
    <row r="17" spans="1:28" ht="16.5">
      <c r="A17" s="172">
        <v>15</v>
      </c>
      <c r="B17" s="172">
        <v>8</v>
      </c>
      <c r="C17" s="172">
        <v>200302</v>
      </c>
      <c r="D17" s="182" t="s">
        <v>3241</v>
      </c>
      <c r="E17" s="172" t="s">
        <v>2135</v>
      </c>
      <c r="F17" s="172">
        <v>1213228</v>
      </c>
      <c r="G17" s="211" t="s">
        <v>144</v>
      </c>
      <c r="H17" s="173" t="s">
        <v>186</v>
      </c>
      <c r="I17" s="222">
        <v>43396</v>
      </c>
      <c r="J17" s="173">
        <v>18</v>
      </c>
      <c r="K17" s="349">
        <v>43878</v>
      </c>
      <c r="L17" s="375">
        <v>44026</v>
      </c>
      <c r="M17" s="394">
        <f t="shared" si="0"/>
        <v>21</v>
      </c>
      <c r="N17" s="394">
        <f t="shared" si="1"/>
        <v>16.066666666666666</v>
      </c>
      <c r="O17" s="349"/>
      <c r="P17" s="2453" t="s">
        <v>387</v>
      </c>
      <c r="Q17" s="407" t="s">
        <v>3242</v>
      </c>
      <c r="Z17" s="1"/>
      <c r="AA17" s="1"/>
      <c r="AB17" s="1"/>
    </row>
    <row r="18" spans="1:28" ht="16.5">
      <c r="A18" s="172">
        <v>16</v>
      </c>
      <c r="B18" s="172">
        <v>9</v>
      </c>
      <c r="C18" s="172">
        <v>200302</v>
      </c>
      <c r="D18" s="182" t="s">
        <v>3241</v>
      </c>
      <c r="E18" s="172" t="s">
        <v>2140</v>
      </c>
      <c r="F18" s="172">
        <v>1213228</v>
      </c>
      <c r="G18" s="211" t="s">
        <v>144</v>
      </c>
      <c r="H18" s="173" t="s">
        <v>186</v>
      </c>
      <c r="I18" s="222">
        <v>43396</v>
      </c>
      <c r="J18" s="173">
        <v>18</v>
      </c>
      <c r="K18" s="349">
        <v>43878</v>
      </c>
      <c r="L18" s="375">
        <v>44027</v>
      </c>
      <c r="M18" s="394">
        <f t="shared" si="0"/>
        <v>21.033333333333335</v>
      </c>
      <c r="N18" s="394">
        <f t="shared" si="1"/>
        <v>16.066666666666666</v>
      </c>
      <c r="O18" s="349"/>
      <c r="P18" s="2453" t="s">
        <v>387</v>
      </c>
      <c r="Q18" s="407" t="s">
        <v>3242</v>
      </c>
      <c r="Z18" s="1"/>
      <c r="AA18" s="1"/>
      <c r="AB18" s="1"/>
    </row>
    <row r="19" spans="1:28" ht="16.5">
      <c r="A19" s="179" t="s">
        <v>317</v>
      </c>
      <c r="B19" s="179"/>
      <c r="C19" s="179"/>
      <c r="D19" s="179"/>
      <c r="E19" s="179"/>
      <c r="F19" s="179"/>
      <c r="G19" s="213"/>
      <c r="H19" s="180"/>
      <c r="I19" s="200"/>
      <c r="J19" s="180"/>
      <c r="K19" s="213"/>
      <c r="L19" s="180"/>
      <c r="M19" s="397">
        <f t="shared" si="0"/>
        <v>0</v>
      </c>
      <c r="N19" s="397">
        <f t="shared" si="1"/>
        <v>0</v>
      </c>
      <c r="O19" s="213"/>
      <c r="P19" s="2453" t="s">
        <v>317</v>
      </c>
      <c r="Q19" s="408"/>
      <c r="Z19" s="1"/>
      <c r="AA19" s="1"/>
      <c r="AB19" s="1"/>
    </row>
    <row r="20" spans="1:28" ht="16.5">
      <c r="A20" s="172">
        <v>17</v>
      </c>
      <c r="B20" s="172"/>
      <c r="C20" s="172">
        <v>200331</v>
      </c>
      <c r="D20" s="182" t="s">
        <v>3241</v>
      </c>
      <c r="E20" s="172" t="s">
        <v>2146</v>
      </c>
      <c r="F20" s="172">
        <v>1213236</v>
      </c>
      <c r="G20" s="211" t="s">
        <v>144</v>
      </c>
      <c r="H20" s="173" t="s">
        <v>186</v>
      </c>
      <c r="I20" s="222">
        <v>43428</v>
      </c>
      <c r="J20" s="173">
        <v>18</v>
      </c>
      <c r="K20" s="349">
        <v>43907</v>
      </c>
      <c r="L20" s="375">
        <v>44028</v>
      </c>
      <c r="M20" s="394">
        <f t="shared" si="0"/>
        <v>20</v>
      </c>
      <c r="N20" s="394">
        <f t="shared" si="1"/>
        <v>15.966666666666667</v>
      </c>
      <c r="O20" s="349"/>
      <c r="P20" s="2453" t="s">
        <v>387</v>
      </c>
      <c r="Q20" s="407" t="s">
        <v>3242</v>
      </c>
      <c r="Z20" s="1"/>
      <c r="AA20" s="1"/>
      <c r="AB20" s="1"/>
    </row>
    <row r="21" spans="1:28" ht="16.5">
      <c r="A21" s="172">
        <v>18</v>
      </c>
      <c r="B21" s="172"/>
      <c r="C21" s="172">
        <v>200331</v>
      </c>
      <c r="D21" s="182" t="s">
        <v>3241</v>
      </c>
      <c r="E21" s="172" t="s">
        <v>2151</v>
      </c>
      <c r="F21" s="172">
        <v>1213236</v>
      </c>
      <c r="G21" s="211" t="s">
        <v>144</v>
      </c>
      <c r="H21" s="173" t="s">
        <v>186</v>
      </c>
      <c r="I21" s="222">
        <v>43428</v>
      </c>
      <c r="J21" s="173">
        <v>18</v>
      </c>
      <c r="K21" s="349">
        <v>43907</v>
      </c>
      <c r="L21" s="375">
        <v>44029</v>
      </c>
      <c r="M21" s="394">
        <f t="shared" si="0"/>
        <v>20.033333333333335</v>
      </c>
      <c r="N21" s="394">
        <f t="shared" si="1"/>
        <v>15.966666666666667</v>
      </c>
      <c r="O21" s="349"/>
      <c r="P21" s="2453" t="s">
        <v>387</v>
      </c>
      <c r="Q21" s="407" t="s">
        <v>3242</v>
      </c>
      <c r="Z21" s="1"/>
      <c r="AA21" s="1"/>
      <c r="AB21" s="1"/>
    </row>
    <row r="22" spans="1:28" ht="16.5">
      <c r="A22" s="172">
        <v>19</v>
      </c>
      <c r="B22" s="172"/>
      <c r="C22" s="172">
        <v>200331</v>
      </c>
      <c r="D22" s="182" t="s">
        <v>3241</v>
      </c>
      <c r="E22" s="172" t="s">
        <v>2156</v>
      </c>
      <c r="F22" s="172">
        <v>1213236</v>
      </c>
      <c r="G22" s="211" t="s">
        <v>144</v>
      </c>
      <c r="H22" s="173" t="s">
        <v>186</v>
      </c>
      <c r="I22" s="222">
        <v>43428</v>
      </c>
      <c r="J22" s="173">
        <v>18</v>
      </c>
      <c r="K22" s="349">
        <v>43907</v>
      </c>
      <c r="L22" s="375">
        <v>44032</v>
      </c>
      <c r="M22" s="394">
        <f t="shared" si="0"/>
        <v>20.133333333333333</v>
      </c>
      <c r="N22" s="394">
        <f t="shared" si="1"/>
        <v>15.966666666666667</v>
      </c>
      <c r="O22" s="349"/>
      <c r="P22" s="2453" t="s">
        <v>387</v>
      </c>
      <c r="Q22" s="407" t="s">
        <v>3242</v>
      </c>
      <c r="Z22" s="167"/>
      <c r="AA22" s="405"/>
      <c r="AB22" s="167"/>
    </row>
    <row r="23" spans="1:28" ht="16.5">
      <c r="A23" s="172">
        <v>20</v>
      </c>
      <c r="B23" s="172"/>
      <c r="C23" s="172">
        <v>200331</v>
      </c>
      <c r="D23" s="182" t="s">
        <v>3241</v>
      </c>
      <c r="E23" s="172" t="s">
        <v>2159</v>
      </c>
      <c r="F23" s="172">
        <v>1213236</v>
      </c>
      <c r="G23" s="211" t="s">
        <v>144</v>
      </c>
      <c r="H23" s="173" t="s">
        <v>186</v>
      </c>
      <c r="I23" s="222">
        <v>43428</v>
      </c>
      <c r="J23" s="173">
        <v>18</v>
      </c>
      <c r="K23" s="349">
        <v>43907</v>
      </c>
      <c r="L23" s="375">
        <v>44033</v>
      </c>
      <c r="M23" s="394">
        <f t="shared" si="0"/>
        <v>20.166666666666668</v>
      </c>
      <c r="N23" s="394">
        <f t="shared" si="1"/>
        <v>15.966666666666667</v>
      </c>
      <c r="O23" s="349"/>
      <c r="P23" s="2453" t="s">
        <v>387</v>
      </c>
      <c r="Q23" s="407" t="s">
        <v>3242</v>
      </c>
      <c r="Z23" s="1"/>
      <c r="AA23" s="1"/>
      <c r="AB23" s="1"/>
    </row>
    <row r="24" spans="1:28" ht="16.5">
      <c r="A24" s="172">
        <v>21</v>
      </c>
      <c r="B24" s="172"/>
      <c r="C24" s="172">
        <v>200331</v>
      </c>
      <c r="D24" s="182" t="s">
        <v>3241</v>
      </c>
      <c r="E24" s="172" t="s">
        <v>2164</v>
      </c>
      <c r="F24" s="172">
        <v>1213236</v>
      </c>
      <c r="G24" s="211" t="s">
        <v>144</v>
      </c>
      <c r="H24" s="173" t="s">
        <v>186</v>
      </c>
      <c r="I24" s="222">
        <v>43428</v>
      </c>
      <c r="J24" s="173">
        <v>18</v>
      </c>
      <c r="K24" s="349">
        <v>43907</v>
      </c>
      <c r="L24" s="375">
        <v>44034</v>
      </c>
      <c r="M24" s="394">
        <f t="shared" si="0"/>
        <v>20.2</v>
      </c>
      <c r="N24" s="394">
        <f t="shared" si="1"/>
        <v>15.966666666666667</v>
      </c>
      <c r="O24" s="349"/>
      <c r="P24" s="2453" t="s">
        <v>387</v>
      </c>
      <c r="Q24" s="407" t="s">
        <v>3242</v>
      </c>
      <c r="Z24" s="1"/>
      <c r="AA24" s="1"/>
      <c r="AB24" s="1"/>
    </row>
    <row r="25" spans="1:28" ht="16.5">
      <c r="A25" s="172">
        <v>22</v>
      </c>
      <c r="B25" s="172"/>
      <c r="C25" s="172">
        <v>200331</v>
      </c>
      <c r="D25" s="182" t="s">
        <v>3241</v>
      </c>
      <c r="E25" s="172" t="s">
        <v>3243</v>
      </c>
      <c r="F25" s="172">
        <v>1213229</v>
      </c>
      <c r="G25" s="211" t="s">
        <v>144</v>
      </c>
      <c r="H25" s="173" t="s">
        <v>186</v>
      </c>
      <c r="I25" s="222">
        <v>43428</v>
      </c>
      <c r="J25" s="173">
        <v>18</v>
      </c>
      <c r="K25" s="349">
        <v>43907</v>
      </c>
      <c r="L25" s="173" t="s">
        <v>1860</v>
      </c>
      <c r="M25" s="394" t="s">
        <v>3244</v>
      </c>
      <c r="N25" s="394">
        <f t="shared" si="1"/>
        <v>15.966666666666667</v>
      </c>
      <c r="O25" s="211"/>
      <c r="P25" s="2453" t="s">
        <v>387</v>
      </c>
      <c r="Q25" s="407" t="s">
        <v>3242</v>
      </c>
      <c r="Z25" s="1"/>
      <c r="AA25" s="406"/>
      <c r="AB25" s="1"/>
    </row>
    <row r="26" spans="1:28" ht="16.5">
      <c r="A26" s="172">
        <v>23</v>
      </c>
      <c r="B26" s="172"/>
      <c r="C26" s="172">
        <v>200331</v>
      </c>
      <c r="D26" s="182" t="s">
        <v>3241</v>
      </c>
      <c r="E26" s="172" t="s">
        <v>2169</v>
      </c>
      <c r="F26" s="172">
        <v>1213229</v>
      </c>
      <c r="G26" s="211" t="s">
        <v>144</v>
      </c>
      <c r="H26" s="173" t="s">
        <v>186</v>
      </c>
      <c r="I26" s="222">
        <v>43428</v>
      </c>
      <c r="J26" s="173">
        <v>18</v>
      </c>
      <c r="K26" s="349">
        <v>43907</v>
      </c>
      <c r="L26" s="375">
        <v>44032</v>
      </c>
      <c r="M26" s="394">
        <f t="shared" ref="M26:M39" si="2">_xlfn.DAYS(L26,I26)/30</f>
        <v>20.133333333333333</v>
      </c>
      <c r="N26" s="394">
        <f t="shared" si="1"/>
        <v>15.966666666666667</v>
      </c>
      <c r="O26" s="349"/>
      <c r="P26" s="2453" t="s">
        <v>387</v>
      </c>
      <c r="Q26" s="407" t="s">
        <v>3242</v>
      </c>
      <c r="Z26" s="1"/>
      <c r="AA26" s="1"/>
      <c r="AB26" s="1"/>
    </row>
    <row r="27" spans="1:28" ht="16.5">
      <c r="A27" s="172">
        <v>24</v>
      </c>
      <c r="B27" s="172"/>
      <c r="C27" s="172">
        <v>200331</v>
      </c>
      <c r="D27" s="182" t="s">
        <v>3241</v>
      </c>
      <c r="E27" s="172" t="s">
        <v>2174</v>
      </c>
      <c r="F27" s="172">
        <v>1213229</v>
      </c>
      <c r="G27" s="211" t="s">
        <v>144</v>
      </c>
      <c r="H27" s="173" t="s">
        <v>186</v>
      </c>
      <c r="I27" s="222">
        <v>43428</v>
      </c>
      <c r="J27" s="173">
        <v>18</v>
      </c>
      <c r="K27" s="349">
        <v>43907</v>
      </c>
      <c r="L27" s="375">
        <v>44032</v>
      </c>
      <c r="M27" s="394">
        <f t="shared" si="2"/>
        <v>20.133333333333333</v>
      </c>
      <c r="N27" s="394">
        <f t="shared" si="1"/>
        <v>15.966666666666667</v>
      </c>
      <c r="O27" s="349"/>
      <c r="P27" s="2453" t="s">
        <v>387</v>
      </c>
      <c r="Q27" s="407" t="s">
        <v>3242</v>
      </c>
      <c r="Z27" s="1"/>
      <c r="AA27" s="1"/>
      <c r="AB27" s="1"/>
    </row>
    <row r="28" spans="1:28" ht="16.5">
      <c r="A28" s="172">
        <v>25</v>
      </c>
      <c r="B28" s="172"/>
      <c r="C28" s="172">
        <v>200331</v>
      </c>
      <c r="D28" s="182" t="s">
        <v>3241</v>
      </c>
      <c r="E28" s="172" t="s">
        <v>2179</v>
      </c>
      <c r="F28" s="172">
        <v>1213229</v>
      </c>
      <c r="G28" s="211" t="s">
        <v>144</v>
      </c>
      <c r="H28" s="173" t="s">
        <v>186</v>
      </c>
      <c r="I28" s="222">
        <v>43428</v>
      </c>
      <c r="J28" s="173">
        <v>18</v>
      </c>
      <c r="K28" s="349">
        <v>43907</v>
      </c>
      <c r="L28" s="375">
        <v>44032</v>
      </c>
      <c r="M28" s="394">
        <f t="shared" si="2"/>
        <v>20.133333333333333</v>
      </c>
      <c r="N28" s="394">
        <f t="shared" si="1"/>
        <v>15.966666666666667</v>
      </c>
      <c r="O28" s="349"/>
      <c r="P28" s="2453" t="s">
        <v>387</v>
      </c>
      <c r="Q28" s="407" t="s">
        <v>3242</v>
      </c>
      <c r="Z28" s="167"/>
      <c r="AA28" s="405"/>
      <c r="AB28" s="167"/>
    </row>
    <row r="29" spans="1:28" ht="16.5">
      <c r="A29" s="172">
        <v>26</v>
      </c>
      <c r="B29" s="172"/>
      <c r="C29" s="172">
        <v>200331</v>
      </c>
      <c r="D29" s="182" t="s">
        <v>3241</v>
      </c>
      <c r="E29" s="172" t="s">
        <v>2184</v>
      </c>
      <c r="F29" s="172">
        <v>1213229</v>
      </c>
      <c r="G29" s="211" t="s">
        <v>144</v>
      </c>
      <c r="H29" s="173" t="s">
        <v>186</v>
      </c>
      <c r="I29" s="222">
        <v>43428</v>
      </c>
      <c r="J29" s="173">
        <v>18</v>
      </c>
      <c r="K29" s="349">
        <v>43907</v>
      </c>
      <c r="L29" s="375">
        <v>44032</v>
      </c>
      <c r="M29" s="394">
        <f t="shared" si="2"/>
        <v>20.133333333333333</v>
      </c>
      <c r="N29" s="394">
        <f t="shared" si="1"/>
        <v>15.966666666666667</v>
      </c>
      <c r="O29" s="349"/>
      <c r="P29" s="2453" t="s">
        <v>387</v>
      </c>
      <c r="Q29" s="407" t="s">
        <v>3242</v>
      </c>
      <c r="Z29" s="1"/>
      <c r="AA29" s="1"/>
      <c r="AB29" s="1"/>
    </row>
    <row r="30" spans="1:28" ht="16.5">
      <c r="A30" s="172">
        <v>27</v>
      </c>
      <c r="B30" s="172"/>
      <c r="C30" s="172">
        <v>200331</v>
      </c>
      <c r="D30" s="182" t="s">
        <v>3241</v>
      </c>
      <c r="E30" s="172" t="s">
        <v>2189</v>
      </c>
      <c r="F30" s="172">
        <v>1213235</v>
      </c>
      <c r="G30" s="211" t="s">
        <v>142</v>
      </c>
      <c r="H30" s="173" t="s">
        <v>186</v>
      </c>
      <c r="I30" s="222">
        <v>43428</v>
      </c>
      <c r="J30" s="173">
        <v>18</v>
      </c>
      <c r="K30" s="349">
        <v>43907</v>
      </c>
      <c r="L30" s="375">
        <v>44032</v>
      </c>
      <c r="M30" s="394">
        <f t="shared" si="2"/>
        <v>20.133333333333333</v>
      </c>
      <c r="N30" s="394">
        <f t="shared" si="1"/>
        <v>15.966666666666667</v>
      </c>
      <c r="O30" s="349"/>
      <c r="P30" s="2453" t="s">
        <v>387</v>
      </c>
      <c r="Q30" s="407" t="s">
        <v>3242</v>
      </c>
      <c r="Z30" s="1"/>
      <c r="AA30" s="1"/>
      <c r="AB30" s="1"/>
    </row>
    <row r="31" spans="1:28" ht="16.5">
      <c r="A31" s="172">
        <v>28</v>
      </c>
      <c r="B31" s="172"/>
      <c r="C31" s="172">
        <v>200331</v>
      </c>
      <c r="D31" s="182" t="s">
        <v>3241</v>
      </c>
      <c r="E31" s="172" t="s">
        <v>2194</v>
      </c>
      <c r="F31" s="172">
        <v>1213235</v>
      </c>
      <c r="G31" s="211" t="s">
        <v>142</v>
      </c>
      <c r="H31" s="173" t="s">
        <v>186</v>
      </c>
      <c r="I31" s="222">
        <v>43428</v>
      </c>
      <c r="J31" s="173">
        <v>18</v>
      </c>
      <c r="K31" s="349">
        <v>43907</v>
      </c>
      <c r="L31" s="375">
        <v>44032</v>
      </c>
      <c r="M31" s="394">
        <f t="shared" si="2"/>
        <v>20.133333333333333</v>
      </c>
      <c r="N31" s="394">
        <f t="shared" si="1"/>
        <v>15.966666666666667</v>
      </c>
      <c r="O31" s="349"/>
      <c r="P31" s="2453" t="s">
        <v>387</v>
      </c>
      <c r="Q31" s="407" t="s">
        <v>3242</v>
      </c>
      <c r="Z31" s="1"/>
      <c r="AA31" s="406"/>
      <c r="AB31" s="1"/>
    </row>
    <row r="32" spans="1:28" ht="16.5">
      <c r="A32" s="172">
        <v>29</v>
      </c>
      <c r="B32" s="172"/>
      <c r="C32" s="172">
        <v>200331</v>
      </c>
      <c r="D32" s="182" t="s">
        <v>3241</v>
      </c>
      <c r="E32" s="172" t="s">
        <v>2199</v>
      </c>
      <c r="F32" s="172">
        <v>1213235</v>
      </c>
      <c r="G32" s="211" t="s">
        <v>142</v>
      </c>
      <c r="H32" s="173" t="s">
        <v>186</v>
      </c>
      <c r="I32" s="222">
        <v>43428</v>
      </c>
      <c r="J32" s="173">
        <v>18</v>
      </c>
      <c r="K32" s="349">
        <v>43907</v>
      </c>
      <c r="L32" s="375">
        <v>44032</v>
      </c>
      <c r="M32" s="394">
        <f t="shared" si="2"/>
        <v>20.133333333333333</v>
      </c>
      <c r="N32" s="394">
        <f t="shared" si="1"/>
        <v>15.966666666666667</v>
      </c>
      <c r="O32" s="349"/>
      <c r="P32" s="2453" t="s">
        <v>387</v>
      </c>
      <c r="Q32" s="407" t="s">
        <v>3242</v>
      </c>
      <c r="Z32" s="1"/>
      <c r="AA32" s="1"/>
      <c r="AB32" s="1"/>
    </row>
    <row r="33" spans="1:28" ht="16.5">
      <c r="A33" s="179"/>
      <c r="B33" s="179"/>
      <c r="C33" s="179"/>
      <c r="D33" s="179"/>
      <c r="E33" s="179"/>
      <c r="F33" s="179"/>
      <c r="G33" s="213"/>
      <c r="H33" s="180"/>
      <c r="I33" s="200"/>
      <c r="J33" s="180"/>
      <c r="K33" s="213"/>
      <c r="L33" s="180"/>
      <c r="M33" s="397">
        <f t="shared" si="2"/>
        <v>0</v>
      </c>
      <c r="N33" s="397">
        <f t="shared" si="1"/>
        <v>0</v>
      </c>
      <c r="O33" s="213"/>
      <c r="P33" s="2454" t="s">
        <v>317</v>
      </c>
      <c r="Q33" s="408"/>
      <c r="Z33" s="1"/>
      <c r="AA33" s="1"/>
      <c r="AB33" s="1"/>
    </row>
    <row r="34" spans="1:28" ht="16.5">
      <c r="A34" s="174">
        <v>30</v>
      </c>
      <c r="B34" s="174">
        <v>1</v>
      </c>
      <c r="C34" s="174">
        <v>190610</v>
      </c>
      <c r="D34" s="174" t="s">
        <v>3245</v>
      </c>
      <c r="E34" s="174" t="s">
        <v>2866</v>
      </c>
      <c r="F34" s="174"/>
      <c r="G34" s="212" t="s">
        <v>142</v>
      </c>
      <c r="H34" s="175" t="s">
        <v>183</v>
      </c>
      <c r="I34" s="221">
        <v>43193</v>
      </c>
      <c r="J34" s="175">
        <v>12</v>
      </c>
      <c r="K34" s="348">
        <v>43612</v>
      </c>
      <c r="L34" s="376">
        <v>43712</v>
      </c>
      <c r="M34" s="395">
        <f t="shared" si="2"/>
        <v>17.3</v>
      </c>
      <c r="N34" s="395">
        <f t="shared" ref="N34:N66" si="3">_xlfn.DAYS(K34,I34)/30</f>
        <v>13.966666666666667</v>
      </c>
      <c r="O34" s="348"/>
      <c r="P34" s="2453" t="s">
        <v>387</v>
      </c>
      <c r="Q34" s="410" t="s">
        <v>3246</v>
      </c>
      <c r="Z34" s="167"/>
      <c r="AA34" s="405"/>
      <c r="AB34" s="167"/>
    </row>
    <row r="35" spans="1:28" ht="16.5">
      <c r="A35" s="174">
        <v>31</v>
      </c>
      <c r="B35" s="174">
        <v>6</v>
      </c>
      <c r="C35" s="174">
        <v>190610</v>
      </c>
      <c r="D35" s="174" t="s">
        <v>3245</v>
      </c>
      <c r="E35" s="174" t="s">
        <v>2849</v>
      </c>
      <c r="F35" s="174"/>
      <c r="G35" s="212" t="s">
        <v>144</v>
      </c>
      <c r="H35" s="175" t="s">
        <v>183</v>
      </c>
      <c r="I35" s="221">
        <v>43193</v>
      </c>
      <c r="J35" s="175">
        <v>12</v>
      </c>
      <c r="K35" s="348">
        <v>43612</v>
      </c>
      <c r="L35" s="376">
        <v>43717</v>
      </c>
      <c r="M35" s="395">
        <f t="shared" si="2"/>
        <v>17.466666666666665</v>
      </c>
      <c r="N35" s="395">
        <f t="shared" si="3"/>
        <v>13.966666666666667</v>
      </c>
      <c r="O35" s="348"/>
      <c r="P35" s="2453" t="s">
        <v>387</v>
      </c>
      <c r="Q35" s="410" t="s">
        <v>3246</v>
      </c>
      <c r="Z35" s="1"/>
      <c r="AA35" s="1"/>
      <c r="AB35" s="1"/>
    </row>
    <row r="36" spans="1:28" ht="16.5">
      <c r="A36" s="174">
        <v>32</v>
      </c>
      <c r="B36" s="176">
        <v>2</v>
      </c>
      <c r="C36" s="174">
        <v>190610</v>
      </c>
      <c r="D36" s="174" t="s">
        <v>3245</v>
      </c>
      <c r="E36" s="174" t="s">
        <v>2867</v>
      </c>
      <c r="F36" s="176"/>
      <c r="G36" s="212" t="s">
        <v>142</v>
      </c>
      <c r="H36" s="175" t="s">
        <v>183</v>
      </c>
      <c r="I36" s="221">
        <v>43193</v>
      </c>
      <c r="J36" s="175">
        <v>12</v>
      </c>
      <c r="K36" s="348">
        <v>43612</v>
      </c>
      <c r="L36" s="376">
        <v>43718</v>
      </c>
      <c r="M36" s="395">
        <f t="shared" si="2"/>
        <v>17.5</v>
      </c>
      <c r="N36" s="395">
        <f t="shared" si="3"/>
        <v>13.966666666666667</v>
      </c>
      <c r="O36" s="348"/>
      <c r="P36" s="2453" t="s">
        <v>387</v>
      </c>
      <c r="Q36" s="410" t="s">
        <v>3246</v>
      </c>
      <c r="Z36" s="1"/>
      <c r="AA36" s="1"/>
      <c r="AB36" s="1"/>
    </row>
    <row r="37" spans="1:28" ht="16.5">
      <c r="A37" s="174">
        <v>33</v>
      </c>
      <c r="B37" s="176">
        <v>7</v>
      </c>
      <c r="C37" s="174">
        <v>190610</v>
      </c>
      <c r="D37" s="174" t="s">
        <v>3245</v>
      </c>
      <c r="E37" s="174" t="s">
        <v>2851</v>
      </c>
      <c r="F37" s="176"/>
      <c r="G37" s="212" t="s">
        <v>144</v>
      </c>
      <c r="H37" s="175" t="s">
        <v>183</v>
      </c>
      <c r="I37" s="221">
        <v>43193</v>
      </c>
      <c r="J37" s="175">
        <v>12</v>
      </c>
      <c r="K37" s="348">
        <v>43612</v>
      </c>
      <c r="L37" s="376">
        <v>43719</v>
      </c>
      <c r="M37" s="395">
        <f t="shared" si="2"/>
        <v>17.533333333333335</v>
      </c>
      <c r="N37" s="395">
        <f t="shared" si="3"/>
        <v>13.966666666666667</v>
      </c>
      <c r="O37" s="348"/>
      <c r="P37" s="2453" t="s">
        <v>387</v>
      </c>
      <c r="Q37" s="410" t="s">
        <v>3246</v>
      </c>
      <c r="Z37" s="1"/>
      <c r="AA37" s="406"/>
      <c r="AB37" s="1"/>
    </row>
    <row r="38" spans="1:28" ht="16.5">
      <c r="A38" s="174">
        <v>34</v>
      </c>
      <c r="B38" s="176">
        <v>3</v>
      </c>
      <c r="C38" s="174">
        <v>190610</v>
      </c>
      <c r="D38" s="174" t="s">
        <v>3245</v>
      </c>
      <c r="E38" s="174" t="s">
        <v>2869</v>
      </c>
      <c r="F38" s="176"/>
      <c r="G38" s="212" t="s">
        <v>142</v>
      </c>
      <c r="H38" s="175" t="s">
        <v>183</v>
      </c>
      <c r="I38" s="221">
        <v>43193</v>
      </c>
      <c r="J38" s="175">
        <v>12</v>
      </c>
      <c r="K38" s="348">
        <v>43612</v>
      </c>
      <c r="L38" s="376">
        <v>43720</v>
      </c>
      <c r="M38" s="395">
        <f t="shared" si="2"/>
        <v>17.566666666666666</v>
      </c>
      <c r="N38" s="395">
        <f t="shared" si="3"/>
        <v>13.966666666666667</v>
      </c>
      <c r="O38" s="348"/>
      <c r="P38" s="2453" t="s">
        <v>387</v>
      </c>
      <c r="Q38" s="410" t="s">
        <v>3246</v>
      </c>
      <c r="Z38" s="1"/>
      <c r="AA38" s="1"/>
      <c r="AB38" s="1"/>
    </row>
    <row r="39" spans="1:28" ht="16.5">
      <c r="A39" s="174">
        <v>35</v>
      </c>
      <c r="B39" s="176">
        <v>8</v>
      </c>
      <c r="C39" s="174">
        <v>190610</v>
      </c>
      <c r="D39" s="174" t="s">
        <v>3245</v>
      </c>
      <c r="E39" s="174" t="s">
        <v>2852</v>
      </c>
      <c r="F39" s="176"/>
      <c r="G39" s="212" t="s">
        <v>144</v>
      </c>
      <c r="H39" s="175" t="s">
        <v>183</v>
      </c>
      <c r="I39" s="221">
        <v>43193</v>
      </c>
      <c r="J39" s="175">
        <v>12</v>
      </c>
      <c r="K39" s="348">
        <v>43612</v>
      </c>
      <c r="L39" s="376">
        <v>43721</v>
      </c>
      <c r="M39" s="395">
        <f t="shared" si="2"/>
        <v>17.600000000000001</v>
      </c>
      <c r="N39" s="395">
        <f t="shared" si="3"/>
        <v>13.966666666666667</v>
      </c>
      <c r="O39" s="348"/>
      <c r="P39" s="2453" t="s">
        <v>387</v>
      </c>
      <c r="Q39" s="410" t="s">
        <v>3246</v>
      </c>
      <c r="Z39" s="1"/>
      <c r="AA39" s="1"/>
      <c r="AB39" s="1"/>
    </row>
    <row r="40" spans="1:28" ht="16.5">
      <c r="A40" s="177">
        <v>36</v>
      </c>
      <c r="B40" s="177">
        <v>7</v>
      </c>
      <c r="C40" s="172">
        <v>190715</v>
      </c>
      <c r="D40" s="182" t="s">
        <v>3241</v>
      </c>
      <c r="E40" s="172" t="s">
        <v>2656</v>
      </c>
      <c r="F40" s="177"/>
      <c r="G40" s="208" t="s">
        <v>144</v>
      </c>
      <c r="H40" s="173" t="s">
        <v>186</v>
      </c>
      <c r="I40" s="222">
        <v>43246</v>
      </c>
      <c r="J40" s="173">
        <v>12</v>
      </c>
      <c r="K40" s="349">
        <v>43647</v>
      </c>
      <c r="L40" s="561">
        <v>43721</v>
      </c>
      <c r="M40" s="394"/>
      <c r="N40" s="394">
        <f t="shared" si="3"/>
        <v>13.366666666666667</v>
      </c>
      <c r="O40" s="211"/>
      <c r="P40" s="2453" t="s">
        <v>387</v>
      </c>
      <c r="Q40" s="410" t="s">
        <v>3246</v>
      </c>
      <c r="Z40" s="167"/>
      <c r="AA40" s="405"/>
      <c r="AB40" s="167"/>
    </row>
    <row r="41" spans="1:28" ht="16.5">
      <c r="A41" s="177">
        <v>37</v>
      </c>
      <c r="B41" s="177">
        <v>6</v>
      </c>
      <c r="C41" s="172">
        <v>190715</v>
      </c>
      <c r="D41" s="182" t="s">
        <v>3241</v>
      </c>
      <c r="E41" s="172" t="s">
        <v>2666</v>
      </c>
      <c r="F41" s="177"/>
      <c r="G41" s="208" t="s">
        <v>142</v>
      </c>
      <c r="H41" s="173" t="s">
        <v>186</v>
      </c>
      <c r="I41" s="222">
        <v>43246</v>
      </c>
      <c r="J41" s="173">
        <v>12</v>
      </c>
      <c r="K41" s="349">
        <v>43647</v>
      </c>
      <c r="L41" s="561">
        <v>43721</v>
      </c>
      <c r="M41" s="394"/>
      <c r="N41" s="394">
        <f t="shared" si="3"/>
        <v>13.366666666666667</v>
      </c>
      <c r="O41" s="211"/>
      <c r="P41" s="2453" t="s">
        <v>387</v>
      </c>
      <c r="Q41" s="410" t="s">
        <v>3246</v>
      </c>
      <c r="Z41" s="167"/>
      <c r="AA41" s="1"/>
      <c r="AB41" s="167"/>
    </row>
    <row r="42" spans="1:28" ht="16.5">
      <c r="A42" s="177">
        <v>38</v>
      </c>
      <c r="B42" s="177">
        <v>8</v>
      </c>
      <c r="C42" s="172">
        <v>190715</v>
      </c>
      <c r="D42" s="182" t="s">
        <v>3241</v>
      </c>
      <c r="E42" s="172" t="s">
        <v>2659</v>
      </c>
      <c r="F42" s="177"/>
      <c r="G42" s="208" t="s">
        <v>144</v>
      </c>
      <c r="H42" s="173" t="s">
        <v>186</v>
      </c>
      <c r="I42" s="222">
        <v>43246</v>
      </c>
      <c r="J42" s="173">
        <v>12</v>
      </c>
      <c r="K42" s="349">
        <v>43647</v>
      </c>
      <c r="L42" s="1884"/>
      <c r="M42" s="394"/>
      <c r="N42" s="394">
        <f t="shared" si="3"/>
        <v>13.366666666666667</v>
      </c>
      <c r="O42" s="211"/>
      <c r="P42" s="2453" t="s">
        <v>387</v>
      </c>
      <c r="Q42" s="410" t="s">
        <v>3246</v>
      </c>
      <c r="Z42" s="167"/>
      <c r="AA42" s="1"/>
      <c r="AB42" s="167"/>
    </row>
    <row r="43" spans="1:28" ht="16.5">
      <c r="A43" s="177">
        <v>39</v>
      </c>
      <c r="B43" s="177">
        <v>9</v>
      </c>
      <c r="C43" s="172">
        <v>190715</v>
      </c>
      <c r="D43" s="182" t="s">
        <v>3241</v>
      </c>
      <c r="E43" s="172" t="s">
        <v>2669</v>
      </c>
      <c r="F43" s="177"/>
      <c r="G43" s="208" t="s">
        <v>142</v>
      </c>
      <c r="H43" s="173" t="s">
        <v>186</v>
      </c>
      <c r="I43" s="222">
        <v>43246</v>
      </c>
      <c r="J43" s="173">
        <v>12</v>
      </c>
      <c r="K43" s="349">
        <v>43647</v>
      </c>
      <c r="L43" s="561">
        <v>43721</v>
      </c>
      <c r="M43" s="394"/>
      <c r="N43" s="394">
        <f t="shared" si="3"/>
        <v>13.366666666666667</v>
      </c>
      <c r="O43" s="211"/>
      <c r="P43" s="2453" t="s">
        <v>387</v>
      </c>
      <c r="Q43" s="410" t="s">
        <v>3246</v>
      </c>
      <c r="Z43" s="167"/>
      <c r="AA43" s="1"/>
      <c r="AB43" s="167"/>
    </row>
    <row r="44" spans="1:28" ht="16.5">
      <c r="A44" s="177">
        <v>40</v>
      </c>
      <c r="B44" s="177">
        <v>10</v>
      </c>
      <c r="C44" s="172">
        <v>190715</v>
      </c>
      <c r="D44" s="182" t="s">
        <v>3241</v>
      </c>
      <c r="E44" s="172" t="s">
        <v>2708</v>
      </c>
      <c r="F44" s="177"/>
      <c r="G44" s="208" t="s">
        <v>142</v>
      </c>
      <c r="H44" s="173" t="s">
        <v>186</v>
      </c>
      <c r="I44" s="222">
        <v>43246</v>
      </c>
      <c r="J44" s="173">
        <v>12</v>
      </c>
      <c r="K44" s="349">
        <v>43647</v>
      </c>
      <c r="L44" s="561">
        <v>43721</v>
      </c>
      <c r="M44" s="394"/>
      <c r="N44" s="394">
        <f t="shared" si="3"/>
        <v>13.366666666666667</v>
      </c>
      <c r="O44" s="211"/>
      <c r="P44" s="2453" t="s">
        <v>387</v>
      </c>
      <c r="Q44" s="410" t="s">
        <v>3246</v>
      </c>
      <c r="Z44" s="167"/>
      <c r="AA44" s="1"/>
      <c r="AB44" s="167"/>
    </row>
    <row r="45" spans="1:28" ht="16.5">
      <c r="A45" s="176">
        <v>41</v>
      </c>
      <c r="B45" s="176">
        <v>4</v>
      </c>
      <c r="C45" s="174">
        <v>190610</v>
      </c>
      <c r="D45" s="174" t="s">
        <v>3245</v>
      </c>
      <c r="E45" s="174" t="s">
        <v>2870</v>
      </c>
      <c r="F45" s="176"/>
      <c r="G45" s="212" t="s">
        <v>142</v>
      </c>
      <c r="H45" s="175" t="s">
        <v>183</v>
      </c>
      <c r="I45" s="221">
        <v>43193</v>
      </c>
      <c r="J45" s="175">
        <v>12</v>
      </c>
      <c r="K45" s="348">
        <v>43612</v>
      </c>
      <c r="L45" s="1885"/>
      <c r="M45" s="395"/>
      <c r="N45" s="395">
        <f t="shared" si="3"/>
        <v>13.966666666666667</v>
      </c>
      <c r="O45" s="212"/>
      <c r="P45" s="2453" t="s">
        <v>387</v>
      </c>
      <c r="Q45" s="410" t="s">
        <v>3246</v>
      </c>
      <c r="AA45" s="1"/>
    </row>
    <row r="46" spans="1:28" ht="16.5">
      <c r="A46" s="176">
        <v>42</v>
      </c>
      <c r="B46" s="176">
        <v>9</v>
      </c>
      <c r="C46" s="174">
        <v>190610</v>
      </c>
      <c r="D46" s="174" t="s">
        <v>3245</v>
      </c>
      <c r="E46" s="174" t="s">
        <v>2853</v>
      </c>
      <c r="F46" s="176"/>
      <c r="G46" s="212" t="s">
        <v>144</v>
      </c>
      <c r="H46" s="175" t="s">
        <v>183</v>
      </c>
      <c r="I46" s="221">
        <v>43193</v>
      </c>
      <c r="J46" s="175">
        <v>12</v>
      </c>
      <c r="K46" s="348">
        <v>43612</v>
      </c>
      <c r="L46" s="1885"/>
      <c r="M46" s="395"/>
      <c r="N46" s="395">
        <f t="shared" si="3"/>
        <v>13.966666666666667</v>
      </c>
      <c r="O46" s="212"/>
      <c r="P46" s="2453" t="s">
        <v>387</v>
      </c>
      <c r="Q46" s="410" t="s">
        <v>3246</v>
      </c>
      <c r="AA46" s="1"/>
    </row>
    <row r="47" spans="1:28" ht="16.5">
      <c r="A47" s="176">
        <v>43</v>
      </c>
      <c r="B47" s="176">
        <v>5</v>
      </c>
      <c r="C47" s="174">
        <v>190610</v>
      </c>
      <c r="D47" s="174" t="s">
        <v>3245</v>
      </c>
      <c r="E47" s="174" t="s">
        <v>2873</v>
      </c>
      <c r="F47" s="176"/>
      <c r="G47" s="212" t="s">
        <v>142</v>
      </c>
      <c r="H47" s="175" t="s">
        <v>183</v>
      </c>
      <c r="I47" s="221">
        <v>43193</v>
      </c>
      <c r="J47" s="175">
        <v>12</v>
      </c>
      <c r="K47" s="348">
        <v>43612</v>
      </c>
      <c r="L47" s="1885"/>
      <c r="M47" s="395"/>
      <c r="N47" s="395">
        <f t="shared" si="3"/>
        <v>13.966666666666667</v>
      </c>
      <c r="O47" s="212"/>
      <c r="P47" s="2453" t="s">
        <v>387</v>
      </c>
      <c r="Q47" s="410" t="s">
        <v>3246</v>
      </c>
      <c r="AA47" s="1"/>
    </row>
    <row r="48" spans="1:28" ht="16.5">
      <c r="A48" s="176">
        <v>44</v>
      </c>
      <c r="B48" s="176">
        <v>10</v>
      </c>
      <c r="C48" s="174">
        <v>190610</v>
      </c>
      <c r="D48" s="174" t="s">
        <v>3245</v>
      </c>
      <c r="E48" s="174" t="s">
        <v>2856</v>
      </c>
      <c r="F48" s="176"/>
      <c r="G48" s="212" t="s">
        <v>144</v>
      </c>
      <c r="H48" s="175" t="s">
        <v>183</v>
      </c>
      <c r="I48" s="221">
        <v>43193</v>
      </c>
      <c r="J48" s="175">
        <v>12</v>
      </c>
      <c r="K48" s="348">
        <v>43612</v>
      </c>
      <c r="L48" s="1885"/>
      <c r="M48" s="395"/>
      <c r="N48" s="395">
        <f t="shared" si="3"/>
        <v>13.966666666666667</v>
      </c>
      <c r="O48" s="212"/>
      <c r="P48" s="2453" t="s">
        <v>387</v>
      </c>
      <c r="Q48" s="410" t="s">
        <v>3246</v>
      </c>
      <c r="AA48" s="1"/>
    </row>
    <row r="49" spans="1:27" ht="16.5">
      <c r="A49" s="178">
        <v>45</v>
      </c>
      <c r="B49" s="178">
        <v>1</v>
      </c>
      <c r="C49" s="170">
        <v>190715</v>
      </c>
      <c r="D49" s="181" t="s">
        <v>3241</v>
      </c>
      <c r="E49" s="170" t="s">
        <v>2766</v>
      </c>
      <c r="F49" s="178"/>
      <c r="G49" s="220" t="s">
        <v>142</v>
      </c>
      <c r="H49" s="171" t="s">
        <v>185</v>
      </c>
      <c r="I49" s="223">
        <v>43216</v>
      </c>
      <c r="J49" s="171">
        <v>12</v>
      </c>
      <c r="K49" s="350">
        <v>43647</v>
      </c>
      <c r="L49" s="1886"/>
      <c r="M49" s="399"/>
      <c r="N49" s="399">
        <f t="shared" si="3"/>
        <v>14.366666666666667</v>
      </c>
      <c r="O49" s="383"/>
      <c r="P49" s="2453" t="s">
        <v>387</v>
      </c>
      <c r="Q49" s="410" t="s">
        <v>3246</v>
      </c>
      <c r="AA49" s="1"/>
    </row>
    <row r="50" spans="1:27" ht="16.5">
      <c r="A50" s="178">
        <v>46</v>
      </c>
      <c r="B50" s="178">
        <v>2</v>
      </c>
      <c r="C50" s="170">
        <v>190715</v>
      </c>
      <c r="D50" s="181" t="s">
        <v>3241</v>
      </c>
      <c r="E50" s="170" t="s">
        <v>2769</v>
      </c>
      <c r="F50" s="178"/>
      <c r="G50" s="220" t="s">
        <v>142</v>
      </c>
      <c r="H50" s="171" t="s">
        <v>185</v>
      </c>
      <c r="I50" s="223">
        <v>43216</v>
      </c>
      <c r="J50" s="171">
        <v>12</v>
      </c>
      <c r="K50" s="350">
        <v>43647</v>
      </c>
      <c r="L50" s="1886"/>
      <c r="M50" s="399"/>
      <c r="N50" s="399">
        <f t="shared" si="3"/>
        <v>14.366666666666667</v>
      </c>
      <c r="O50" s="383"/>
      <c r="P50" s="2453" t="s">
        <v>387</v>
      </c>
      <c r="Q50" s="410" t="s">
        <v>3246</v>
      </c>
      <c r="AA50" s="1"/>
    </row>
    <row r="51" spans="1:27" ht="16.5">
      <c r="A51" s="178">
        <v>47</v>
      </c>
      <c r="B51" s="178">
        <v>3</v>
      </c>
      <c r="C51" s="170">
        <v>190715</v>
      </c>
      <c r="D51" s="181" t="s">
        <v>3241</v>
      </c>
      <c r="E51" s="170" t="s">
        <v>2771</v>
      </c>
      <c r="F51" s="178"/>
      <c r="G51" s="220" t="s">
        <v>142</v>
      </c>
      <c r="H51" s="171" t="s">
        <v>185</v>
      </c>
      <c r="I51" s="223">
        <v>43216</v>
      </c>
      <c r="J51" s="171">
        <v>12</v>
      </c>
      <c r="K51" s="350">
        <v>43647</v>
      </c>
      <c r="L51" s="171" t="s">
        <v>3244</v>
      </c>
      <c r="M51" s="399"/>
      <c r="N51" s="399">
        <f t="shared" si="3"/>
        <v>14.366666666666667</v>
      </c>
      <c r="O51" s="383"/>
      <c r="P51" s="2453" t="s">
        <v>387</v>
      </c>
      <c r="Q51" s="410" t="s">
        <v>3246</v>
      </c>
      <c r="AA51" s="1"/>
    </row>
    <row r="52" spans="1:27" ht="16.5">
      <c r="A52" s="177">
        <v>48</v>
      </c>
      <c r="B52" s="177">
        <v>5</v>
      </c>
      <c r="C52" s="172">
        <v>190715</v>
      </c>
      <c r="D52" s="182" t="s">
        <v>3241</v>
      </c>
      <c r="E52" s="172" t="s">
        <v>2711</v>
      </c>
      <c r="F52" s="177"/>
      <c r="G52" s="208" t="s">
        <v>142</v>
      </c>
      <c r="H52" s="173" t="s">
        <v>186</v>
      </c>
      <c r="I52" s="222">
        <v>43246</v>
      </c>
      <c r="J52" s="173">
        <v>12</v>
      </c>
      <c r="K52" s="349">
        <v>43647</v>
      </c>
      <c r="L52" s="173" t="s">
        <v>3244</v>
      </c>
      <c r="M52" s="394"/>
      <c r="N52" s="394">
        <f t="shared" si="3"/>
        <v>13.366666666666667</v>
      </c>
      <c r="O52" s="211"/>
      <c r="P52" s="2453" t="s">
        <v>387</v>
      </c>
      <c r="Q52" s="410" t="s">
        <v>3246</v>
      </c>
      <c r="AA52" s="1"/>
    </row>
    <row r="53" spans="1:27" ht="16.5">
      <c r="A53" s="184">
        <v>49</v>
      </c>
      <c r="B53" s="184">
        <v>4</v>
      </c>
      <c r="C53" s="185">
        <v>190715</v>
      </c>
      <c r="D53" s="185" t="s">
        <v>3241</v>
      </c>
      <c r="E53" s="185" t="s">
        <v>3247</v>
      </c>
      <c r="F53" s="184"/>
      <c r="G53" s="245" t="s">
        <v>3248</v>
      </c>
      <c r="H53" s="215" t="s">
        <v>187</v>
      </c>
      <c r="I53" s="224">
        <v>43180</v>
      </c>
      <c r="J53" s="215">
        <v>12</v>
      </c>
      <c r="K53" s="351">
        <v>43647</v>
      </c>
      <c r="L53" s="215" t="s">
        <v>3244</v>
      </c>
      <c r="M53" s="400"/>
      <c r="N53" s="400">
        <f t="shared" si="3"/>
        <v>15.566666666666666</v>
      </c>
      <c r="O53" s="384"/>
      <c r="P53" s="2453" t="s">
        <v>387</v>
      </c>
      <c r="Q53" s="410" t="s">
        <v>3246</v>
      </c>
    </row>
    <row r="54" spans="1:27" ht="16.5">
      <c r="A54" s="184">
        <v>50</v>
      </c>
      <c r="B54" s="184">
        <v>9</v>
      </c>
      <c r="C54" s="185">
        <v>190909</v>
      </c>
      <c r="D54" s="185" t="s">
        <v>3241</v>
      </c>
      <c r="E54" s="185" t="s">
        <v>3249</v>
      </c>
      <c r="F54" s="184"/>
      <c r="G54" s="245" t="s">
        <v>142</v>
      </c>
      <c r="H54" s="215" t="s">
        <v>187</v>
      </c>
      <c r="I54" s="224">
        <v>43180</v>
      </c>
      <c r="J54" s="215">
        <v>18</v>
      </c>
      <c r="K54" s="351">
        <v>43703</v>
      </c>
      <c r="L54" s="215" t="s">
        <v>3244</v>
      </c>
      <c r="M54" s="400"/>
      <c r="N54" s="400">
        <f t="shared" si="3"/>
        <v>17.433333333333334</v>
      </c>
      <c r="O54" s="384"/>
      <c r="P54" s="2453" t="s">
        <v>387</v>
      </c>
      <c r="Q54" s="407" t="s">
        <v>3242</v>
      </c>
    </row>
    <row r="55" spans="1:27" ht="16.5">
      <c r="A55" s="178">
        <v>51</v>
      </c>
      <c r="B55" s="178">
        <v>10</v>
      </c>
      <c r="C55" s="170">
        <v>190909</v>
      </c>
      <c r="D55" s="181" t="s">
        <v>3241</v>
      </c>
      <c r="E55" s="170" t="s">
        <v>2763</v>
      </c>
      <c r="F55" s="178"/>
      <c r="G55" s="220" t="s">
        <v>142</v>
      </c>
      <c r="H55" s="171" t="s">
        <v>185</v>
      </c>
      <c r="I55" s="223">
        <v>43216</v>
      </c>
      <c r="J55" s="171">
        <v>18</v>
      </c>
      <c r="K55" s="350">
        <v>43703</v>
      </c>
      <c r="L55" s="171" t="s">
        <v>3244</v>
      </c>
      <c r="M55" s="399"/>
      <c r="N55" s="399">
        <f t="shared" si="3"/>
        <v>16.233333333333334</v>
      </c>
      <c r="O55" s="383"/>
      <c r="P55" s="2453" t="s">
        <v>387</v>
      </c>
      <c r="Q55" s="407" t="s">
        <v>3242</v>
      </c>
    </row>
    <row r="56" spans="1:27" ht="16.5">
      <c r="A56" s="178">
        <v>52</v>
      </c>
      <c r="B56" s="178">
        <v>11</v>
      </c>
      <c r="C56" s="170">
        <v>190909</v>
      </c>
      <c r="D56" s="181" t="s">
        <v>3241</v>
      </c>
      <c r="E56" s="170" t="s">
        <v>2764</v>
      </c>
      <c r="F56" s="178"/>
      <c r="G56" s="220" t="s">
        <v>3248</v>
      </c>
      <c r="H56" s="171" t="s">
        <v>185</v>
      </c>
      <c r="I56" s="223">
        <v>43216</v>
      </c>
      <c r="J56" s="171">
        <v>18</v>
      </c>
      <c r="K56" s="350">
        <v>43703</v>
      </c>
      <c r="L56" s="171" t="s">
        <v>3244</v>
      </c>
      <c r="M56" s="399"/>
      <c r="N56" s="399">
        <f t="shared" si="3"/>
        <v>16.233333333333334</v>
      </c>
      <c r="O56" s="383"/>
      <c r="P56" s="2453" t="s">
        <v>387</v>
      </c>
      <c r="Q56" s="407" t="s">
        <v>3242</v>
      </c>
    </row>
    <row r="57" spans="1:27" ht="16.5">
      <c r="A57" s="178">
        <v>53</v>
      </c>
      <c r="B57" s="178">
        <v>12</v>
      </c>
      <c r="C57" s="170">
        <v>190909</v>
      </c>
      <c r="D57" s="181" t="s">
        <v>3241</v>
      </c>
      <c r="E57" s="170" t="s">
        <v>2765</v>
      </c>
      <c r="F57" s="178"/>
      <c r="G57" s="220" t="s">
        <v>3248</v>
      </c>
      <c r="H57" s="171" t="s">
        <v>185</v>
      </c>
      <c r="I57" s="223">
        <v>43216</v>
      </c>
      <c r="J57" s="171">
        <v>18</v>
      </c>
      <c r="K57" s="350">
        <v>43703</v>
      </c>
      <c r="L57" s="171" t="s">
        <v>3244</v>
      </c>
      <c r="M57" s="399"/>
      <c r="N57" s="399">
        <f t="shared" si="3"/>
        <v>16.233333333333334</v>
      </c>
      <c r="O57" s="383"/>
      <c r="P57" s="2453" t="s">
        <v>387</v>
      </c>
      <c r="Q57" s="407" t="s">
        <v>3242</v>
      </c>
    </row>
    <row r="58" spans="1:27" ht="16.5">
      <c r="A58" s="178">
        <v>54</v>
      </c>
      <c r="B58" s="178">
        <v>13</v>
      </c>
      <c r="C58" s="170">
        <v>190909</v>
      </c>
      <c r="D58" s="181" t="s">
        <v>3241</v>
      </c>
      <c r="E58" s="170" t="s">
        <v>2774</v>
      </c>
      <c r="F58" s="178"/>
      <c r="G58" s="220" t="s">
        <v>142</v>
      </c>
      <c r="H58" s="171" t="s">
        <v>185</v>
      </c>
      <c r="I58" s="223">
        <v>43216</v>
      </c>
      <c r="J58" s="171">
        <v>18</v>
      </c>
      <c r="K58" s="350">
        <v>43703</v>
      </c>
      <c r="L58" s="171" t="s">
        <v>3244</v>
      </c>
      <c r="M58" s="399"/>
      <c r="N58" s="399">
        <f t="shared" si="3"/>
        <v>16.233333333333334</v>
      </c>
      <c r="O58" s="383"/>
      <c r="P58" s="2453" t="s">
        <v>387</v>
      </c>
      <c r="Q58" s="407" t="s">
        <v>3242</v>
      </c>
    </row>
    <row r="59" spans="1:27" ht="16.5">
      <c r="A59" s="178">
        <v>55</v>
      </c>
      <c r="B59" s="178">
        <v>14</v>
      </c>
      <c r="C59" s="170">
        <v>190909</v>
      </c>
      <c r="D59" s="181" t="s">
        <v>3241</v>
      </c>
      <c r="E59" s="170" t="s">
        <v>2762</v>
      </c>
      <c r="F59" s="178"/>
      <c r="G59" s="220" t="s">
        <v>3248</v>
      </c>
      <c r="H59" s="171" t="s">
        <v>185</v>
      </c>
      <c r="I59" s="223">
        <v>43216</v>
      </c>
      <c r="J59" s="171">
        <v>18</v>
      </c>
      <c r="K59" s="350">
        <v>43703</v>
      </c>
      <c r="L59" s="171" t="s">
        <v>3244</v>
      </c>
      <c r="M59" s="399"/>
      <c r="N59" s="399">
        <f t="shared" si="3"/>
        <v>16.233333333333334</v>
      </c>
      <c r="O59" s="383"/>
      <c r="P59" s="2453" t="s">
        <v>387</v>
      </c>
      <c r="Q59" s="407" t="s">
        <v>3242</v>
      </c>
    </row>
    <row r="60" spans="1:27" ht="16.5">
      <c r="A60" s="177">
        <v>56</v>
      </c>
      <c r="B60" s="177">
        <v>7</v>
      </c>
      <c r="C60" s="172">
        <v>191028</v>
      </c>
      <c r="D60" s="172" t="s">
        <v>3245</v>
      </c>
      <c r="E60" s="172" t="s">
        <v>2672</v>
      </c>
      <c r="F60" s="177"/>
      <c r="G60" s="208" t="s">
        <v>142</v>
      </c>
      <c r="H60" s="173" t="s">
        <v>186</v>
      </c>
      <c r="I60" s="222">
        <v>43216</v>
      </c>
      <c r="J60" s="173">
        <v>18</v>
      </c>
      <c r="K60" s="349">
        <v>43752</v>
      </c>
      <c r="L60" s="173" t="s">
        <v>3244</v>
      </c>
      <c r="M60" s="394"/>
      <c r="N60" s="394">
        <f t="shared" si="3"/>
        <v>17.866666666666667</v>
      </c>
      <c r="O60" s="211"/>
      <c r="P60" s="2453" t="s">
        <v>387</v>
      </c>
      <c r="Q60" s="407" t="s">
        <v>3242</v>
      </c>
    </row>
    <row r="61" spans="1:27" ht="16.5">
      <c r="A61" s="177">
        <v>57</v>
      </c>
      <c r="B61" s="177">
        <v>3</v>
      </c>
      <c r="C61" s="172">
        <v>191028</v>
      </c>
      <c r="D61" s="172" t="s">
        <v>3245</v>
      </c>
      <c r="E61" s="172" t="s">
        <v>2662</v>
      </c>
      <c r="F61" s="177"/>
      <c r="G61" s="208" t="s">
        <v>144</v>
      </c>
      <c r="H61" s="173" t="s">
        <v>186</v>
      </c>
      <c r="I61" s="222">
        <v>43216</v>
      </c>
      <c r="J61" s="173">
        <v>18</v>
      </c>
      <c r="K61" s="349">
        <v>43752</v>
      </c>
      <c r="L61" s="173" t="s">
        <v>3244</v>
      </c>
      <c r="M61" s="394"/>
      <c r="N61" s="394">
        <f t="shared" si="3"/>
        <v>17.866666666666667</v>
      </c>
      <c r="O61" s="211"/>
      <c r="P61" s="2453" t="s">
        <v>387</v>
      </c>
      <c r="Q61" s="407" t="s">
        <v>3242</v>
      </c>
    </row>
    <row r="62" spans="1:27" ht="16.5">
      <c r="A62" s="177">
        <v>58</v>
      </c>
      <c r="B62" s="177">
        <v>6</v>
      </c>
      <c r="C62" s="172">
        <v>191028</v>
      </c>
      <c r="D62" s="172" t="s">
        <v>3245</v>
      </c>
      <c r="E62" s="172" t="s">
        <v>2673</v>
      </c>
      <c r="F62" s="177"/>
      <c r="G62" s="208" t="s">
        <v>142</v>
      </c>
      <c r="H62" s="173" t="s">
        <v>186</v>
      </c>
      <c r="I62" s="222">
        <v>43216</v>
      </c>
      <c r="J62" s="173">
        <v>18</v>
      </c>
      <c r="K62" s="349">
        <v>43752</v>
      </c>
      <c r="L62" s="173" t="s">
        <v>3244</v>
      </c>
      <c r="M62" s="394"/>
      <c r="N62" s="394">
        <f t="shared" si="3"/>
        <v>17.866666666666667</v>
      </c>
      <c r="O62" s="211"/>
      <c r="P62" s="2453" t="s">
        <v>387</v>
      </c>
      <c r="Q62" s="407" t="s">
        <v>3242</v>
      </c>
    </row>
    <row r="63" spans="1:27" ht="16.5">
      <c r="A63" s="177">
        <v>59</v>
      </c>
      <c r="B63" s="177">
        <v>4</v>
      </c>
      <c r="C63" s="172">
        <v>191028</v>
      </c>
      <c r="D63" s="172" t="s">
        <v>3245</v>
      </c>
      <c r="E63" s="172" t="s">
        <v>2663</v>
      </c>
      <c r="F63" s="177"/>
      <c r="G63" s="208" t="s">
        <v>144</v>
      </c>
      <c r="H63" s="173" t="s">
        <v>186</v>
      </c>
      <c r="I63" s="222">
        <v>43216</v>
      </c>
      <c r="J63" s="173">
        <v>18</v>
      </c>
      <c r="K63" s="349">
        <v>43752</v>
      </c>
      <c r="L63" s="173" t="s">
        <v>3244</v>
      </c>
      <c r="M63" s="394"/>
      <c r="N63" s="394">
        <f t="shared" si="3"/>
        <v>17.866666666666667</v>
      </c>
      <c r="O63" s="211"/>
      <c r="P63" s="2453" t="s">
        <v>387</v>
      </c>
      <c r="Q63" s="407" t="s">
        <v>3242</v>
      </c>
    </row>
    <row r="64" spans="1:27" ht="16.5">
      <c r="A64" s="177">
        <v>60</v>
      </c>
      <c r="B64" s="177">
        <v>5</v>
      </c>
      <c r="C64" s="172">
        <v>191028</v>
      </c>
      <c r="D64" s="172" t="s">
        <v>3245</v>
      </c>
      <c r="E64" s="172" t="s">
        <v>2664</v>
      </c>
      <c r="F64" s="177"/>
      <c r="G64" s="208" t="s">
        <v>144</v>
      </c>
      <c r="H64" s="173" t="s">
        <v>186</v>
      </c>
      <c r="I64" s="222">
        <v>43216</v>
      </c>
      <c r="J64" s="173">
        <v>18</v>
      </c>
      <c r="K64" s="349">
        <v>43752</v>
      </c>
      <c r="L64" s="173" t="s">
        <v>3244</v>
      </c>
      <c r="M64" s="394"/>
      <c r="N64" s="394">
        <f t="shared" si="3"/>
        <v>17.866666666666667</v>
      </c>
      <c r="O64" s="211"/>
      <c r="P64" s="2453" t="s">
        <v>387</v>
      </c>
      <c r="Q64" s="407" t="s">
        <v>3242</v>
      </c>
    </row>
    <row r="65" spans="1:17" ht="15.75">
      <c r="A65" s="190"/>
      <c r="B65" s="190"/>
      <c r="C65" s="190"/>
      <c r="D65" s="190"/>
      <c r="E65" s="190"/>
      <c r="F65" s="190"/>
      <c r="G65" s="201"/>
      <c r="H65" s="216"/>
      <c r="I65" s="201"/>
      <c r="J65" s="216"/>
      <c r="K65" s="336"/>
      <c r="L65" s="216"/>
      <c r="M65" s="396"/>
      <c r="N65" s="397">
        <f t="shared" si="3"/>
        <v>0</v>
      </c>
      <c r="O65" s="336"/>
      <c r="P65" s="2455" t="s">
        <v>317</v>
      </c>
      <c r="Q65" s="408"/>
    </row>
    <row r="66" spans="1:17" ht="16.5">
      <c r="A66" s="188">
        <v>61</v>
      </c>
      <c r="B66" s="188"/>
      <c r="C66" s="188" t="s">
        <v>135</v>
      </c>
      <c r="D66" s="188" t="s">
        <v>3241</v>
      </c>
      <c r="E66" s="188" t="s">
        <v>3250</v>
      </c>
      <c r="F66" s="248">
        <v>1253168</v>
      </c>
      <c r="G66" s="202" t="s">
        <v>144</v>
      </c>
      <c r="H66" s="189" t="s">
        <v>153</v>
      </c>
      <c r="I66" s="226">
        <v>43584</v>
      </c>
      <c r="J66" s="332">
        <v>18</v>
      </c>
      <c r="K66" s="339">
        <v>44130</v>
      </c>
      <c r="L66" s="377" t="s">
        <v>3251</v>
      </c>
      <c r="M66" s="401"/>
      <c r="N66" s="401">
        <f t="shared" si="3"/>
        <v>18.2</v>
      </c>
      <c r="O66" s="385"/>
      <c r="P66" s="2453" t="s">
        <v>387</v>
      </c>
      <c r="Q66" s="407" t="s">
        <v>3242</v>
      </c>
    </row>
    <row r="67" spans="1:17" ht="16.5">
      <c r="A67" s="188">
        <v>62</v>
      </c>
      <c r="B67" s="188"/>
      <c r="C67" s="188" t="s">
        <v>135</v>
      </c>
      <c r="D67" s="188" t="s">
        <v>3241</v>
      </c>
      <c r="E67" s="188" t="s">
        <v>3252</v>
      </c>
      <c r="F67" s="249">
        <v>1253168</v>
      </c>
      <c r="G67" s="202" t="s">
        <v>144</v>
      </c>
      <c r="H67" s="189" t="s">
        <v>153</v>
      </c>
      <c r="I67" s="227">
        <v>43689</v>
      </c>
      <c r="J67" s="332">
        <v>18</v>
      </c>
      <c r="K67" s="339">
        <v>44130</v>
      </c>
      <c r="L67" s="377" t="s">
        <v>3251</v>
      </c>
      <c r="M67" s="401"/>
      <c r="N67" s="401">
        <f t="shared" ref="N67:N130" si="4">_xlfn.DAYS(K67,I67)/30</f>
        <v>14.7</v>
      </c>
      <c r="O67" s="385"/>
      <c r="P67" s="2453" t="s">
        <v>387</v>
      </c>
      <c r="Q67" s="407" t="s">
        <v>3242</v>
      </c>
    </row>
    <row r="68" spans="1:17" ht="16.5">
      <c r="A68" s="188">
        <v>63</v>
      </c>
      <c r="B68" s="188"/>
      <c r="C68" s="188" t="s">
        <v>135</v>
      </c>
      <c r="D68" s="188" t="s">
        <v>3241</v>
      </c>
      <c r="E68" s="188" t="s">
        <v>3253</v>
      </c>
      <c r="F68" s="249">
        <v>1299775</v>
      </c>
      <c r="G68" s="202" t="s">
        <v>142</v>
      </c>
      <c r="H68" s="189" t="s">
        <v>153</v>
      </c>
      <c r="I68" s="227">
        <v>43799</v>
      </c>
      <c r="J68" s="332">
        <v>18</v>
      </c>
      <c r="K68" s="339">
        <v>44130</v>
      </c>
      <c r="L68" s="377" t="s">
        <v>3251</v>
      </c>
      <c r="M68" s="401"/>
      <c r="N68" s="401">
        <f t="shared" si="4"/>
        <v>11.033333333333333</v>
      </c>
      <c r="O68" s="385"/>
      <c r="P68" s="2453" t="s">
        <v>387</v>
      </c>
      <c r="Q68" s="407" t="s">
        <v>3242</v>
      </c>
    </row>
    <row r="69" spans="1:17" ht="16.5">
      <c r="A69" s="188">
        <v>64</v>
      </c>
      <c r="B69" s="188"/>
      <c r="C69" s="188" t="s">
        <v>135</v>
      </c>
      <c r="D69" s="188" t="s">
        <v>3241</v>
      </c>
      <c r="E69" s="188" t="s">
        <v>3254</v>
      </c>
      <c r="F69" s="249">
        <v>1299775</v>
      </c>
      <c r="G69" s="202" t="s">
        <v>142</v>
      </c>
      <c r="H69" s="189" t="s">
        <v>153</v>
      </c>
      <c r="I69" s="227">
        <v>43584</v>
      </c>
      <c r="J69" s="332">
        <v>18</v>
      </c>
      <c r="K69" s="339">
        <v>44130</v>
      </c>
      <c r="L69" s="377" t="s">
        <v>3251</v>
      </c>
      <c r="M69" s="401"/>
      <c r="N69" s="401">
        <f t="shared" si="4"/>
        <v>18.2</v>
      </c>
      <c r="O69" s="385"/>
      <c r="P69" s="2453" t="s">
        <v>387</v>
      </c>
      <c r="Q69" s="407" t="s">
        <v>3242</v>
      </c>
    </row>
    <row r="70" spans="1:17" ht="16.5">
      <c r="A70" s="188">
        <v>65</v>
      </c>
      <c r="B70" s="188"/>
      <c r="C70" s="188" t="s">
        <v>135</v>
      </c>
      <c r="D70" s="188" t="s">
        <v>3241</v>
      </c>
      <c r="E70" s="188" t="s">
        <v>3255</v>
      </c>
      <c r="F70" s="249">
        <v>1299782</v>
      </c>
      <c r="G70" s="202" t="s">
        <v>144</v>
      </c>
      <c r="H70" s="189" t="s">
        <v>3256</v>
      </c>
      <c r="I70" s="227">
        <v>43838</v>
      </c>
      <c r="J70" s="332">
        <v>18</v>
      </c>
      <c r="K70" s="339">
        <v>44130</v>
      </c>
      <c r="L70" s="377" t="s">
        <v>3251</v>
      </c>
      <c r="M70" s="401"/>
      <c r="N70" s="401">
        <f t="shared" si="4"/>
        <v>9.7333333333333325</v>
      </c>
      <c r="O70" s="385"/>
      <c r="P70" s="2453" t="s">
        <v>387</v>
      </c>
      <c r="Q70" s="407" t="s">
        <v>3242</v>
      </c>
    </row>
    <row r="71" spans="1:17" ht="16.5">
      <c r="A71" s="188">
        <v>66</v>
      </c>
      <c r="B71" s="188"/>
      <c r="C71" s="188" t="s">
        <v>135</v>
      </c>
      <c r="D71" s="188" t="s">
        <v>3241</v>
      </c>
      <c r="E71" s="188" t="s">
        <v>3257</v>
      </c>
      <c r="F71" s="250">
        <v>1299782</v>
      </c>
      <c r="G71" s="202" t="s">
        <v>144</v>
      </c>
      <c r="H71" s="189" t="s">
        <v>3256</v>
      </c>
      <c r="I71" s="228">
        <v>43838</v>
      </c>
      <c r="J71" s="332">
        <v>18</v>
      </c>
      <c r="K71" s="339">
        <v>44130</v>
      </c>
      <c r="L71" s="377" t="s">
        <v>3251</v>
      </c>
      <c r="M71" s="401"/>
      <c r="N71" s="401">
        <f t="shared" si="4"/>
        <v>9.7333333333333325</v>
      </c>
      <c r="O71" s="385"/>
      <c r="P71" s="2453" t="s">
        <v>387</v>
      </c>
      <c r="Q71" s="407" t="s">
        <v>3242</v>
      </c>
    </row>
    <row r="72" spans="1:17" ht="15.75">
      <c r="A72" s="190"/>
      <c r="B72" s="190"/>
      <c r="C72" s="190"/>
      <c r="D72" s="190"/>
      <c r="E72" s="190"/>
      <c r="F72" s="251"/>
      <c r="G72" s="203"/>
      <c r="H72" s="191"/>
      <c r="I72" s="229"/>
      <c r="J72" s="216"/>
      <c r="K72" s="336"/>
      <c r="L72" s="216"/>
      <c r="M72" s="396"/>
      <c r="N72" s="397">
        <f t="shared" si="4"/>
        <v>0</v>
      </c>
      <c r="O72" s="336"/>
      <c r="P72" s="2455" t="s">
        <v>317</v>
      </c>
      <c r="Q72" s="408"/>
    </row>
    <row r="73" spans="1:17" ht="15.75">
      <c r="A73" s="188">
        <v>67</v>
      </c>
      <c r="B73" s="188"/>
      <c r="C73" s="188" t="s">
        <v>140</v>
      </c>
      <c r="D73" s="188" t="s">
        <v>3241</v>
      </c>
      <c r="E73" s="192" t="s">
        <v>315</v>
      </c>
      <c r="F73" s="252">
        <v>1275958</v>
      </c>
      <c r="G73" s="202" t="s">
        <v>142</v>
      </c>
      <c r="H73" s="189" t="s">
        <v>153</v>
      </c>
      <c r="I73" s="230">
        <v>43845</v>
      </c>
      <c r="J73" s="332">
        <v>12</v>
      </c>
      <c r="K73" s="339">
        <v>44214</v>
      </c>
      <c r="L73" s="378" t="s">
        <v>3251</v>
      </c>
      <c r="M73" s="401"/>
      <c r="N73" s="401">
        <f t="shared" si="4"/>
        <v>12.3</v>
      </c>
      <c r="O73" s="386"/>
      <c r="P73" s="2456" t="s">
        <v>141</v>
      </c>
      <c r="Q73" s="409" t="s">
        <v>141</v>
      </c>
    </row>
    <row r="74" spans="1:17" ht="15.75">
      <c r="A74" s="188">
        <v>68</v>
      </c>
      <c r="B74" s="188"/>
      <c r="C74" s="188" t="s">
        <v>140</v>
      </c>
      <c r="D74" s="188" t="s">
        <v>3241</v>
      </c>
      <c r="E74" s="192" t="s">
        <v>319</v>
      </c>
      <c r="F74" s="249">
        <v>1275958</v>
      </c>
      <c r="G74" s="202" t="s">
        <v>142</v>
      </c>
      <c r="H74" s="189" t="s">
        <v>153</v>
      </c>
      <c r="I74" s="227">
        <v>43845</v>
      </c>
      <c r="J74" s="332">
        <v>12</v>
      </c>
      <c r="K74" s="339">
        <v>44214</v>
      </c>
      <c r="L74" s="378" t="s">
        <v>3251</v>
      </c>
      <c r="M74" s="401"/>
      <c r="N74" s="401">
        <f t="shared" si="4"/>
        <v>12.3</v>
      </c>
      <c r="O74" s="386"/>
      <c r="P74" s="2456" t="s">
        <v>141</v>
      </c>
      <c r="Q74" s="409" t="s">
        <v>141</v>
      </c>
    </row>
    <row r="75" spans="1:17" ht="15.75">
      <c r="A75" s="188">
        <v>69</v>
      </c>
      <c r="B75" s="188"/>
      <c r="C75" s="188" t="s">
        <v>140</v>
      </c>
      <c r="D75" s="188" t="s">
        <v>3241</v>
      </c>
      <c r="E75" s="192" t="s">
        <v>322</v>
      </c>
      <c r="F75" s="249">
        <v>1275958</v>
      </c>
      <c r="G75" s="202" t="s">
        <v>142</v>
      </c>
      <c r="H75" s="189" t="s">
        <v>153</v>
      </c>
      <c r="I75" s="227">
        <v>43851</v>
      </c>
      <c r="J75" s="332">
        <v>12</v>
      </c>
      <c r="K75" s="339">
        <v>44214</v>
      </c>
      <c r="L75" s="378" t="s">
        <v>3251</v>
      </c>
      <c r="M75" s="401"/>
      <c r="N75" s="401">
        <f t="shared" si="4"/>
        <v>12.1</v>
      </c>
      <c r="O75" s="386"/>
      <c r="P75" s="2456" t="s">
        <v>141</v>
      </c>
      <c r="Q75" s="409" t="s">
        <v>141</v>
      </c>
    </row>
    <row r="76" spans="1:17" ht="15.75">
      <c r="A76" s="188">
        <v>70</v>
      </c>
      <c r="B76" s="188"/>
      <c r="C76" s="188" t="s">
        <v>140</v>
      </c>
      <c r="D76" s="188" t="s">
        <v>3241</v>
      </c>
      <c r="E76" s="192" t="s">
        <v>325</v>
      </c>
      <c r="F76" s="249">
        <v>1275948</v>
      </c>
      <c r="G76" s="202" t="s">
        <v>144</v>
      </c>
      <c r="H76" s="189" t="s">
        <v>153</v>
      </c>
      <c r="I76" s="227">
        <v>43845</v>
      </c>
      <c r="J76" s="332">
        <v>12</v>
      </c>
      <c r="K76" s="339">
        <v>44214</v>
      </c>
      <c r="L76" s="378" t="s">
        <v>3251</v>
      </c>
      <c r="M76" s="401"/>
      <c r="N76" s="401">
        <f t="shared" si="4"/>
        <v>12.3</v>
      </c>
      <c r="O76" s="386"/>
      <c r="P76" s="2456" t="s">
        <v>141</v>
      </c>
      <c r="Q76" s="409" t="s">
        <v>141</v>
      </c>
    </row>
    <row r="77" spans="1:17" ht="15.75">
      <c r="A77" s="188">
        <v>71</v>
      </c>
      <c r="B77" s="188"/>
      <c r="C77" s="188" t="s">
        <v>140</v>
      </c>
      <c r="D77" s="188" t="s">
        <v>3241</v>
      </c>
      <c r="E77" s="192" t="s">
        <v>328</v>
      </c>
      <c r="F77" s="249">
        <v>1275948</v>
      </c>
      <c r="G77" s="202" t="s">
        <v>144</v>
      </c>
      <c r="H77" s="189" t="s">
        <v>153</v>
      </c>
      <c r="I77" s="227">
        <v>43845</v>
      </c>
      <c r="J77" s="332">
        <v>12</v>
      </c>
      <c r="K77" s="339">
        <v>44214</v>
      </c>
      <c r="L77" s="377" t="s">
        <v>3251</v>
      </c>
      <c r="M77" s="401"/>
      <c r="N77" s="401">
        <f t="shared" si="4"/>
        <v>12.3</v>
      </c>
      <c r="O77" s="385"/>
      <c r="P77" s="2456" t="s">
        <v>141</v>
      </c>
      <c r="Q77" s="409" t="s">
        <v>141</v>
      </c>
    </row>
    <row r="78" spans="1:17" ht="15.75">
      <c r="A78" s="188">
        <v>72</v>
      </c>
      <c r="B78" s="188"/>
      <c r="C78" s="188" t="s">
        <v>140</v>
      </c>
      <c r="D78" s="188" t="s">
        <v>3241</v>
      </c>
      <c r="E78" s="192" t="s">
        <v>331</v>
      </c>
      <c r="F78" s="249">
        <v>1275948</v>
      </c>
      <c r="G78" s="202" t="s">
        <v>144</v>
      </c>
      <c r="H78" s="189" t="s">
        <v>153</v>
      </c>
      <c r="I78" s="227">
        <v>43845</v>
      </c>
      <c r="J78" s="332">
        <v>12</v>
      </c>
      <c r="K78" s="339">
        <v>44214</v>
      </c>
      <c r="L78" s="377" t="s">
        <v>3251</v>
      </c>
      <c r="M78" s="401"/>
      <c r="N78" s="401">
        <f t="shared" si="4"/>
        <v>12.3</v>
      </c>
      <c r="O78" s="385"/>
      <c r="P78" s="2456" t="s">
        <v>141</v>
      </c>
      <c r="Q78" s="409" t="s">
        <v>141</v>
      </c>
    </row>
    <row r="79" spans="1:17" ht="15.75">
      <c r="A79" s="188">
        <v>73</v>
      </c>
      <c r="B79" s="188"/>
      <c r="C79" s="188" t="s">
        <v>140</v>
      </c>
      <c r="D79" s="188" t="s">
        <v>3241</v>
      </c>
      <c r="E79" s="192" t="s">
        <v>333</v>
      </c>
      <c r="F79" s="249">
        <v>1299774</v>
      </c>
      <c r="G79" s="202" t="s">
        <v>144</v>
      </c>
      <c r="H79" s="189" t="s">
        <v>153</v>
      </c>
      <c r="I79" s="227">
        <v>43824</v>
      </c>
      <c r="J79" s="332">
        <v>12</v>
      </c>
      <c r="K79" s="339">
        <v>44214</v>
      </c>
      <c r="L79" s="377" t="s">
        <v>3251</v>
      </c>
      <c r="M79" s="401"/>
      <c r="N79" s="401">
        <f t="shared" si="4"/>
        <v>13</v>
      </c>
      <c r="O79" s="385"/>
      <c r="P79" s="2456" t="s">
        <v>141</v>
      </c>
      <c r="Q79" s="409" t="s">
        <v>141</v>
      </c>
    </row>
    <row r="80" spans="1:17" ht="15.75">
      <c r="A80" s="188">
        <v>74</v>
      </c>
      <c r="B80" s="188"/>
      <c r="C80" s="188" t="s">
        <v>140</v>
      </c>
      <c r="D80" s="188" t="s">
        <v>3241</v>
      </c>
      <c r="E80" s="192" t="s">
        <v>335</v>
      </c>
      <c r="F80" s="249">
        <v>1299774</v>
      </c>
      <c r="G80" s="202" t="s">
        <v>144</v>
      </c>
      <c r="H80" s="189" t="s">
        <v>153</v>
      </c>
      <c r="I80" s="227">
        <v>43824</v>
      </c>
      <c r="J80" s="332">
        <v>12</v>
      </c>
      <c r="K80" s="339">
        <v>44214</v>
      </c>
      <c r="L80" s="377" t="s">
        <v>3251</v>
      </c>
      <c r="M80" s="401"/>
      <c r="N80" s="401">
        <f t="shared" si="4"/>
        <v>13</v>
      </c>
      <c r="O80" s="385"/>
      <c r="P80" s="2456" t="s">
        <v>141</v>
      </c>
      <c r="Q80" s="409" t="s">
        <v>141</v>
      </c>
    </row>
    <row r="81" spans="1:17" ht="15.75">
      <c r="A81" s="188">
        <v>75</v>
      </c>
      <c r="B81" s="188"/>
      <c r="C81" s="188" t="s">
        <v>140</v>
      </c>
      <c r="D81" s="188" t="s">
        <v>3241</v>
      </c>
      <c r="E81" s="192" t="s">
        <v>337</v>
      </c>
      <c r="F81" s="249">
        <v>1299774</v>
      </c>
      <c r="G81" s="202" t="s">
        <v>144</v>
      </c>
      <c r="H81" s="189" t="s">
        <v>153</v>
      </c>
      <c r="I81" s="227">
        <v>43824</v>
      </c>
      <c r="J81" s="332">
        <v>12</v>
      </c>
      <c r="K81" s="339">
        <v>44214</v>
      </c>
      <c r="L81" s="377" t="s">
        <v>3251</v>
      </c>
      <c r="M81" s="401"/>
      <c r="N81" s="401">
        <f t="shared" si="4"/>
        <v>13</v>
      </c>
      <c r="O81" s="385"/>
      <c r="P81" s="2456" t="s">
        <v>141</v>
      </c>
      <c r="Q81" s="409" t="s">
        <v>141</v>
      </c>
    </row>
    <row r="82" spans="1:17" ht="15.75">
      <c r="A82" s="188">
        <v>76</v>
      </c>
      <c r="B82" s="188"/>
      <c r="C82" s="188" t="s">
        <v>140</v>
      </c>
      <c r="D82" s="188" t="s">
        <v>3241</v>
      </c>
      <c r="E82" s="192" t="s">
        <v>339</v>
      </c>
      <c r="F82" s="249">
        <v>1299774</v>
      </c>
      <c r="G82" s="202" t="s">
        <v>144</v>
      </c>
      <c r="H82" s="189" t="s">
        <v>153</v>
      </c>
      <c r="I82" s="227">
        <v>43824</v>
      </c>
      <c r="J82" s="332">
        <v>12</v>
      </c>
      <c r="K82" s="339">
        <v>44214</v>
      </c>
      <c r="L82" s="377" t="s">
        <v>3251</v>
      </c>
      <c r="M82" s="401"/>
      <c r="N82" s="401">
        <f t="shared" si="4"/>
        <v>13</v>
      </c>
      <c r="O82" s="385"/>
      <c r="P82" s="2456" t="s">
        <v>141</v>
      </c>
      <c r="Q82" s="409" t="s">
        <v>141</v>
      </c>
    </row>
    <row r="83" spans="1:17" ht="15.75">
      <c r="A83" s="194">
        <v>77</v>
      </c>
      <c r="B83" s="194"/>
      <c r="C83" s="194" t="s">
        <v>140</v>
      </c>
      <c r="D83" s="194" t="s">
        <v>3241</v>
      </c>
      <c r="E83" s="193" t="s">
        <v>341</v>
      </c>
      <c r="F83" s="209">
        <v>1312798</v>
      </c>
      <c r="G83" s="246" t="s">
        <v>144</v>
      </c>
      <c r="H83" s="105" t="s">
        <v>170</v>
      </c>
      <c r="I83" s="231">
        <v>43789</v>
      </c>
      <c r="J83" s="105">
        <v>12</v>
      </c>
      <c r="K83" s="340">
        <v>44214</v>
      </c>
      <c r="L83" s="379" t="s">
        <v>3251</v>
      </c>
      <c r="M83" s="402"/>
      <c r="N83" s="402">
        <f t="shared" si="4"/>
        <v>14.166666666666666</v>
      </c>
      <c r="O83" s="387"/>
      <c r="P83" s="2456" t="s">
        <v>141</v>
      </c>
      <c r="Q83" s="409" t="s">
        <v>141</v>
      </c>
    </row>
    <row r="84" spans="1:17" ht="15.75">
      <c r="A84" s="194">
        <v>78</v>
      </c>
      <c r="B84" s="194"/>
      <c r="C84" s="194" t="s">
        <v>140</v>
      </c>
      <c r="D84" s="194" t="s">
        <v>3241</v>
      </c>
      <c r="E84" s="193" t="s">
        <v>343</v>
      </c>
      <c r="F84" s="209">
        <v>1312798</v>
      </c>
      <c r="G84" s="246" t="s">
        <v>144</v>
      </c>
      <c r="H84" s="105" t="s">
        <v>170</v>
      </c>
      <c r="I84" s="231">
        <v>43808</v>
      </c>
      <c r="J84" s="105">
        <v>12</v>
      </c>
      <c r="K84" s="340">
        <v>44214</v>
      </c>
      <c r="L84" s="379" t="s">
        <v>3251</v>
      </c>
      <c r="M84" s="402"/>
      <c r="N84" s="402">
        <f t="shared" si="4"/>
        <v>13.533333333333333</v>
      </c>
      <c r="O84" s="387"/>
      <c r="P84" s="2456" t="s">
        <v>141</v>
      </c>
      <c r="Q84" s="409" t="s">
        <v>141</v>
      </c>
    </row>
    <row r="85" spans="1:17" ht="15.75">
      <c r="A85" s="194">
        <v>79</v>
      </c>
      <c r="B85" s="194"/>
      <c r="C85" s="194" t="s">
        <v>140</v>
      </c>
      <c r="D85" s="194" t="s">
        <v>3241</v>
      </c>
      <c r="E85" s="193" t="s">
        <v>345</v>
      </c>
      <c r="F85" s="253">
        <v>1343433</v>
      </c>
      <c r="G85" s="246" t="s">
        <v>142</v>
      </c>
      <c r="H85" s="105" t="s">
        <v>170</v>
      </c>
      <c r="I85" s="232">
        <v>43871</v>
      </c>
      <c r="J85" s="105">
        <v>12</v>
      </c>
      <c r="K85" s="340">
        <v>44214</v>
      </c>
      <c r="L85" s="379" t="s">
        <v>3251</v>
      </c>
      <c r="M85" s="402"/>
      <c r="N85" s="402">
        <f t="shared" si="4"/>
        <v>11.433333333333334</v>
      </c>
      <c r="O85" s="387"/>
      <c r="P85" s="2456" t="s">
        <v>141</v>
      </c>
      <c r="Q85" s="409" t="s">
        <v>141</v>
      </c>
    </row>
    <row r="86" spans="1:17" ht="15.75">
      <c r="A86" s="194">
        <v>80</v>
      </c>
      <c r="B86" s="194"/>
      <c r="C86" s="194" t="s">
        <v>140</v>
      </c>
      <c r="D86" s="194" t="s">
        <v>3241</v>
      </c>
      <c r="E86" s="195" t="s">
        <v>346</v>
      </c>
      <c r="F86" s="253">
        <v>1343433</v>
      </c>
      <c r="G86" s="210" t="s">
        <v>142</v>
      </c>
      <c r="H86" s="103" t="s">
        <v>170</v>
      </c>
      <c r="I86" s="232">
        <v>43811</v>
      </c>
      <c r="J86" s="105">
        <v>12</v>
      </c>
      <c r="K86" s="340">
        <v>44214</v>
      </c>
      <c r="L86" s="379" t="s">
        <v>3251</v>
      </c>
      <c r="M86" s="402"/>
      <c r="N86" s="402">
        <f t="shared" si="4"/>
        <v>13.433333333333334</v>
      </c>
      <c r="O86" s="387"/>
      <c r="P86" s="2456" t="s">
        <v>141</v>
      </c>
      <c r="Q86" s="409" t="s">
        <v>141</v>
      </c>
    </row>
    <row r="87" spans="1:17" ht="15.75">
      <c r="A87" s="178">
        <v>81</v>
      </c>
      <c r="B87" s="178"/>
      <c r="C87" s="178" t="s">
        <v>140</v>
      </c>
      <c r="D87" s="178" t="s">
        <v>3241</v>
      </c>
      <c r="E87" s="196" t="s">
        <v>348</v>
      </c>
      <c r="F87" s="254">
        <v>1198647</v>
      </c>
      <c r="G87" s="204" t="s">
        <v>144</v>
      </c>
      <c r="H87" s="104" t="s">
        <v>185</v>
      </c>
      <c r="I87" s="233">
        <v>43831</v>
      </c>
      <c r="J87" s="149">
        <v>12</v>
      </c>
      <c r="K87" s="341">
        <v>44214</v>
      </c>
      <c r="L87" s="380" t="s">
        <v>3251</v>
      </c>
      <c r="M87" s="399"/>
      <c r="N87" s="399">
        <f t="shared" si="4"/>
        <v>12.766666666666667</v>
      </c>
      <c r="O87" s="388"/>
      <c r="P87" s="2456" t="s">
        <v>141</v>
      </c>
      <c r="Q87" s="409" t="s">
        <v>141</v>
      </c>
    </row>
    <row r="88" spans="1:17" ht="15.75">
      <c r="A88" s="178">
        <v>82</v>
      </c>
      <c r="B88" s="178"/>
      <c r="C88" s="178" t="s">
        <v>140</v>
      </c>
      <c r="D88" s="178" t="s">
        <v>3241</v>
      </c>
      <c r="E88" s="196" t="s">
        <v>350</v>
      </c>
      <c r="F88" s="254">
        <v>1198647</v>
      </c>
      <c r="G88" s="204" t="s">
        <v>144</v>
      </c>
      <c r="H88" s="104" t="s">
        <v>185</v>
      </c>
      <c r="I88" s="233">
        <v>43831</v>
      </c>
      <c r="J88" s="149">
        <v>12</v>
      </c>
      <c r="K88" s="341">
        <v>44214</v>
      </c>
      <c r="L88" s="380" t="s">
        <v>3251</v>
      </c>
      <c r="M88" s="399"/>
      <c r="N88" s="399">
        <f t="shared" si="4"/>
        <v>12.766666666666667</v>
      </c>
      <c r="O88" s="388"/>
      <c r="P88" s="2456" t="s">
        <v>141</v>
      </c>
      <c r="Q88" s="409" t="s">
        <v>141</v>
      </c>
    </row>
    <row r="89" spans="1:17" ht="15.75">
      <c r="A89" s="178">
        <v>83</v>
      </c>
      <c r="B89" s="178"/>
      <c r="C89" s="178" t="s">
        <v>140</v>
      </c>
      <c r="D89" s="178" t="s">
        <v>3241</v>
      </c>
      <c r="E89" s="196" t="s">
        <v>352</v>
      </c>
      <c r="F89" s="254">
        <v>1275960</v>
      </c>
      <c r="G89" s="204" t="s">
        <v>144</v>
      </c>
      <c r="H89" s="104" t="s">
        <v>185</v>
      </c>
      <c r="I89" s="233">
        <v>43831</v>
      </c>
      <c r="J89" s="149">
        <v>12</v>
      </c>
      <c r="K89" s="341">
        <v>44214</v>
      </c>
      <c r="L89" s="380" t="s">
        <v>3251</v>
      </c>
      <c r="M89" s="399"/>
      <c r="N89" s="399">
        <f t="shared" si="4"/>
        <v>12.766666666666667</v>
      </c>
      <c r="O89" s="388"/>
      <c r="P89" s="2456" t="s">
        <v>141</v>
      </c>
      <c r="Q89" s="409" t="s">
        <v>141</v>
      </c>
    </row>
    <row r="90" spans="1:17" ht="15.75">
      <c r="A90" s="178">
        <v>84</v>
      </c>
      <c r="B90" s="178"/>
      <c r="C90" s="178" t="s">
        <v>140</v>
      </c>
      <c r="D90" s="178" t="s">
        <v>3241</v>
      </c>
      <c r="E90" s="196" t="s">
        <v>354</v>
      </c>
      <c r="F90" s="254">
        <v>1275960</v>
      </c>
      <c r="G90" s="204" t="s">
        <v>144</v>
      </c>
      <c r="H90" s="104" t="s">
        <v>185</v>
      </c>
      <c r="I90" s="233">
        <v>43831</v>
      </c>
      <c r="J90" s="149">
        <v>12</v>
      </c>
      <c r="K90" s="341">
        <v>44214</v>
      </c>
      <c r="L90" s="380" t="s">
        <v>3251</v>
      </c>
      <c r="M90" s="399"/>
      <c r="N90" s="399">
        <f t="shared" si="4"/>
        <v>12.766666666666667</v>
      </c>
      <c r="O90" s="388"/>
      <c r="P90" s="2456" t="s">
        <v>141</v>
      </c>
      <c r="Q90" s="409" t="s">
        <v>141</v>
      </c>
    </row>
    <row r="91" spans="1:17" ht="15.75">
      <c r="A91" s="178">
        <v>85</v>
      </c>
      <c r="B91" s="178"/>
      <c r="C91" s="178" t="s">
        <v>140</v>
      </c>
      <c r="D91" s="178" t="s">
        <v>3241</v>
      </c>
      <c r="E91" s="196" t="s">
        <v>356</v>
      </c>
      <c r="F91" s="254">
        <v>1275960</v>
      </c>
      <c r="G91" s="204" t="s">
        <v>144</v>
      </c>
      <c r="H91" s="104" t="s">
        <v>185</v>
      </c>
      <c r="I91" s="233">
        <v>43832</v>
      </c>
      <c r="J91" s="149">
        <v>12</v>
      </c>
      <c r="K91" s="341">
        <v>44214</v>
      </c>
      <c r="L91" s="380" t="s">
        <v>3251</v>
      </c>
      <c r="M91" s="399"/>
      <c r="N91" s="399">
        <f t="shared" si="4"/>
        <v>12.733333333333333</v>
      </c>
      <c r="O91" s="388"/>
      <c r="P91" s="2456" t="s">
        <v>141</v>
      </c>
      <c r="Q91" s="409" t="s">
        <v>141</v>
      </c>
    </row>
    <row r="92" spans="1:17" ht="15.75">
      <c r="A92" s="178">
        <v>86</v>
      </c>
      <c r="B92" s="178"/>
      <c r="C92" s="178" t="s">
        <v>140</v>
      </c>
      <c r="D92" s="178" t="s">
        <v>3241</v>
      </c>
      <c r="E92" s="196" t="s">
        <v>358</v>
      </c>
      <c r="F92" s="254">
        <v>1275960</v>
      </c>
      <c r="G92" s="204" t="s">
        <v>144</v>
      </c>
      <c r="H92" s="104" t="s">
        <v>185</v>
      </c>
      <c r="I92" s="233">
        <v>43832</v>
      </c>
      <c r="J92" s="149">
        <v>12</v>
      </c>
      <c r="K92" s="341">
        <v>44214</v>
      </c>
      <c r="L92" s="380" t="s">
        <v>3251</v>
      </c>
      <c r="M92" s="399"/>
      <c r="N92" s="399">
        <f t="shared" si="4"/>
        <v>12.733333333333333</v>
      </c>
      <c r="O92" s="388"/>
      <c r="P92" s="2456" t="s">
        <v>141</v>
      </c>
      <c r="Q92" s="409" t="s">
        <v>141</v>
      </c>
    </row>
    <row r="93" spans="1:17" ht="15.75">
      <c r="A93" s="178">
        <v>87</v>
      </c>
      <c r="B93" s="178"/>
      <c r="C93" s="178" t="s">
        <v>140</v>
      </c>
      <c r="D93" s="178" t="s">
        <v>3241</v>
      </c>
      <c r="E93" s="196" t="s">
        <v>360</v>
      </c>
      <c r="F93" s="254">
        <v>1275960</v>
      </c>
      <c r="G93" s="204" t="s">
        <v>144</v>
      </c>
      <c r="H93" s="104" t="s">
        <v>185</v>
      </c>
      <c r="I93" s="233">
        <v>43832</v>
      </c>
      <c r="J93" s="149">
        <v>12</v>
      </c>
      <c r="K93" s="341">
        <v>44214</v>
      </c>
      <c r="L93" s="380" t="s">
        <v>3251</v>
      </c>
      <c r="M93" s="399"/>
      <c r="N93" s="399">
        <f t="shared" si="4"/>
        <v>12.733333333333333</v>
      </c>
      <c r="O93" s="388"/>
      <c r="P93" s="2456" t="s">
        <v>141</v>
      </c>
      <c r="Q93" s="409" t="s">
        <v>141</v>
      </c>
    </row>
    <row r="94" spans="1:17" ht="15.75">
      <c r="A94" s="178">
        <v>88</v>
      </c>
      <c r="B94" s="178"/>
      <c r="C94" s="178" t="s">
        <v>140</v>
      </c>
      <c r="D94" s="178" t="s">
        <v>3241</v>
      </c>
      <c r="E94" s="196" t="s">
        <v>362</v>
      </c>
      <c r="F94" s="254">
        <v>1253158</v>
      </c>
      <c r="G94" s="204" t="s">
        <v>142</v>
      </c>
      <c r="H94" s="104" t="s">
        <v>185</v>
      </c>
      <c r="I94" s="233">
        <v>43832</v>
      </c>
      <c r="J94" s="149">
        <v>12</v>
      </c>
      <c r="K94" s="341">
        <v>44214</v>
      </c>
      <c r="L94" s="380" t="s">
        <v>3251</v>
      </c>
      <c r="M94" s="399"/>
      <c r="N94" s="399">
        <f t="shared" si="4"/>
        <v>12.733333333333333</v>
      </c>
      <c r="O94" s="388"/>
      <c r="P94" s="2456" t="s">
        <v>141</v>
      </c>
      <c r="Q94" s="409" t="s">
        <v>141</v>
      </c>
    </row>
    <row r="95" spans="1:17" ht="15.75">
      <c r="A95" s="178">
        <v>89</v>
      </c>
      <c r="B95" s="178"/>
      <c r="C95" s="178" t="s">
        <v>140</v>
      </c>
      <c r="D95" s="178" t="s">
        <v>3241</v>
      </c>
      <c r="E95" s="196" t="s">
        <v>364</v>
      </c>
      <c r="F95" s="254">
        <v>1253158</v>
      </c>
      <c r="G95" s="204" t="s">
        <v>142</v>
      </c>
      <c r="H95" s="104" t="s">
        <v>185</v>
      </c>
      <c r="I95" s="233">
        <v>43832</v>
      </c>
      <c r="J95" s="149">
        <v>12</v>
      </c>
      <c r="K95" s="341">
        <v>44214</v>
      </c>
      <c r="L95" s="380" t="s">
        <v>3251</v>
      </c>
      <c r="M95" s="399"/>
      <c r="N95" s="399">
        <f t="shared" si="4"/>
        <v>12.733333333333333</v>
      </c>
      <c r="O95" s="388"/>
      <c r="P95" s="2456" t="s">
        <v>141</v>
      </c>
      <c r="Q95" s="409" t="s">
        <v>141</v>
      </c>
    </row>
    <row r="96" spans="1:17" ht="15.75">
      <c r="A96" s="178">
        <v>90</v>
      </c>
      <c r="B96" s="178"/>
      <c r="C96" s="178" t="s">
        <v>140</v>
      </c>
      <c r="D96" s="178" t="s">
        <v>3241</v>
      </c>
      <c r="E96" s="196" t="s">
        <v>366</v>
      </c>
      <c r="F96" s="254">
        <v>1253152</v>
      </c>
      <c r="G96" s="204" t="s">
        <v>142</v>
      </c>
      <c r="H96" s="104" t="s">
        <v>185</v>
      </c>
      <c r="I96" s="233">
        <v>43831</v>
      </c>
      <c r="J96" s="149">
        <v>12</v>
      </c>
      <c r="K96" s="341">
        <v>44214</v>
      </c>
      <c r="L96" s="380" t="s">
        <v>3251</v>
      </c>
      <c r="M96" s="399"/>
      <c r="N96" s="399">
        <f t="shared" si="4"/>
        <v>12.766666666666667</v>
      </c>
      <c r="O96" s="388"/>
      <c r="P96" s="2456" t="s">
        <v>141</v>
      </c>
      <c r="Q96" s="409" t="s">
        <v>141</v>
      </c>
    </row>
    <row r="97" spans="1:17" ht="15.75">
      <c r="A97" s="178">
        <v>91</v>
      </c>
      <c r="B97" s="178"/>
      <c r="C97" s="178" t="s">
        <v>140</v>
      </c>
      <c r="D97" s="178" t="s">
        <v>3241</v>
      </c>
      <c r="E97" s="196" t="s">
        <v>368</v>
      </c>
      <c r="F97" s="254">
        <v>1253152</v>
      </c>
      <c r="G97" s="204" t="s">
        <v>142</v>
      </c>
      <c r="H97" s="104" t="s">
        <v>185</v>
      </c>
      <c r="I97" s="233">
        <v>43831</v>
      </c>
      <c r="J97" s="149">
        <v>12</v>
      </c>
      <c r="K97" s="341">
        <v>44214</v>
      </c>
      <c r="L97" s="380" t="s">
        <v>3251</v>
      </c>
      <c r="M97" s="399"/>
      <c r="N97" s="399">
        <f t="shared" si="4"/>
        <v>12.766666666666667</v>
      </c>
      <c r="O97" s="388"/>
      <c r="P97" s="2456" t="s">
        <v>141</v>
      </c>
      <c r="Q97" s="409" t="s">
        <v>141</v>
      </c>
    </row>
    <row r="98" spans="1:17" ht="15.75">
      <c r="A98" s="178">
        <v>92</v>
      </c>
      <c r="B98" s="178"/>
      <c r="C98" s="178" t="s">
        <v>140</v>
      </c>
      <c r="D98" s="178" t="s">
        <v>3241</v>
      </c>
      <c r="E98" s="196" t="s">
        <v>370</v>
      </c>
      <c r="F98" s="254">
        <v>1253152</v>
      </c>
      <c r="G98" s="204" t="s">
        <v>142</v>
      </c>
      <c r="H98" s="104" t="s">
        <v>185</v>
      </c>
      <c r="I98" s="233">
        <v>43831</v>
      </c>
      <c r="J98" s="149">
        <v>12</v>
      </c>
      <c r="K98" s="341">
        <v>44214</v>
      </c>
      <c r="L98" s="380" t="s">
        <v>3251</v>
      </c>
      <c r="M98" s="399"/>
      <c r="N98" s="399">
        <f t="shared" si="4"/>
        <v>12.766666666666667</v>
      </c>
      <c r="O98" s="388"/>
      <c r="P98" s="2456" t="s">
        <v>141</v>
      </c>
      <c r="Q98" s="409" t="s">
        <v>141</v>
      </c>
    </row>
    <row r="99" spans="1:17" ht="15.75">
      <c r="A99" s="178">
        <v>93</v>
      </c>
      <c r="B99" s="178"/>
      <c r="C99" s="178" t="s">
        <v>140</v>
      </c>
      <c r="D99" s="178" t="s">
        <v>3241</v>
      </c>
      <c r="E99" s="196" t="s">
        <v>372</v>
      </c>
      <c r="F99" s="255">
        <v>1253152</v>
      </c>
      <c r="G99" s="204" t="s">
        <v>142</v>
      </c>
      <c r="H99" s="104" t="s">
        <v>185</v>
      </c>
      <c r="I99" s="234">
        <v>43831</v>
      </c>
      <c r="J99" s="149">
        <v>12</v>
      </c>
      <c r="K99" s="341">
        <v>44214</v>
      </c>
      <c r="L99" s="380" t="s">
        <v>3251</v>
      </c>
      <c r="M99" s="399"/>
      <c r="N99" s="399">
        <f t="shared" si="4"/>
        <v>12.766666666666667</v>
      </c>
      <c r="O99" s="388"/>
      <c r="P99" s="2456" t="s">
        <v>141</v>
      </c>
      <c r="Q99" s="409" t="s">
        <v>141</v>
      </c>
    </row>
    <row r="100" spans="1:17" ht="15.75">
      <c r="A100" s="190"/>
      <c r="B100" s="190"/>
      <c r="C100" s="190"/>
      <c r="D100" s="190"/>
      <c r="E100" s="190"/>
      <c r="F100" s="190"/>
      <c r="G100" s="201"/>
      <c r="H100" s="216"/>
      <c r="I100" s="201"/>
      <c r="J100" s="216"/>
      <c r="K100" s="336"/>
      <c r="L100" s="216"/>
      <c r="M100" s="396"/>
      <c r="N100" s="397">
        <f t="shared" si="4"/>
        <v>0</v>
      </c>
      <c r="O100" s="336"/>
      <c r="P100" s="2455" t="s">
        <v>317</v>
      </c>
      <c r="Q100" s="408"/>
    </row>
    <row r="101" spans="1:17" ht="15.75">
      <c r="A101" s="197">
        <v>94</v>
      </c>
      <c r="B101" s="197">
        <v>1</v>
      </c>
      <c r="C101" s="188" t="s">
        <v>150</v>
      </c>
      <c r="D101" s="188"/>
      <c r="E101" s="188" t="s">
        <v>374</v>
      </c>
      <c r="F101" s="256">
        <v>1362659</v>
      </c>
      <c r="G101" s="205" t="s">
        <v>144</v>
      </c>
      <c r="H101" s="16" t="s">
        <v>376</v>
      </c>
      <c r="I101" s="235">
        <v>43927</v>
      </c>
      <c r="J101" s="332">
        <v>12</v>
      </c>
      <c r="K101" s="339">
        <v>44298</v>
      </c>
      <c r="L101" s="332"/>
      <c r="M101" s="401"/>
      <c r="N101" s="401">
        <f t="shared" si="4"/>
        <v>12.366666666666667</v>
      </c>
      <c r="O101" s="277"/>
      <c r="P101" s="2457" t="s">
        <v>141</v>
      </c>
      <c r="Q101" s="409" t="s">
        <v>141</v>
      </c>
    </row>
    <row r="102" spans="1:17" ht="15.75">
      <c r="A102" s="197">
        <v>95</v>
      </c>
      <c r="B102" s="197">
        <f>1+B101</f>
        <v>2</v>
      </c>
      <c r="C102" s="188" t="s">
        <v>150</v>
      </c>
      <c r="D102" s="188"/>
      <c r="E102" s="188" t="s">
        <v>378</v>
      </c>
      <c r="F102" s="256">
        <v>1362659</v>
      </c>
      <c r="G102" s="205" t="s">
        <v>144</v>
      </c>
      <c r="H102" s="16" t="s">
        <v>376</v>
      </c>
      <c r="I102" s="235">
        <v>43927</v>
      </c>
      <c r="J102" s="332">
        <v>12</v>
      </c>
      <c r="K102" s="339">
        <v>44298</v>
      </c>
      <c r="L102" s="332"/>
      <c r="M102" s="401"/>
      <c r="N102" s="401">
        <f t="shared" si="4"/>
        <v>12.366666666666667</v>
      </c>
      <c r="O102" s="277"/>
      <c r="P102" s="2457" t="s">
        <v>141</v>
      </c>
      <c r="Q102" s="409" t="s">
        <v>141</v>
      </c>
    </row>
    <row r="103" spans="1:17" ht="15.75">
      <c r="A103" s="197">
        <v>96</v>
      </c>
      <c r="B103" s="197">
        <f t="shared" ref="B103:B129" si="5">1+B102</f>
        <v>3</v>
      </c>
      <c r="C103" s="188" t="s">
        <v>150</v>
      </c>
      <c r="D103" s="188"/>
      <c r="E103" s="188" t="s">
        <v>379</v>
      </c>
      <c r="F103" s="256" t="s">
        <v>380</v>
      </c>
      <c r="G103" s="205" t="s">
        <v>144</v>
      </c>
      <c r="H103" s="16" t="s">
        <v>376</v>
      </c>
      <c r="I103" s="235">
        <v>43950</v>
      </c>
      <c r="J103" s="332">
        <v>12</v>
      </c>
      <c r="K103" s="339">
        <v>44298</v>
      </c>
      <c r="L103" s="332"/>
      <c r="M103" s="401"/>
      <c r="N103" s="401">
        <f t="shared" si="4"/>
        <v>11.6</v>
      </c>
      <c r="O103" s="277"/>
      <c r="P103" s="2457" t="s">
        <v>141</v>
      </c>
      <c r="Q103" s="409" t="s">
        <v>141</v>
      </c>
    </row>
    <row r="104" spans="1:17" ht="15.75">
      <c r="A104" s="197">
        <v>97</v>
      </c>
      <c r="B104" s="197">
        <f t="shared" si="5"/>
        <v>4</v>
      </c>
      <c r="C104" s="188" t="s">
        <v>150</v>
      </c>
      <c r="D104" s="188"/>
      <c r="E104" s="188" t="s">
        <v>383</v>
      </c>
      <c r="F104" s="256" t="s">
        <v>380</v>
      </c>
      <c r="G104" s="205" t="s">
        <v>144</v>
      </c>
      <c r="H104" s="16" t="s">
        <v>376</v>
      </c>
      <c r="I104" s="235">
        <v>43927</v>
      </c>
      <c r="J104" s="332">
        <v>12</v>
      </c>
      <c r="K104" s="339">
        <v>44298</v>
      </c>
      <c r="L104" s="332"/>
      <c r="M104" s="401"/>
      <c r="N104" s="401">
        <f t="shared" si="4"/>
        <v>12.366666666666667</v>
      </c>
      <c r="O104" s="277"/>
      <c r="P104" s="2457" t="s">
        <v>141</v>
      </c>
      <c r="Q104" s="409" t="s">
        <v>141</v>
      </c>
    </row>
    <row r="105" spans="1:17" ht="15.75">
      <c r="A105" s="197">
        <v>98</v>
      </c>
      <c r="B105" s="197">
        <f t="shared" si="5"/>
        <v>5</v>
      </c>
      <c r="C105" s="188" t="s">
        <v>150</v>
      </c>
      <c r="D105" s="188"/>
      <c r="E105" s="188" t="s">
        <v>385</v>
      </c>
      <c r="F105" s="256">
        <v>1324361</v>
      </c>
      <c r="G105" s="205" t="s">
        <v>142</v>
      </c>
      <c r="H105" s="16" t="s">
        <v>376</v>
      </c>
      <c r="I105" s="235">
        <v>43936</v>
      </c>
      <c r="J105" s="332">
        <v>12</v>
      </c>
      <c r="K105" s="339">
        <v>44298</v>
      </c>
      <c r="L105" s="332"/>
      <c r="M105" s="401"/>
      <c r="N105" s="401">
        <f t="shared" si="4"/>
        <v>12.066666666666666</v>
      </c>
      <c r="O105" s="277"/>
      <c r="P105" s="2457" t="s">
        <v>387</v>
      </c>
      <c r="Q105" s="410" t="s">
        <v>3246</v>
      </c>
    </row>
    <row r="106" spans="1:17" ht="15.75">
      <c r="A106" s="197">
        <v>99</v>
      </c>
      <c r="B106" s="197">
        <f t="shared" si="5"/>
        <v>6</v>
      </c>
      <c r="C106" s="188" t="s">
        <v>150</v>
      </c>
      <c r="D106" s="188"/>
      <c r="E106" s="188" t="s">
        <v>389</v>
      </c>
      <c r="F106" s="256">
        <v>1324361</v>
      </c>
      <c r="G106" s="205" t="s">
        <v>142</v>
      </c>
      <c r="H106" s="16" t="s">
        <v>376</v>
      </c>
      <c r="I106" s="235">
        <v>43936</v>
      </c>
      <c r="J106" s="332">
        <v>12</v>
      </c>
      <c r="K106" s="339">
        <v>44298</v>
      </c>
      <c r="L106" s="332"/>
      <c r="M106" s="401"/>
      <c r="N106" s="401">
        <f t="shared" si="4"/>
        <v>12.066666666666666</v>
      </c>
      <c r="O106" s="277"/>
      <c r="P106" s="2457" t="s">
        <v>387</v>
      </c>
      <c r="Q106" s="410" t="s">
        <v>3246</v>
      </c>
    </row>
    <row r="107" spans="1:17" ht="15.75">
      <c r="A107" s="197">
        <v>100</v>
      </c>
      <c r="B107" s="197">
        <f t="shared" si="5"/>
        <v>7</v>
      </c>
      <c r="C107" s="188" t="s">
        <v>150</v>
      </c>
      <c r="D107" s="188"/>
      <c r="E107" s="188" t="s">
        <v>391</v>
      </c>
      <c r="F107" s="256">
        <v>1324361</v>
      </c>
      <c r="G107" s="205" t="s">
        <v>142</v>
      </c>
      <c r="H107" s="16" t="s">
        <v>376</v>
      </c>
      <c r="I107" s="235">
        <v>43936</v>
      </c>
      <c r="J107" s="332">
        <v>12</v>
      </c>
      <c r="K107" s="339">
        <v>44298</v>
      </c>
      <c r="L107" s="332"/>
      <c r="M107" s="401"/>
      <c r="N107" s="401">
        <f t="shared" si="4"/>
        <v>12.066666666666666</v>
      </c>
      <c r="O107" s="277"/>
      <c r="P107" s="2457" t="s">
        <v>387</v>
      </c>
      <c r="Q107" s="410" t="s">
        <v>3246</v>
      </c>
    </row>
    <row r="108" spans="1:17" ht="15.75">
      <c r="A108" s="197">
        <v>101</v>
      </c>
      <c r="B108" s="197">
        <f t="shared" si="5"/>
        <v>8</v>
      </c>
      <c r="C108" s="188" t="s">
        <v>150</v>
      </c>
      <c r="D108" s="188"/>
      <c r="E108" s="188" t="s">
        <v>393</v>
      </c>
      <c r="F108" s="256">
        <v>1324361</v>
      </c>
      <c r="G108" s="205" t="s">
        <v>142</v>
      </c>
      <c r="H108" s="16" t="s">
        <v>376</v>
      </c>
      <c r="I108" s="235">
        <v>43936</v>
      </c>
      <c r="J108" s="332">
        <v>12</v>
      </c>
      <c r="K108" s="339">
        <v>44298</v>
      </c>
      <c r="L108" s="332"/>
      <c r="M108" s="401"/>
      <c r="N108" s="401">
        <f t="shared" si="4"/>
        <v>12.066666666666666</v>
      </c>
      <c r="O108" s="277"/>
      <c r="P108" s="2457" t="s">
        <v>387</v>
      </c>
      <c r="Q108" s="410" t="s">
        <v>3246</v>
      </c>
    </row>
    <row r="109" spans="1:17" ht="15.75">
      <c r="A109" s="197">
        <v>102</v>
      </c>
      <c r="B109" s="197">
        <f t="shared" si="5"/>
        <v>9</v>
      </c>
      <c r="C109" s="188" t="s">
        <v>150</v>
      </c>
      <c r="D109" s="188"/>
      <c r="E109" s="188" t="s">
        <v>395</v>
      </c>
      <c r="F109" s="256">
        <v>1324349</v>
      </c>
      <c r="G109" s="205" t="s">
        <v>142</v>
      </c>
      <c r="H109" s="16" t="s">
        <v>376</v>
      </c>
      <c r="I109" s="235">
        <v>43942</v>
      </c>
      <c r="J109" s="332">
        <v>12</v>
      </c>
      <c r="K109" s="339">
        <v>44298</v>
      </c>
      <c r="L109" s="332"/>
      <c r="M109" s="401"/>
      <c r="N109" s="401">
        <f t="shared" si="4"/>
        <v>11.866666666666667</v>
      </c>
      <c r="O109" s="277"/>
      <c r="P109" s="2458" t="s">
        <v>141</v>
      </c>
      <c r="Q109" s="409" t="s">
        <v>141</v>
      </c>
    </row>
    <row r="110" spans="1:17" ht="15.75">
      <c r="A110" s="197">
        <v>103</v>
      </c>
      <c r="B110" s="197">
        <f t="shared" si="5"/>
        <v>10</v>
      </c>
      <c r="C110" s="188" t="s">
        <v>150</v>
      </c>
      <c r="D110" s="188"/>
      <c r="E110" s="188" t="s">
        <v>3258</v>
      </c>
      <c r="F110" s="256">
        <v>1324349</v>
      </c>
      <c r="G110" s="205" t="s">
        <v>142</v>
      </c>
      <c r="H110" s="16" t="s">
        <v>376</v>
      </c>
      <c r="I110" s="235">
        <v>43942</v>
      </c>
      <c r="J110" s="332">
        <v>12</v>
      </c>
      <c r="K110" s="339">
        <v>44298</v>
      </c>
      <c r="L110" s="332"/>
      <c r="M110" s="401"/>
      <c r="N110" s="401">
        <f t="shared" si="4"/>
        <v>11.866666666666667</v>
      </c>
      <c r="O110" s="277"/>
      <c r="P110" s="2458" t="s">
        <v>141</v>
      </c>
      <c r="Q110" s="409" t="s">
        <v>141</v>
      </c>
    </row>
    <row r="111" spans="1:17" ht="15.75">
      <c r="A111" s="197">
        <v>104</v>
      </c>
      <c r="B111" s="197">
        <f t="shared" si="5"/>
        <v>11</v>
      </c>
      <c r="C111" s="188" t="s">
        <v>150</v>
      </c>
      <c r="D111" s="188"/>
      <c r="E111" s="188" t="s">
        <v>399</v>
      </c>
      <c r="F111" s="256">
        <v>1324349</v>
      </c>
      <c r="G111" s="205" t="s">
        <v>142</v>
      </c>
      <c r="H111" s="16" t="s">
        <v>376</v>
      </c>
      <c r="I111" s="235">
        <v>43942</v>
      </c>
      <c r="J111" s="332">
        <v>12</v>
      </c>
      <c r="K111" s="339">
        <v>44298</v>
      </c>
      <c r="L111" s="332"/>
      <c r="M111" s="401"/>
      <c r="N111" s="401">
        <f t="shared" si="4"/>
        <v>11.866666666666667</v>
      </c>
      <c r="O111" s="277"/>
      <c r="P111" s="2458" t="s">
        <v>141</v>
      </c>
      <c r="Q111" s="409" t="s">
        <v>141</v>
      </c>
    </row>
    <row r="112" spans="1:17" ht="15.75">
      <c r="A112" s="197">
        <v>105</v>
      </c>
      <c r="B112" s="197">
        <f t="shared" si="5"/>
        <v>12</v>
      </c>
      <c r="C112" s="188" t="s">
        <v>150</v>
      </c>
      <c r="D112" s="188"/>
      <c r="E112" s="188" t="s">
        <v>401</v>
      </c>
      <c r="F112" s="256">
        <v>1324349</v>
      </c>
      <c r="G112" s="205" t="s">
        <v>142</v>
      </c>
      <c r="H112" s="16" t="s">
        <v>376</v>
      </c>
      <c r="I112" s="235">
        <v>43942</v>
      </c>
      <c r="J112" s="332">
        <v>12</v>
      </c>
      <c r="K112" s="339">
        <v>44298</v>
      </c>
      <c r="L112" s="332"/>
      <c r="M112" s="401"/>
      <c r="N112" s="401">
        <f t="shared" si="4"/>
        <v>11.866666666666667</v>
      </c>
      <c r="O112" s="277"/>
      <c r="P112" s="2457" t="s">
        <v>387</v>
      </c>
      <c r="Q112" s="409" t="s">
        <v>141</v>
      </c>
    </row>
    <row r="113" spans="1:17" ht="15.75">
      <c r="A113" s="197">
        <v>106</v>
      </c>
      <c r="B113" s="197">
        <f t="shared" si="5"/>
        <v>13</v>
      </c>
      <c r="C113" s="188" t="s">
        <v>150</v>
      </c>
      <c r="D113" s="188"/>
      <c r="E113" s="188" t="s">
        <v>402</v>
      </c>
      <c r="F113" s="256">
        <v>1324350</v>
      </c>
      <c r="G113" s="205" t="s">
        <v>144</v>
      </c>
      <c r="H113" s="16" t="s">
        <v>376</v>
      </c>
      <c r="I113" s="235">
        <v>43942</v>
      </c>
      <c r="J113" s="332">
        <v>12</v>
      </c>
      <c r="K113" s="339">
        <v>44298</v>
      </c>
      <c r="L113" s="332"/>
      <c r="M113" s="401"/>
      <c r="N113" s="401">
        <f t="shared" si="4"/>
        <v>11.866666666666667</v>
      </c>
      <c r="O113" s="277"/>
      <c r="P113" s="2457" t="s">
        <v>387</v>
      </c>
      <c r="Q113" s="407" t="s">
        <v>3246</v>
      </c>
    </row>
    <row r="114" spans="1:17" ht="15.75">
      <c r="A114" s="197">
        <v>107</v>
      </c>
      <c r="B114" s="197">
        <f t="shared" si="5"/>
        <v>14</v>
      </c>
      <c r="C114" s="188" t="s">
        <v>150</v>
      </c>
      <c r="D114" s="188"/>
      <c r="E114" s="188" t="s">
        <v>405</v>
      </c>
      <c r="F114" s="256">
        <v>1324350</v>
      </c>
      <c r="G114" s="205" t="s">
        <v>144</v>
      </c>
      <c r="H114" s="16" t="s">
        <v>376</v>
      </c>
      <c r="I114" s="235">
        <v>43942</v>
      </c>
      <c r="J114" s="332">
        <v>12</v>
      </c>
      <c r="K114" s="339">
        <v>44298</v>
      </c>
      <c r="L114" s="332"/>
      <c r="M114" s="401"/>
      <c r="N114" s="401">
        <f t="shared" si="4"/>
        <v>11.866666666666667</v>
      </c>
      <c r="O114" s="277"/>
      <c r="P114" s="2457" t="s">
        <v>387</v>
      </c>
      <c r="Q114" s="407" t="s">
        <v>3246</v>
      </c>
    </row>
    <row r="115" spans="1:17" ht="15.75">
      <c r="A115" s="197">
        <v>108</v>
      </c>
      <c r="B115" s="197">
        <f t="shared" si="5"/>
        <v>15</v>
      </c>
      <c r="C115" s="188" t="s">
        <v>150</v>
      </c>
      <c r="D115" s="188"/>
      <c r="E115" s="188" t="s">
        <v>407</v>
      </c>
      <c r="F115" s="256">
        <v>1324350</v>
      </c>
      <c r="G115" s="205" t="s">
        <v>144</v>
      </c>
      <c r="H115" s="16" t="s">
        <v>376</v>
      </c>
      <c r="I115" s="235">
        <v>43942</v>
      </c>
      <c r="J115" s="332">
        <v>12</v>
      </c>
      <c r="K115" s="339">
        <v>44298</v>
      </c>
      <c r="L115" s="332"/>
      <c r="M115" s="401"/>
      <c r="N115" s="401">
        <f t="shared" si="4"/>
        <v>11.866666666666667</v>
      </c>
      <c r="O115" s="277"/>
      <c r="P115" s="2457" t="s">
        <v>387</v>
      </c>
      <c r="Q115" s="407" t="s">
        <v>3246</v>
      </c>
    </row>
    <row r="116" spans="1:17" ht="15.75">
      <c r="A116" s="197">
        <v>109</v>
      </c>
      <c r="B116" s="197">
        <f t="shared" si="5"/>
        <v>16</v>
      </c>
      <c r="C116" s="188" t="s">
        <v>150</v>
      </c>
      <c r="D116" s="188"/>
      <c r="E116" s="188" t="s">
        <v>409</v>
      </c>
      <c r="F116" s="256">
        <v>1324350</v>
      </c>
      <c r="G116" s="205" t="s">
        <v>144</v>
      </c>
      <c r="H116" s="16" t="s">
        <v>376</v>
      </c>
      <c r="I116" s="235">
        <v>43942</v>
      </c>
      <c r="J116" s="332">
        <v>12</v>
      </c>
      <c r="K116" s="339">
        <v>44298</v>
      </c>
      <c r="L116" s="332"/>
      <c r="M116" s="401"/>
      <c r="N116" s="401">
        <f t="shared" si="4"/>
        <v>11.866666666666667</v>
      </c>
      <c r="O116" s="277"/>
      <c r="P116" s="2457" t="s">
        <v>387</v>
      </c>
      <c r="Q116" s="407" t="s">
        <v>3246</v>
      </c>
    </row>
    <row r="117" spans="1:17" ht="15.75">
      <c r="A117" s="197">
        <v>110</v>
      </c>
      <c r="B117" s="197">
        <f t="shared" si="5"/>
        <v>17</v>
      </c>
      <c r="C117" s="188" t="s">
        <v>150</v>
      </c>
      <c r="D117" s="188"/>
      <c r="E117" s="188" t="s">
        <v>411</v>
      </c>
      <c r="F117" s="256">
        <v>1324350</v>
      </c>
      <c r="G117" s="205" t="s">
        <v>144</v>
      </c>
      <c r="H117" s="16" t="s">
        <v>376</v>
      </c>
      <c r="I117" s="235">
        <v>43950</v>
      </c>
      <c r="J117" s="332">
        <v>12</v>
      </c>
      <c r="K117" s="339">
        <v>44298</v>
      </c>
      <c r="L117" s="332"/>
      <c r="M117" s="401"/>
      <c r="N117" s="401">
        <f t="shared" si="4"/>
        <v>11.6</v>
      </c>
      <c r="O117" s="277"/>
      <c r="P117" s="2457" t="s">
        <v>387</v>
      </c>
      <c r="Q117" s="407" t="s">
        <v>3246</v>
      </c>
    </row>
    <row r="118" spans="1:17" ht="15.75">
      <c r="A118" s="198">
        <v>111</v>
      </c>
      <c r="B118" s="198">
        <f t="shared" si="5"/>
        <v>18</v>
      </c>
      <c r="C118" s="194" t="s">
        <v>150</v>
      </c>
      <c r="D118" s="194"/>
      <c r="E118" s="194" t="s">
        <v>414</v>
      </c>
      <c r="F118" s="195">
        <v>1299771</v>
      </c>
      <c r="G118" s="206" t="s">
        <v>142</v>
      </c>
      <c r="H118" s="90" t="s">
        <v>170</v>
      </c>
      <c r="I118" s="236">
        <v>43949</v>
      </c>
      <c r="J118" s="105">
        <v>12</v>
      </c>
      <c r="K118" s="340">
        <v>44298</v>
      </c>
      <c r="L118" s="105"/>
      <c r="M118" s="402"/>
      <c r="N118" s="402">
        <f t="shared" si="4"/>
        <v>11.633333333333333</v>
      </c>
      <c r="O118" s="163"/>
      <c r="P118" s="2456" t="s">
        <v>141</v>
      </c>
      <c r="Q118" s="409" t="s">
        <v>141</v>
      </c>
    </row>
    <row r="119" spans="1:17" ht="15.75">
      <c r="A119" s="198">
        <v>112</v>
      </c>
      <c r="B119" s="198">
        <f t="shared" si="5"/>
        <v>19</v>
      </c>
      <c r="C119" s="194" t="s">
        <v>150</v>
      </c>
      <c r="D119" s="194"/>
      <c r="E119" s="194" t="s">
        <v>418</v>
      </c>
      <c r="F119" s="195">
        <v>1299771</v>
      </c>
      <c r="G119" s="206" t="s">
        <v>142</v>
      </c>
      <c r="H119" s="90" t="s">
        <v>170</v>
      </c>
      <c r="I119" s="236">
        <v>43949</v>
      </c>
      <c r="J119" s="105">
        <v>12</v>
      </c>
      <c r="K119" s="340">
        <v>44298</v>
      </c>
      <c r="L119" s="105"/>
      <c r="M119" s="402"/>
      <c r="N119" s="402">
        <f t="shared" si="4"/>
        <v>11.633333333333333</v>
      </c>
      <c r="O119" s="163"/>
      <c r="P119" s="2456" t="s">
        <v>141</v>
      </c>
      <c r="Q119" s="409" t="s">
        <v>141</v>
      </c>
    </row>
    <row r="120" spans="1:17" ht="15.75">
      <c r="A120" s="198">
        <v>113</v>
      </c>
      <c r="B120" s="198">
        <f t="shared" si="5"/>
        <v>20</v>
      </c>
      <c r="C120" s="194" t="s">
        <v>150</v>
      </c>
      <c r="D120" s="194"/>
      <c r="E120" s="194" t="s">
        <v>420</v>
      </c>
      <c r="F120" s="195">
        <v>1299771</v>
      </c>
      <c r="G120" s="206" t="s">
        <v>142</v>
      </c>
      <c r="H120" s="90" t="s">
        <v>170</v>
      </c>
      <c r="I120" s="236">
        <v>43949</v>
      </c>
      <c r="J120" s="105">
        <v>12</v>
      </c>
      <c r="K120" s="340">
        <v>44298</v>
      </c>
      <c r="L120" s="105"/>
      <c r="M120" s="402"/>
      <c r="N120" s="402">
        <f t="shared" si="4"/>
        <v>11.633333333333333</v>
      </c>
      <c r="O120" s="163"/>
      <c r="P120" s="2456" t="s">
        <v>141</v>
      </c>
      <c r="Q120" s="409" t="s">
        <v>141</v>
      </c>
    </row>
    <row r="121" spans="1:17" ht="15.75">
      <c r="A121" s="198">
        <v>114</v>
      </c>
      <c r="B121" s="198">
        <f t="shared" si="5"/>
        <v>21</v>
      </c>
      <c r="C121" s="194" t="s">
        <v>150</v>
      </c>
      <c r="D121" s="194"/>
      <c r="E121" s="194" t="s">
        <v>422</v>
      </c>
      <c r="F121" s="195">
        <v>1343452</v>
      </c>
      <c r="G121" s="206" t="s">
        <v>144</v>
      </c>
      <c r="H121" s="90" t="s">
        <v>170</v>
      </c>
      <c r="I121" s="236">
        <v>43949</v>
      </c>
      <c r="J121" s="105">
        <v>12</v>
      </c>
      <c r="K121" s="340">
        <v>44298</v>
      </c>
      <c r="L121" s="105"/>
      <c r="M121" s="402"/>
      <c r="N121" s="402">
        <f t="shared" si="4"/>
        <v>11.633333333333333</v>
      </c>
      <c r="O121" s="163"/>
      <c r="P121" s="2456" t="s">
        <v>141</v>
      </c>
      <c r="Q121" s="409" t="s">
        <v>141</v>
      </c>
    </row>
    <row r="122" spans="1:17" ht="15.75">
      <c r="A122" s="198">
        <v>115</v>
      </c>
      <c r="B122" s="198">
        <f t="shared" si="5"/>
        <v>22</v>
      </c>
      <c r="C122" s="194" t="s">
        <v>150</v>
      </c>
      <c r="D122" s="194"/>
      <c r="E122" s="194" t="s">
        <v>424</v>
      </c>
      <c r="F122" s="195">
        <v>1343452</v>
      </c>
      <c r="G122" s="206" t="s">
        <v>144</v>
      </c>
      <c r="H122" s="90" t="s">
        <v>170</v>
      </c>
      <c r="I122" s="236">
        <v>43900</v>
      </c>
      <c r="J122" s="105">
        <v>12</v>
      </c>
      <c r="K122" s="340">
        <v>44298</v>
      </c>
      <c r="L122" s="105"/>
      <c r="M122" s="402"/>
      <c r="N122" s="402">
        <f t="shared" si="4"/>
        <v>13.266666666666667</v>
      </c>
      <c r="O122" s="163"/>
      <c r="P122" s="2456" t="s">
        <v>141</v>
      </c>
      <c r="Q122" s="409" t="s">
        <v>141</v>
      </c>
    </row>
    <row r="123" spans="1:17" ht="15.75">
      <c r="A123" s="198">
        <v>116</v>
      </c>
      <c r="B123" s="198">
        <f t="shared" si="5"/>
        <v>23</v>
      </c>
      <c r="C123" s="194" t="s">
        <v>150</v>
      </c>
      <c r="D123" s="194"/>
      <c r="E123" s="194" t="s">
        <v>428</v>
      </c>
      <c r="F123" s="195">
        <v>1343452</v>
      </c>
      <c r="G123" s="206" t="s">
        <v>144</v>
      </c>
      <c r="H123" s="90" t="s">
        <v>170</v>
      </c>
      <c r="I123" s="236">
        <v>43900</v>
      </c>
      <c r="J123" s="105">
        <v>12</v>
      </c>
      <c r="K123" s="340">
        <v>44298</v>
      </c>
      <c r="L123" s="105"/>
      <c r="M123" s="402"/>
      <c r="N123" s="402">
        <f t="shared" si="4"/>
        <v>13.266666666666667</v>
      </c>
      <c r="O123" s="163"/>
      <c r="P123" s="2456" t="s">
        <v>141</v>
      </c>
      <c r="Q123" s="409" t="s">
        <v>141</v>
      </c>
    </row>
    <row r="124" spans="1:17" ht="15.75">
      <c r="A124" s="198">
        <v>117</v>
      </c>
      <c r="B124" s="198">
        <f t="shared" si="5"/>
        <v>24</v>
      </c>
      <c r="C124" s="194" t="s">
        <v>150</v>
      </c>
      <c r="D124" s="194"/>
      <c r="E124" s="194" t="s">
        <v>430</v>
      </c>
      <c r="F124" s="195">
        <v>1343452</v>
      </c>
      <c r="G124" s="206" t="s">
        <v>144</v>
      </c>
      <c r="H124" s="90" t="s">
        <v>170</v>
      </c>
      <c r="I124" s="236">
        <v>43949</v>
      </c>
      <c r="J124" s="105">
        <v>12</v>
      </c>
      <c r="K124" s="340">
        <v>44298</v>
      </c>
      <c r="L124" s="105"/>
      <c r="M124" s="402"/>
      <c r="N124" s="402">
        <f t="shared" si="4"/>
        <v>11.633333333333333</v>
      </c>
      <c r="O124" s="163"/>
      <c r="P124" s="2456" t="s">
        <v>141</v>
      </c>
      <c r="Q124" s="409" t="s">
        <v>141</v>
      </c>
    </row>
    <row r="125" spans="1:17" ht="15.75">
      <c r="A125" s="91">
        <v>118</v>
      </c>
      <c r="B125" s="91">
        <f t="shared" si="5"/>
        <v>25</v>
      </c>
      <c r="C125" s="176" t="s">
        <v>150</v>
      </c>
      <c r="D125" s="176"/>
      <c r="E125" s="176" t="s">
        <v>432</v>
      </c>
      <c r="F125" s="91">
        <v>1324359</v>
      </c>
      <c r="G125" s="187" t="s">
        <v>142</v>
      </c>
      <c r="H125" s="92" t="s">
        <v>183</v>
      </c>
      <c r="I125" s="237">
        <v>43927</v>
      </c>
      <c r="J125" s="333">
        <v>12</v>
      </c>
      <c r="K125" s="342">
        <v>44298</v>
      </c>
      <c r="L125" s="333"/>
      <c r="M125" s="395"/>
      <c r="N125" s="395">
        <f t="shared" si="4"/>
        <v>12.366666666666667</v>
      </c>
      <c r="O125" s="279"/>
      <c r="P125" s="2456" t="s">
        <v>141</v>
      </c>
      <c r="Q125" s="409" t="s">
        <v>141</v>
      </c>
    </row>
    <row r="126" spans="1:17" ht="15.75">
      <c r="A126" s="91">
        <v>119</v>
      </c>
      <c r="B126" s="91">
        <f t="shared" si="5"/>
        <v>26</v>
      </c>
      <c r="C126" s="176" t="s">
        <v>150</v>
      </c>
      <c r="D126" s="176"/>
      <c r="E126" s="176" t="s">
        <v>435</v>
      </c>
      <c r="F126" s="91">
        <v>1324359</v>
      </c>
      <c r="G126" s="187" t="s">
        <v>142</v>
      </c>
      <c r="H126" s="92" t="s">
        <v>183</v>
      </c>
      <c r="I126" s="237">
        <v>43927</v>
      </c>
      <c r="J126" s="333">
        <v>12</v>
      </c>
      <c r="K126" s="342">
        <v>44298</v>
      </c>
      <c r="L126" s="333"/>
      <c r="M126" s="395"/>
      <c r="N126" s="395">
        <f t="shared" si="4"/>
        <v>12.366666666666667</v>
      </c>
      <c r="O126" s="279"/>
      <c r="P126" s="2456" t="s">
        <v>141</v>
      </c>
      <c r="Q126" s="409" t="s">
        <v>141</v>
      </c>
    </row>
    <row r="127" spans="1:17" ht="15.75">
      <c r="A127" s="91">
        <v>120</v>
      </c>
      <c r="B127" s="91">
        <f t="shared" si="5"/>
        <v>27</v>
      </c>
      <c r="C127" s="176" t="s">
        <v>150</v>
      </c>
      <c r="D127" s="176"/>
      <c r="E127" s="176" t="s">
        <v>436</v>
      </c>
      <c r="F127" s="91">
        <v>1324352</v>
      </c>
      <c r="G127" s="187" t="s">
        <v>144</v>
      </c>
      <c r="H127" s="92" t="s">
        <v>183</v>
      </c>
      <c r="I127" s="237">
        <v>43927</v>
      </c>
      <c r="J127" s="333">
        <v>12</v>
      </c>
      <c r="K127" s="342">
        <v>44298</v>
      </c>
      <c r="L127" s="333"/>
      <c r="M127" s="395"/>
      <c r="N127" s="395">
        <f t="shared" si="4"/>
        <v>12.366666666666667</v>
      </c>
      <c r="O127" s="279"/>
      <c r="P127" s="2456" t="s">
        <v>141</v>
      </c>
      <c r="Q127" s="409" t="s">
        <v>141</v>
      </c>
    </row>
    <row r="128" spans="1:17" ht="15.75">
      <c r="A128" s="91">
        <v>121</v>
      </c>
      <c r="B128" s="91">
        <f t="shared" si="5"/>
        <v>28</v>
      </c>
      <c r="C128" s="176" t="s">
        <v>150</v>
      </c>
      <c r="D128" s="176"/>
      <c r="E128" s="176" t="s">
        <v>439</v>
      </c>
      <c r="F128" s="91">
        <v>1324352</v>
      </c>
      <c r="G128" s="187" t="s">
        <v>144</v>
      </c>
      <c r="H128" s="92" t="s">
        <v>183</v>
      </c>
      <c r="I128" s="237">
        <v>43927</v>
      </c>
      <c r="J128" s="333">
        <v>12</v>
      </c>
      <c r="K128" s="342">
        <v>44298</v>
      </c>
      <c r="L128" s="333"/>
      <c r="M128" s="395"/>
      <c r="N128" s="395">
        <f t="shared" si="4"/>
        <v>12.366666666666667</v>
      </c>
      <c r="O128" s="279"/>
      <c r="P128" s="2456" t="s">
        <v>141</v>
      </c>
      <c r="Q128" s="409" t="s">
        <v>141</v>
      </c>
    </row>
    <row r="129" spans="1:17" ht="15.75">
      <c r="A129" s="91">
        <v>122</v>
      </c>
      <c r="B129" s="91">
        <f t="shared" si="5"/>
        <v>29</v>
      </c>
      <c r="C129" s="176" t="s">
        <v>150</v>
      </c>
      <c r="D129" s="176"/>
      <c r="E129" s="176" t="s">
        <v>441</v>
      </c>
      <c r="F129" s="91">
        <v>1324352</v>
      </c>
      <c r="G129" s="187" t="s">
        <v>144</v>
      </c>
      <c r="H129" s="92" t="s">
        <v>183</v>
      </c>
      <c r="I129" s="237">
        <v>43937</v>
      </c>
      <c r="J129" s="333">
        <v>12</v>
      </c>
      <c r="K129" s="342">
        <v>44298</v>
      </c>
      <c r="L129" s="333"/>
      <c r="M129" s="395"/>
      <c r="N129" s="395">
        <f t="shared" si="4"/>
        <v>12.033333333333333</v>
      </c>
      <c r="O129" s="279"/>
      <c r="P129" s="2456" t="s">
        <v>141</v>
      </c>
      <c r="Q129" s="409" t="s">
        <v>141</v>
      </c>
    </row>
    <row r="130" spans="1:17" ht="15.75">
      <c r="A130" s="190"/>
      <c r="B130" s="190"/>
      <c r="C130" s="190"/>
      <c r="D130" s="190"/>
      <c r="E130" s="190"/>
      <c r="F130" s="190"/>
      <c r="G130" s="201"/>
      <c r="H130" s="216"/>
      <c r="I130" s="201"/>
      <c r="J130" s="216"/>
      <c r="K130" s="336"/>
      <c r="L130" s="216"/>
      <c r="M130" s="396"/>
      <c r="N130" s="397">
        <f t="shared" si="4"/>
        <v>0</v>
      </c>
      <c r="O130" s="336"/>
      <c r="P130" s="2455" t="s">
        <v>317</v>
      </c>
      <c r="Q130" s="408"/>
    </row>
    <row r="131" spans="1:17" ht="15.75">
      <c r="A131" s="178">
        <v>123</v>
      </c>
      <c r="B131" s="178">
        <v>1</v>
      </c>
      <c r="C131" s="178" t="s">
        <v>154</v>
      </c>
      <c r="D131" s="178"/>
      <c r="E131" s="178" t="s">
        <v>442</v>
      </c>
      <c r="F131" s="257">
        <v>1253165</v>
      </c>
      <c r="G131" s="204" t="s">
        <v>144</v>
      </c>
      <c r="H131" s="104" t="s">
        <v>185</v>
      </c>
      <c r="I131" s="233">
        <v>43832</v>
      </c>
      <c r="J131" s="149">
        <v>12</v>
      </c>
      <c r="K131" s="341">
        <v>44228</v>
      </c>
      <c r="L131" s="149"/>
      <c r="M131" s="399"/>
      <c r="N131" s="399">
        <f t="shared" ref="N131:N217" si="6">_xlfn.DAYS(K131,I131)/30</f>
        <v>13.2</v>
      </c>
      <c r="O131" s="220"/>
      <c r="P131" s="2459" t="s">
        <v>387</v>
      </c>
      <c r="Q131" s="407" t="s">
        <v>3246</v>
      </c>
    </row>
    <row r="132" spans="1:17" ht="15.75">
      <c r="A132" s="178">
        <v>124</v>
      </c>
      <c r="B132" s="178">
        <v>2</v>
      </c>
      <c r="C132" s="178" t="s">
        <v>154</v>
      </c>
      <c r="D132" s="178"/>
      <c r="E132" s="178" t="s">
        <v>445</v>
      </c>
      <c r="F132" s="257">
        <v>1253165</v>
      </c>
      <c r="G132" s="204" t="s">
        <v>144</v>
      </c>
      <c r="H132" s="104" t="s">
        <v>185</v>
      </c>
      <c r="I132" s="233">
        <v>43832</v>
      </c>
      <c r="J132" s="149">
        <v>12</v>
      </c>
      <c r="K132" s="341">
        <v>44228</v>
      </c>
      <c r="L132" s="149"/>
      <c r="M132" s="399"/>
      <c r="N132" s="399">
        <f t="shared" si="6"/>
        <v>13.2</v>
      </c>
      <c r="O132" s="220"/>
      <c r="P132" s="2459" t="s">
        <v>387</v>
      </c>
      <c r="Q132" s="407" t="s">
        <v>3246</v>
      </c>
    </row>
    <row r="133" spans="1:17" ht="15.75">
      <c r="A133" s="178">
        <v>125</v>
      </c>
      <c r="B133" s="178">
        <v>3</v>
      </c>
      <c r="C133" s="178" t="s">
        <v>154</v>
      </c>
      <c r="D133" s="178"/>
      <c r="E133" s="178" t="s">
        <v>447</v>
      </c>
      <c r="F133" s="257">
        <v>1253165</v>
      </c>
      <c r="G133" s="204" t="s">
        <v>144</v>
      </c>
      <c r="H133" s="104" t="s">
        <v>185</v>
      </c>
      <c r="I133" s="233">
        <v>43832</v>
      </c>
      <c r="J133" s="149">
        <v>12</v>
      </c>
      <c r="K133" s="341">
        <v>44228</v>
      </c>
      <c r="L133" s="149"/>
      <c r="M133" s="399"/>
      <c r="N133" s="399">
        <f t="shared" si="6"/>
        <v>13.2</v>
      </c>
      <c r="O133" s="220"/>
      <c r="P133" s="2459" t="s">
        <v>387</v>
      </c>
      <c r="Q133" s="407" t="s">
        <v>3246</v>
      </c>
    </row>
    <row r="134" spans="1:17" ht="15.75">
      <c r="A134" s="178">
        <v>126</v>
      </c>
      <c r="B134" s="178">
        <v>4</v>
      </c>
      <c r="C134" s="178" t="s">
        <v>154</v>
      </c>
      <c r="D134" s="178"/>
      <c r="E134" s="178" t="s">
        <v>449</v>
      </c>
      <c r="F134" s="257">
        <v>1253165</v>
      </c>
      <c r="G134" s="204" t="s">
        <v>144</v>
      </c>
      <c r="H134" s="104" t="s">
        <v>185</v>
      </c>
      <c r="I134" s="233">
        <v>43832</v>
      </c>
      <c r="J134" s="149">
        <v>12</v>
      </c>
      <c r="K134" s="341">
        <v>44228</v>
      </c>
      <c r="L134" s="149"/>
      <c r="M134" s="399"/>
      <c r="N134" s="399">
        <f t="shared" si="6"/>
        <v>13.2</v>
      </c>
      <c r="O134" s="220"/>
      <c r="P134" s="2459" t="s">
        <v>387</v>
      </c>
      <c r="Q134" s="407" t="s">
        <v>3246</v>
      </c>
    </row>
    <row r="135" spans="1:17" ht="15.75">
      <c r="A135" s="178">
        <v>127</v>
      </c>
      <c r="B135" s="178">
        <v>5</v>
      </c>
      <c r="C135" s="178" t="s">
        <v>154</v>
      </c>
      <c r="D135" s="178"/>
      <c r="E135" s="178" t="s">
        <v>451</v>
      </c>
      <c r="F135" s="257">
        <v>1253165</v>
      </c>
      <c r="G135" s="204" t="s">
        <v>144</v>
      </c>
      <c r="H135" s="104" t="s">
        <v>185</v>
      </c>
      <c r="I135" s="233">
        <v>43832</v>
      </c>
      <c r="J135" s="149">
        <v>12</v>
      </c>
      <c r="K135" s="341">
        <v>44228</v>
      </c>
      <c r="L135" s="149"/>
      <c r="M135" s="399"/>
      <c r="N135" s="399">
        <f t="shared" si="6"/>
        <v>13.2</v>
      </c>
      <c r="O135" s="220"/>
      <c r="P135" s="2459" t="s">
        <v>387</v>
      </c>
      <c r="Q135" s="407" t="s">
        <v>3246</v>
      </c>
    </row>
    <row r="136" spans="1:17" ht="15.75">
      <c r="A136" s="199">
        <v>128</v>
      </c>
      <c r="B136" s="199">
        <v>6</v>
      </c>
      <c r="C136" s="199" t="s">
        <v>154</v>
      </c>
      <c r="D136" s="199"/>
      <c r="E136" s="199" t="s">
        <v>453</v>
      </c>
      <c r="F136" s="258">
        <v>1275963</v>
      </c>
      <c r="G136" s="207" t="s">
        <v>144</v>
      </c>
      <c r="H136" s="217" t="s">
        <v>183</v>
      </c>
      <c r="I136" s="238">
        <v>43894</v>
      </c>
      <c r="J136" s="334">
        <v>12</v>
      </c>
      <c r="K136" s="343">
        <v>44228</v>
      </c>
      <c r="L136" s="334"/>
      <c r="M136" s="395"/>
      <c r="N136" s="395">
        <f t="shared" si="6"/>
        <v>11.133333333333333</v>
      </c>
      <c r="O136" s="389"/>
      <c r="P136" s="2459" t="s">
        <v>387</v>
      </c>
      <c r="Q136" s="407" t="s">
        <v>3246</v>
      </c>
    </row>
    <row r="137" spans="1:17" ht="15.75">
      <c r="A137" s="199">
        <v>129</v>
      </c>
      <c r="B137" s="199">
        <v>7</v>
      </c>
      <c r="C137" s="199" t="s">
        <v>154</v>
      </c>
      <c r="D137" s="199"/>
      <c r="E137" s="199" t="s">
        <v>456</v>
      </c>
      <c r="F137" s="258">
        <v>1275963</v>
      </c>
      <c r="G137" s="207" t="s">
        <v>144</v>
      </c>
      <c r="H137" s="217" t="s">
        <v>183</v>
      </c>
      <c r="I137" s="238">
        <v>43894</v>
      </c>
      <c r="J137" s="334">
        <v>12</v>
      </c>
      <c r="K137" s="343">
        <v>44228</v>
      </c>
      <c r="L137" s="334"/>
      <c r="M137" s="395"/>
      <c r="N137" s="395">
        <f t="shared" si="6"/>
        <v>11.133333333333333</v>
      </c>
      <c r="O137" s="389"/>
      <c r="P137" s="2459" t="s">
        <v>387</v>
      </c>
      <c r="Q137" s="407" t="s">
        <v>3246</v>
      </c>
    </row>
    <row r="138" spans="1:17" ht="15.75">
      <c r="A138" s="199">
        <v>130</v>
      </c>
      <c r="B138" s="199">
        <v>8</v>
      </c>
      <c r="C138" s="199" t="s">
        <v>154</v>
      </c>
      <c r="D138" s="199"/>
      <c r="E138" s="199" t="s">
        <v>458</v>
      </c>
      <c r="F138" s="258">
        <v>1275963</v>
      </c>
      <c r="G138" s="207" t="s">
        <v>144</v>
      </c>
      <c r="H138" s="217" t="s">
        <v>183</v>
      </c>
      <c r="I138" s="238">
        <v>43894</v>
      </c>
      <c r="J138" s="334">
        <v>12</v>
      </c>
      <c r="K138" s="343">
        <v>44228</v>
      </c>
      <c r="L138" s="334"/>
      <c r="M138" s="395"/>
      <c r="N138" s="395">
        <f t="shared" si="6"/>
        <v>11.133333333333333</v>
      </c>
      <c r="O138" s="389"/>
      <c r="P138" s="2459" t="s">
        <v>387</v>
      </c>
      <c r="Q138" s="407" t="s">
        <v>3246</v>
      </c>
    </row>
    <row r="139" spans="1:17" ht="15.75">
      <c r="A139" s="199">
        <v>131</v>
      </c>
      <c r="B139" s="199">
        <v>9</v>
      </c>
      <c r="C139" s="199" t="s">
        <v>154</v>
      </c>
      <c r="D139" s="199"/>
      <c r="E139" s="199" t="s">
        <v>460</v>
      </c>
      <c r="F139" s="258">
        <v>1275963</v>
      </c>
      <c r="G139" s="207" t="s">
        <v>144</v>
      </c>
      <c r="H139" s="217" t="s">
        <v>183</v>
      </c>
      <c r="I139" s="238">
        <v>43894</v>
      </c>
      <c r="J139" s="334">
        <v>12</v>
      </c>
      <c r="K139" s="343">
        <v>44228</v>
      </c>
      <c r="L139" s="334"/>
      <c r="M139" s="395"/>
      <c r="N139" s="395">
        <f t="shared" si="6"/>
        <v>11.133333333333333</v>
      </c>
      <c r="O139" s="389"/>
      <c r="P139" s="2459" t="s">
        <v>387</v>
      </c>
      <c r="Q139" s="407" t="s">
        <v>3246</v>
      </c>
    </row>
    <row r="140" spans="1:17" ht="15.75">
      <c r="A140" s="199">
        <v>132</v>
      </c>
      <c r="B140" s="199">
        <v>10</v>
      </c>
      <c r="C140" s="199" t="s">
        <v>154</v>
      </c>
      <c r="D140" s="199"/>
      <c r="E140" s="199" t="s">
        <v>462</v>
      </c>
      <c r="F140" s="258">
        <v>1275963</v>
      </c>
      <c r="G140" s="207" t="s">
        <v>144</v>
      </c>
      <c r="H140" s="217" t="s">
        <v>183</v>
      </c>
      <c r="I140" s="238">
        <v>43894</v>
      </c>
      <c r="J140" s="334">
        <v>12</v>
      </c>
      <c r="K140" s="343">
        <v>44228</v>
      </c>
      <c r="L140" s="334"/>
      <c r="M140" s="395"/>
      <c r="N140" s="395">
        <f t="shared" si="6"/>
        <v>11.133333333333333</v>
      </c>
      <c r="O140" s="389"/>
      <c r="P140" s="2459" t="s">
        <v>387</v>
      </c>
      <c r="Q140" s="407" t="s">
        <v>3246</v>
      </c>
    </row>
    <row r="141" spans="1:17" ht="15.75">
      <c r="A141" s="199">
        <v>133</v>
      </c>
      <c r="B141" s="199">
        <v>11</v>
      </c>
      <c r="C141" s="199" t="s">
        <v>154</v>
      </c>
      <c r="D141" s="199"/>
      <c r="E141" s="199" t="s">
        <v>464</v>
      </c>
      <c r="F141" s="258">
        <v>1324357</v>
      </c>
      <c r="G141" s="207" t="s">
        <v>142</v>
      </c>
      <c r="H141" s="217" t="s">
        <v>183</v>
      </c>
      <c r="I141" s="238">
        <v>43908</v>
      </c>
      <c r="J141" s="334">
        <v>12</v>
      </c>
      <c r="K141" s="343">
        <v>44228</v>
      </c>
      <c r="L141" s="334"/>
      <c r="M141" s="395"/>
      <c r="N141" s="395">
        <f t="shared" si="6"/>
        <v>10.666666666666666</v>
      </c>
      <c r="O141" s="389"/>
      <c r="P141" s="2459" t="s">
        <v>387</v>
      </c>
      <c r="Q141" s="407" t="s">
        <v>3246</v>
      </c>
    </row>
    <row r="142" spans="1:17" ht="15.75">
      <c r="A142" s="199">
        <v>134</v>
      </c>
      <c r="B142" s="199">
        <v>12</v>
      </c>
      <c r="C142" s="199" t="s">
        <v>154</v>
      </c>
      <c r="D142" s="199"/>
      <c r="E142" s="199" t="s">
        <v>467</v>
      </c>
      <c r="F142" s="258">
        <v>1324357</v>
      </c>
      <c r="G142" s="207" t="s">
        <v>142</v>
      </c>
      <c r="H142" s="217" t="s">
        <v>183</v>
      </c>
      <c r="I142" s="238">
        <v>43908</v>
      </c>
      <c r="J142" s="334">
        <v>12</v>
      </c>
      <c r="K142" s="343">
        <v>44228</v>
      </c>
      <c r="L142" s="334"/>
      <c r="M142" s="395"/>
      <c r="N142" s="395">
        <f t="shared" si="6"/>
        <v>10.666666666666666</v>
      </c>
      <c r="O142" s="389"/>
      <c r="P142" s="2459" t="s">
        <v>387</v>
      </c>
      <c r="Q142" s="407" t="s">
        <v>3246</v>
      </c>
    </row>
    <row r="143" spans="1:17" ht="15.75">
      <c r="A143" s="199">
        <v>135</v>
      </c>
      <c r="B143" s="199">
        <v>13</v>
      </c>
      <c r="C143" s="199" t="s">
        <v>154</v>
      </c>
      <c r="D143" s="199"/>
      <c r="E143" s="199" t="s">
        <v>469</v>
      </c>
      <c r="F143" s="258">
        <v>1324357</v>
      </c>
      <c r="G143" s="207" t="s">
        <v>142</v>
      </c>
      <c r="H143" s="217" t="s">
        <v>183</v>
      </c>
      <c r="I143" s="238">
        <v>43908</v>
      </c>
      <c r="J143" s="334">
        <v>12</v>
      </c>
      <c r="K143" s="343">
        <v>44228</v>
      </c>
      <c r="L143" s="334"/>
      <c r="M143" s="395"/>
      <c r="N143" s="395">
        <f t="shared" si="6"/>
        <v>10.666666666666666</v>
      </c>
      <c r="O143" s="389"/>
      <c r="P143" s="2459" t="s">
        <v>387</v>
      </c>
      <c r="Q143" s="407" t="s">
        <v>3246</v>
      </c>
    </row>
    <row r="144" spans="1:17" ht="15.75">
      <c r="A144" s="199">
        <v>136</v>
      </c>
      <c r="B144" s="199">
        <v>14</v>
      </c>
      <c r="C144" s="199" t="s">
        <v>154</v>
      </c>
      <c r="D144" s="199"/>
      <c r="E144" s="199" t="s">
        <v>471</v>
      </c>
      <c r="F144" s="258">
        <v>1324355</v>
      </c>
      <c r="G144" s="207" t="s">
        <v>142</v>
      </c>
      <c r="H144" s="217" t="s">
        <v>183</v>
      </c>
      <c r="I144" s="238">
        <v>43894</v>
      </c>
      <c r="J144" s="334">
        <v>12</v>
      </c>
      <c r="K144" s="343">
        <v>44228</v>
      </c>
      <c r="L144" s="334"/>
      <c r="M144" s="395"/>
      <c r="N144" s="395">
        <f t="shared" si="6"/>
        <v>11.133333333333333</v>
      </c>
      <c r="O144" s="389"/>
      <c r="P144" s="2459" t="s">
        <v>387</v>
      </c>
      <c r="Q144" s="407" t="s">
        <v>3246</v>
      </c>
    </row>
    <row r="145" spans="1:17" ht="15.75">
      <c r="A145" s="199">
        <v>137</v>
      </c>
      <c r="B145" s="199">
        <v>15</v>
      </c>
      <c r="C145" s="199" t="s">
        <v>154</v>
      </c>
      <c r="D145" s="199"/>
      <c r="E145" s="199" t="s">
        <v>474</v>
      </c>
      <c r="F145" s="258">
        <v>1324355</v>
      </c>
      <c r="G145" s="207" t="s">
        <v>142</v>
      </c>
      <c r="H145" s="217" t="s">
        <v>183</v>
      </c>
      <c r="I145" s="238">
        <v>43894</v>
      </c>
      <c r="J145" s="334">
        <v>12</v>
      </c>
      <c r="K145" s="343">
        <v>44228</v>
      </c>
      <c r="L145" s="334"/>
      <c r="M145" s="395"/>
      <c r="N145" s="395">
        <f t="shared" si="6"/>
        <v>11.133333333333333</v>
      </c>
      <c r="O145" s="389"/>
      <c r="P145" s="2459" t="s">
        <v>387</v>
      </c>
      <c r="Q145" s="407" t="s">
        <v>3246</v>
      </c>
    </row>
    <row r="146" spans="1:17" ht="15.75">
      <c r="A146" s="199">
        <v>138</v>
      </c>
      <c r="B146" s="199">
        <v>16</v>
      </c>
      <c r="C146" s="199" t="s">
        <v>154</v>
      </c>
      <c r="D146" s="199"/>
      <c r="E146" s="199" t="s">
        <v>476</v>
      </c>
      <c r="F146" s="258">
        <v>1324355</v>
      </c>
      <c r="G146" s="207" t="s">
        <v>142</v>
      </c>
      <c r="H146" s="217" t="s">
        <v>183</v>
      </c>
      <c r="I146" s="238">
        <v>43894</v>
      </c>
      <c r="J146" s="334">
        <v>12</v>
      </c>
      <c r="K146" s="343">
        <v>44228</v>
      </c>
      <c r="L146" s="334"/>
      <c r="M146" s="395"/>
      <c r="N146" s="395">
        <f t="shared" si="6"/>
        <v>11.133333333333333</v>
      </c>
      <c r="O146" s="389"/>
      <c r="P146" s="2459" t="s">
        <v>387</v>
      </c>
      <c r="Q146" s="407" t="s">
        <v>3246</v>
      </c>
    </row>
    <row r="147" spans="1:17" ht="15.75">
      <c r="A147" s="199">
        <v>139</v>
      </c>
      <c r="B147" s="199">
        <v>17</v>
      </c>
      <c r="C147" s="199" t="s">
        <v>154</v>
      </c>
      <c r="D147" s="199"/>
      <c r="E147" s="199" t="s">
        <v>478</v>
      </c>
      <c r="F147" s="258">
        <v>1253156</v>
      </c>
      <c r="G147" s="207" t="s">
        <v>142</v>
      </c>
      <c r="H147" s="217" t="s">
        <v>183</v>
      </c>
      <c r="I147" s="238">
        <v>43838</v>
      </c>
      <c r="J147" s="334">
        <v>12</v>
      </c>
      <c r="K147" s="343">
        <v>44228</v>
      </c>
      <c r="L147" s="334"/>
      <c r="M147" s="395"/>
      <c r="N147" s="395">
        <f t="shared" si="6"/>
        <v>13</v>
      </c>
      <c r="O147" s="389"/>
      <c r="P147" s="2459" t="s">
        <v>387</v>
      </c>
      <c r="Q147" s="407" t="s">
        <v>3246</v>
      </c>
    </row>
    <row r="148" spans="1:17" ht="15.75">
      <c r="A148" s="199">
        <v>140</v>
      </c>
      <c r="B148" s="199">
        <v>18</v>
      </c>
      <c r="C148" s="199" t="s">
        <v>154</v>
      </c>
      <c r="D148" s="199"/>
      <c r="E148" s="199" t="s">
        <v>481</v>
      </c>
      <c r="F148" s="258">
        <v>1253156</v>
      </c>
      <c r="G148" s="207" t="s">
        <v>142</v>
      </c>
      <c r="H148" s="217" t="s">
        <v>183</v>
      </c>
      <c r="I148" s="238">
        <v>43838</v>
      </c>
      <c r="J148" s="334">
        <v>12</v>
      </c>
      <c r="K148" s="343">
        <v>44228</v>
      </c>
      <c r="L148" s="334"/>
      <c r="M148" s="395"/>
      <c r="N148" s="395">
        <f t="shared" si="6"/>
        <v>13</v>
      </c>
      <c r="O148" s="389"/>
      <c r="P148" s="2459" t="s">
        <v>387</v>
      </c>
      <c r="Q148" s="407" t="s">
        <v>3246</v>
      </c>
    </row>
    <row r="149" spans="1:17" ht="15.75">
      <c r="A149" s="274">
        <v>141</v>
      </c>
      <c r="B149" s="274">
        <v>19</v>
      </c>
      <c r="C149" s="274" t="s">
        <v>154</v>
      </c>
      <c r="D149" s="274"/>
      <c r="E149" s="274" t="s">
        <v>483</v>
      </c>
      <c r="F149" s="275">
        <v>1385322</v>
      </c>
      <c r="G149" s="164" t="s">
        <v>142</v>
      </c>
      <c r="H149" s="124" t="s">
        <v>179</v>
      </c>
      <c r="I149" s="276">
        <v>43905</v>
      </c>
      <c r="J149" s="335">
        <v>12</v>
      </c>
      <c r="K149" s="344">
        <v>44228</v>
      </c>
      <c r="L149" s="335"/>
      <c r="M149" s="403"/>
      <c r="N149" s="403">
        <f t="shared" si="6"/>
        <v>10.766666666666667</v>
      </c>
      <c r="O149" s="337"/>
      <c r="P149" s="2459" t="s">
        <v>387</v>
      </c>
      <c r="Q149" s="407" t="s">
        <v>3246</v>
      </c>
    </row>
    <row r="150" spans="1:17" ht="15.75">
      <c r="A150" s="190"/>
      <c r="B150" s="190"/>
      <c r="C150" s="190"/>
      <c r="D150" s="190"/>
      <c r="E150" s="190"/>
      <c r="F150" s="190"/>
      <c r="G150" s="201"/>
      <c r="H150" s="216"/>
      <c r="I150" s="201"/>
      <c r="J150" s="216"/>
      <c r="K150" s="336"/>
      <c r="L150" s="216"/>
      <c r="M150" s="396"/>
      <c r="N150" s="397">
        <f t="shared" si="6"/>
        <v>0</v>
      </c>
      <c r="O150" s="336"/>
      <c r="P150" s="2459" t="s">
        <v>387</v>
      </c>
      <c r="Q150" s="408"/>
    </row>
    <row r="151" spans="1:17" ht="15.75">
      <c r="A151" s="194">
        <v>142</v>
      </c>
      <c r="B151" s="194">
        <v>1</v>
      </c>
      <c r="C151" s="194" t="s">
        <v>157</v>
      </c>
      <c r="D151" s="194"/>
      <c r="E151" s="194" t="s">
        <v>486</v>
      </c>
      <c r="F151" s="198">
        <v>1324347</v>
      </c>
      <c r="G151" s="163" t="s">
        <v>144</v>
      </c>
      <c r="H151" s="103" t="s">
        <v>170</v>
      </c>
      <c r="I151" s="239">
        <v>43900</v>
      </c>
      <c r="J151" s="105">
        <v>12</v>
      </c>
      <c r="K151" s="340">
        <v>44249</v>
      </c>
      <c r="L151" s="105"/>
      <c r="M151" s="402"/>
      <c r="N151" s="402">
        <f t="shared" si="6"/>
        <v>11.633333333333333</v>
      </c>
      <c r="O151" s="163"/>
      <c r="P151" s="2459" t="s">
        <v>387</v>
      </c>
      <c r="Q151" s="407" t="s">
        <v>3246</v>
      </c>
    </row>
    <row r="152" spans="1:17" ht="15.75">
      <c r="A152" s="194">
        <v>143</v>
      </c>
      <c r="B152" s="194">
        <v>2</v>
      </c>
      <c r="C152" s="194" t="s">
        <v>157</v>
      </c>
      <c r="D152" s="194"/>
      <c r="E152" s="194" t="s">
        <v>488</v>
      </c>
      <c r="F152" s="198">
        <v>1324347</v>
      </c>
      <c r="G152" s="163" t="s">
        <v>144</v>
      </c>
      <c r="H152" s="103" t="s">
        <v>170</v>
      </c>
      <c r="I152" s="239">
        <v>43900</v>
      </c>
      <c r="J152" s="105">
        <v>12</v>
      </c>
      <c r="K152" s="340">
        <v>44249</v>
      </c>
      <c r="L152" s="105"/>
      <c r="M152" s="402"/>
      <c r="N152" s="402">
        <f t="shared" si="6"/>
        <v>11.633333333333333</v>
      </c>
      <c r="O152" s="163"/>
      <c r="P152" s="2459" t="s">
        <v>387</v>
      </c>
      <c r="Q152" s="407" t="s">
        <v>3246</v>
      </c>
    </row>
    <row r="153" spans="1:17" ht="15.75">
      <c r="A153" s="194">
        <v>144</v>
      </c>
      <c r="B153" s="194">
        <v>3</v>
      </c>
      <c r="C153" s="194" t="s">
        <v>157</v>
      </c>
      <c r="D153" s="194"/>
      <c r="E153" s="194" t="s">
        <v>490</v>
      </c>
      <c r="F153" s="198">
        <v>1299777</v>
      </c>
      <c r="G153" s="163" t="s">
        <v>142</v>
      </c>
      <c r="H153" s="103" t="s">
        <v>170</v>
      </c>
      <c r="I153" s="239">
        <v>43900</v>
      </c>
      <c r="J153" s="105">
        <v>12</v>
      </c>
      <c r="K153" s="340">
        <v>44249</v>
      </c>
      <c r="L153" s="105"/>
      <c r="M153" s="402"/>
      <c r="N153" s="402">
        <f t="shared" si="6"/>
        <v>11.633333333333333</v>
      </c>
      <c r="O153" s="163"/>
      <c r="P153" s="2459" t="s">
        <v>387</v>
      </c>
      <c r="Q153" s="407" t="s">
        <v>3246</v>
      </c>
    </row>
    <row r="154" spans="1:17" ht="15.75">
      <c r="A154" s="194">
        <v>145</v>
      </c>
      <c r="B154" s="194">
        <v>4</v>
      </c>
      <c r="C154" s="194" t="s">
        <v>157</v>
      </c>
      <c r="D154" s="194"/>
      <c r="E154" s="194" t="s">
        <v>492</v>
      </c>
      <c r="F154" s="198">
        <v>1299777</v>
      </c>
      <c r="G154" s="163" t="s">
        <v>142</v>
      </c>
      <c r="H154" s="103" t="s">
        <v>170</v>
      </c>
      <c r="I154" s="239">
        <v>43900</v>
      </c>
      <c r="J154" s="105">
        <v>12</v>
      </c>
      <c r="K154" s="340">
        <v>44249</v>
      </c>
      <c r="L154" s="105"/>
      <c r="M154" s="402"/>
      <c r="N154" s="402">
        <f t="shared" si="6"/>
        <v>11.633333333333333</v>
      </c>
      <c r="O154" s="163"/>
      <c r="P154" s="2459" t="s">
        <v>387</v>
      </c>
      <c r="Q154" s="407" t="s">
        <v>3246</v>
      </c>
    </row>
    <row r="155" spans="1:17" ht="15.75">
      <c r="A155" s="194">
        <v>146</v>
      </c>
      <c r="B155" s="194">
        <v>5</v>
      </c>
      <c r="C155" s="194" t="s">
        <v>157</v>
      </c>
      <c r="D155" s="194"/>
      <c r="E155" s="194" t="s">
        <v>494</v>
      </c>
      <c r="F155" s="198">
        <v>1299777</v>
      </c>
      <c r="G155" s="163" t="s">
        <v>142</v>
      </c>
      <c r="H155" s="103" t="s">
        <v>170</v>
      </c>
      <c r="I155" s="239">
        <v>43900</v>
      </c>
      <c r="J155" s="105">
        <v>12</v>
      </c>
      <c r="K155" s="340">
        <v>44249</v>
      </c>
      <c r="L155" s="105"/>
      <c r="M155" s="402"/>
      <c r="N155" s="402">
        <f t="shared" si="6"/>
        <v>11.633333333333333</v>
      </c>
      <c r="O155" s="163"/>
      <c r="P155" s="2459" t="s">
        <v>387</v>
      </c>
      <c r="Q155" s="407" t="s">
        <v>3246</v>
      </c>
    </row>
    <row r="156" spans="1:17" ht="15.75">
      <c r="A156" s="194">
        <v>147</v>
      </c>
      <c r="B156" s="194">
        <v>6</v>
      </c>
      <c r="C156" s="194" t="s">
        <v>157</v>
      </c>
      <c r="D156" s="194"/>
      <c r="E156" s="194" t="s">
        <v>496</v>
      </c>
      <c r="F156" s="198">
        <v>1299777</v>
      </c>
      <c r="G156" s="163" t="s">
        <v>142</v>
      </c>
      <c r="H156" s="103" t="s">
        <v>170</v>
      </c>
      <c r="I156" s="239">
        <v>43900</v>
      </c>
      <c r="J156" s="105">
        <v>12</v>
      </c>
      <c r="K156" s="340">
        <v>44249</v>
      </c>
      <c r="L156" s="105"/>
      <c r="M156" s="402"/>
      <c r="N156" s="402">
        <f t="shared" si="6"/>
        <v>11.633333333333333</v>
      </c>
      <c r="O156" s="163"/>
      <c r="P156" s="2459" t="s">
        <v>387</v>
      </c>
      <c r="Q156" s="407" t="s">
        <v>3246</v>
      </c>
    </row>
    <row r="157" spans="1:17" ht="15.75">
      <c r="A157" s="178">
        <v>148</v>
      </c>
      <c r="B157" s="178">
        <v>7</v>
      </c>
      <c r="C157" s="178" t="s">
        <v>157</v>
      </c>
      <c r="D157" s="178"/>
      <c r="E157" s="178" t="s">
        <v>498</v>
      </c>
      <c r="F157" s="257">
        <v>1299779</v>
      </c>
      <c r="G157" s="204" t="s">
        <v>144</v>
      </c>
      <c r="H157" s="104" t="s">
        <v>185</v>
      </c>
      <c r="I157" s="240">
        <v>43884</v>
      </c>
      <c r="J157" s="149">
        <v>12</v>
      </c>
      <c r="K157" s="341">
        <v>44249</v>
      </c>
      <c r="L157" s="149"/>
      <c r="M157" s="399"/>
      <c r="N157" s="399">
        <f t="shared" si="6"/>
        <v>12.166666666666666</v>
      </c>
      <c r="O157" s="220"/>
      <c r="P157" s="2459" t="s">
        <v>387</v>
      </c>
      <c r="Q157" s="407" t="s">
        <v>3246</v>
      </c>
    </row>
    <row r="158" spans="1:17" ht="15.75">
      <c r="A158" s="178">
        <v>149</v>
      </c>
      <c r="B158" s="178">
        <v>8</v>
      </c>
      <c r="C158" s="178" t="s">
        <v>157</v>
      </c>
      <c r="D158" s="178"/>
      <c r="E158" s="178" t="s">
        <v>500</v>
      </c>
      <c r="F158" s="257">
        <v>1299779</v>
      </c>
      <c r="G158" s="204" t="s">
        <v>144</v>
      </c>
      <c r="H158" s="104" t="s">
        <v>185</v>
      </c>
      <c r="I158" s="240">
        <v>43884</v>
      </c>
      <c r="J158" s="149">
        <v>12</v>
      </c>
      <c r="K158" s="341">
        <v>44249</v>
      </c>
      <c r="L158" s="149"/>
      <c r="M158" s="399"/>
      <c r="N158" s="399">
        <f t="shared" si="6"/>
        <v>12.166666666666666</v>
      </c>
      <c r="O158" s="220"/>
      <c r="P158" s="2459" t="s">
        <v>387</v>
      </c>
      <c r="Q158" s="407" t="s">
        <v>3246</v>
      </c>
    </row>
    <row r="159" spans="1:17" ht="15.75">
      <c r="A159" s="178">
        <v>150</v>
      </c>
      <c r="B159" s="178">
        <v>9</v>
      </c>
      <c r="C159" s="178" t="s">
        <v>157</v>
      </c>
      <c r="D159" s="178"/>
      <c r="E159" s="178" t="s">
        <v>502</v>
      </c>
      <c r="F159" s="257">
        <v>1299779</v>
      </c>
      <c r="G159" s="204" t="s">
        <v>144</v>
      </c>
      <c r="H159" s="104" t="s">
        <v>185</v>
      </c>
      <c r="I159" s="240">
        <v>43884</v>
      </c>
      <c r="J159" s="149">
        <v>12</v>
      </c>
      <c r="K159" s="341">
        <v>44249</v>
      </c>
      <c r="L159" s="149"/>
      <c r="M159" s="399"/>
      <c r="N159" s="399">
        <f t="shared" si="6"/>
        <v>12.166666666666666</v>
      </c>
      <c r="O159" s="220"/>
      <c r="P159" s="2459" t="s">
        <v>387</v>
      </c>
      <c r="Q159" s="407" t="s">
        <v>3246</v>
      </c>
    </row>
    <row r="160" spans="1:17" ht="15.75">
      <c r="A160" s="178">
        <v>151</v>
      </c>
      <c r="B160" s="178">
        <v>10</v>
      </c>
      <c r="C160" s="178" t="s">
        <v>157</v>
      </c>
      <c r="D160" s="178"/>
      <c r="E160" s="178" t="s">
        <v>504</v>
      </c>
      <c r="F160" s="257">
        <v>1324351</v>
      </c>
      <c r="G160" s="204" t="s">
        <v>144</v>
      </c>
      <c r="H160" s="104" t="s">
        <v>185</v>
      </c>
      <c r="I160" s="240">
        <v>43898</v>
      </c>
      <c r="J160" s="149">
        <v>12</v>
      </c>
      <c r="K160" s="341">
        <v>44249</v>
      </c>
      <c r="L160" s="149"/>
      <c r="M160" s="399"/>
      <c r="N160" s="399">
        <f t="shared" si="6"/>
        <v>11.7</v>
      </c>
      <c r="O160" s="220"/>
      <c r="P160" s="2459" t="s">
        <v>387</v>
      </c>
      <c r="Q160" s="407" t="s">
        <v>3246</v>
      </c>
    </row>
    <row r="161" spans="1:17" ht="15.75">
      <c r="A161" s="178">
        <v>152</v>
      </c>
      <c r="B161" s="178">
        <v>11</v>
      </c>
      <c r="C161" s="178" t="s">
        <v>157</v>
      </c>
      <c r="D161" s="178"/>
      <c r="E161" s="178" t="s">
        <v>506</v>
      </c>
      <c r="F161" s="257">
        <v>1324351</v>
      </c>
      <c r="G161" s="204" t="s">
        <v>144</v>
      </c>
      <c r="H161" s="104" t="s">
        <v>185</v>
      </c>
      <c r="I161" s="240">
        <v>43898</v>
      </c>
      <c r="J161" s="149">
        <v>12</v>
      </c>
      <c r="K161" s="341">
        <v>44249</v>
      </c>
      <c r="L161" s="149"/>
      <c r="M161" s="399"/>
      <c r="N161" s="399">
        <f t="shared" si="6"/>
        <v>11.7</v>
      </c>
      <c r="O161" s="220"/>
      <c r="P161" s="2459" t="s">
        <v>387</v>
      </c>
      <c r="Q161" s="407" t="s">
        <v>3246</v>
      </c>
    </row>
    <row r="162" spans="1:17" ht="15.75">
      <c r="A162" s="178">
        <v>153</v>
      </c>
      <c r="B162" s="178">
        <v>12</v>
      </c>
      <c r="C162" s="178" t="s">
        <v>157</v>
      </c>
      <c r="D162" s="178"/>
      <c r="E162" s="178" t="s">
        <v>508</v>
      </c>
      <c r="F162" s="257">
        <v>1324351</v>
      </c>
      <c r="G162" s="204" t="s">
        <v>144</v>
      </c>
      <c r="H162" s="104" t="s">
        <v>185</v>
      </c>
      <c r="I162" s="240">
        <v>43898</v>
      </c>
      <c r="J162" s="149">
        <v>12</v>
      </c>
      <c r="K162" s="341">
        <v>44249</v>
      </c>
      <c r="L162" s="149"/>
      <c r="M162" s="399"/>
      <c r="N162" s="399">
        <f t="shared" si="6"/>
        <v>11.7</v>
      </c>
      <c r="O162" s="220"/>
      <c r="P162" s="2459" t="s">
        <v>387</v>
      </c>
      <c r="Q162" s="407" t="s">
        <v>3246</v>
      </c>
    </row>
    <row r="163" spans="1:17" ht="15.75">
      <c r="A163" s="178">
        <v>154</v>
      </c>
      <c r="B163" s="178">
        <v>13</v>
      </c>
      <c r="C163" s="178" t="s">
        <v>157</v>
      </c>
      <c r="D163" s="178"/>
      <c r="E163" s="178" t="s">
        <v>510</v>
      </c>
      <c r="F163" s="257">
        <v>1324353</v>
      </c>
      <c r="G163" s="204" t="s">
        <v>142</v>
      </c>
      <c r="H163" s="104" t="s">
        <v>185</v>
      </c>
      <c r="I163" s="233">
        <v>43898</v>
      </c>
      <c r="J163" s="149">
        <v>12</v>
      </c>
      <c r="K163" s="341">
        <v>44249</v>
      </c>
      <c r="L163" s="149"/>
      <c r="M163" s="399"/>
      <c r="N163" s="399">
        <f t="shared" si="6"/>
        <v>11.7</v>
      </c>
      <c r="O163" s="220"/>
      <c r="P163" s="2459" t="s">
        <v>387</v>
      </c>
      <c r="Q163" s="407" t="s">
        <v>3246</v>
      </c>
    </row>
    <row r="164" spans="1:17" ht="15.75">
      <c r="A164" s="178">
        <v>155</v>
      </c>
      <c r="B164" s="178">
        <v>14</v>
      </c>
      <c r="C164" s="178" t="s">
        <v>157</v>
      </c>
      <c r="D164" s="178"/>
      <c r="E164" s="178" t="s">
        <v>512</v>
      </c>
      <c r="F164" s="257">
        <v>1324353</v>
      </c>
      <c r="G164" s="204" t="s">
        <v>142</v>
      </c>
      <c r="H164" s="104" t="s">
        <v>185</v>
      </c>
      <c r="I164" s="233">
        <v>43898</v>
      </c>
      <c r="J164" s="149">
        <v>12</v>
      </c>
      <c r="K164" s="341">
        <v>44249</v>
      </c>
      <c r="L164" s="149"/>
      <c r="M164" s="399"/>
      <c r="N164" s="399">
        <f t="shared" si="6"/>
        <v>11.7</v>
      </c>
      <c r="O164" s="220"/>
      <c r="P164" s="2459" t="s">
        <v>387</v>
      </c>
      <c r="Q164" s="407" t="s">
        <v>3246</v>
      </c>
    </row>
    <row r="165" spans="1:17" ht="15.75">
      <c r="A165" s="178">
        <v>156</v>
      </c>
      <c r="B165" s="178">
        <v>15</v>
      </c>
      <c r="C165" s="178" t="s">
        <v>157</v>
      </c>
      <c r="D165" s="178"/>
      <c r="E165" s="178" t="s">
        <v>514</v>
      </c>
      <c r="F165" s="257">
        <v>1324353</v>
      </c>
      <c r="G165" s="204" t="s">
        <v>142</v>
      </c>
      <c r="H165" s="104" t="s">
        <v>185</v>
      </c>
      <c r="I165" s="233">
        <v>43898</v>
      </c>
      <c r="J165" s="149">
        <v>12</v>
      </c>
      <c r="K165" s="341">
        <v>44249</v>
      </c>
      <c r="L165" s="149"/>
      <c r="M165" s="399"/>
      <c r="N165" s="399">
        <f t="shared" si="6"/>
        <v>11.7</v>
      </c>
      <c r="O165" s="220"/>
      <c r="P165" s="2459" t="s">
        <v>387</v>
      </c>
      <c r="Q165" s="407" t="s">
        <v>3246</v>
      </c>
    </row>
    <row r="166" spans="1:17" ht="15.75">
      <c r="A166" s="177">
        <v>157</v>
      </c>
      <c r="B166" s="177">
        <v>16</v>
      </c>
      <c r="C166" s="177" t="s">
        <v>157</v>
      </c>
      <c r="D166" s="177"/>
      <c r="E166" s="177" t="s">
        <v>516</v>
      </c>
      <c r="F166" s="259">
        <v>1190436</v>
      </c>
      <c r="G166" s="208" t="s">
        <v>142</v>
      </c>
      <c r="H166" s="218" t="s">
        <v>186</v>
      </c>
      <c r="I166" s="241">
        <v>43878</v>
      </c>
      <c r="J166" s="218">
        <v>12</v>
      </c>
      <c r="K166" s="345">
        <v>44249</v>
      </c>
      <c r="L166" s="218"/>
      <c r="M166" s="394"/>
      <c r="N166" s="394">
        <f t="shared" si="6"/>
        <v>12.366666666666667</v>
      </c>
      <c r="O166" s="208"/>
      <c r="P166" s="2459" t="s">
        <v>387</v>
      </c>
      <c r="Q166" s="407" t="s">
        <v>3246</v>
      </c>
    </row>
    <row r="167" spans="1:17" ht="15.75">
      <c r="A167" s="177">
        <v>158</v>
      </c>
      <c r="B167" s="177">
        <v>17</v>
      </c>
      <c r="C167" s="177" t="s">
        <v>157</v>
      </c>
      <c r="D167" s="177"/>
      <c r="E167" s="177" t="s">
        <v>518</v>
      </c>
      <c r="F167" s="259">
        <v>1190436</v>
      </c>
      <c r="G167" s="219" t="s">
        <v>144</v>
      </c>
      <c r="H167" s="244" t="s">
        <v>186</v>
      </c>
      <c r="I167" s="242">
        <v>43878</v>
      </c>
      <c r="J167" s="244">
        <v>12</v>
      </c>
      <c r="K167" s="345">
        <v>44249</v>
      </c>
      <c r="L167" s="218"/>
      <c r="M167" s="394"/>
      <c r="N167" s="394">
        <f t="shared" si="6"/>
        <v>12.366666666666667</v>
      </c>
      <c r="O167" s="208"/>
      <c r="P167" s="2459" t="s">
        <v>387</v>
      </c>
      <c r="Q167" s="407" t="s">
        <v>3246</v>
      </c>
    </row>
    <row r="168" spans="1:17" ht="15.75">
      <c r="A168" s="323"/>
      <c r="B168" s="323"/>
      <c r="C168" s="323"/>
      <c r="D168" s="323"/>
      <c r="E168" s="323"/>
      <c r="F168" s="323"/>
      <c r="G168" s="323"/>
      <c r="H168" s="324"/>
      <c r="I168" s="323"/>
      <c r="J168" s="323"/>
      <c r="K168" s="338"/>
      <c r="L168" s="323"/>
      <c r="M168" s="440"/>
      <c r="N168" s="397">
        <f t="shared" si="6"/>
        <v>0</v>
      </c>
      <c r="O168" s="390"/>
      <c r="P168" s="2459" t="s">
        <v>387</v>
      </c>
      <c r="Q168" s="408"/>
    </row>
    <row r="169" spans="1:17" ht="15.75">
      <c r="A169" s="178">
        <v>159</v>
      </c>
      <c r="B169" s="178">
        <v>1</v>
      </c>
      <c r="C169" s="178" t="s">
        <v>159</v>
      </c>
      <c r="D169" s="429"/>
      <c r="E169" s="178" t="s">
        <v>521</v>
      </c>
      <c r="F169" s="104">
        <v>1275947</v>
      </c>
      <c r="G169" s="104" t="s">
        <v>142</v>
      </c>
      <c r="H169" s="104" t="s">
        <v>185</v>
      </c>
      <c r="I169" s="145">
        <v>43751</v>
      </c>
      <c r="J169" s="443">
        <v>18</v>
      </c>
      <c r="K169" s="434">
        <v>44319</v>
      </c>
      <c r="L169" s="436"/>
      <c r="M169" s="436"/>
      <c r="N169" s="399">
        <f t="shared" si="6"/>
        <v>18.933333333333334</v>
      </c>
      <c r="O169" s="429"/>
      <c r="P169" s="2459" t="s">
        <v>387</v>
      </c>
      <c r="Q169" s="407" t="s">
        <v>3242</v>
      </c>
    </row>
    <row r="170" spans="1:17" ht="15.75">
      <c r="A170" s="178">
        <v>160</v>
      </c>
      <c r="B170" s="178">
        <v>2</v>
      </c>
      <c r="C170" s="178" t="s">
        <v>159</v>
      </c>
      <c r="D170" s="429"/>
      <c r="E170" s="178" t="s">
        <v>523</v>
      </c>
      <c r="F170" s="104">
        <v>1275947</v>
      </c>
      <c r="G170" s="104" t="s">
        <v>142</v>
      </c>
      <c r="H170" s="104" t="s">
        <v>185</v>
      </c>
      <c r="I170" s="145">
        <v>43751</v>
      </c>
      <c r="J170" s="443">
        <v>18</v>
      </c>
      <c r="K170" s="432">
        <v>44319</v>
      </c>
      <c r="L170" s="437"/>
      <c r="M170" s="437"/>
      <c r="N170" s="399">
        <f t="shared" si="6"/>
        <v>18.933333333333334</v>
      </c>
      <c r="O170" s="429"/>
      <c r="P170" s="2459" t="s">
        <v>387</v>
      </c>
      <c r="Q170" s="407" t="s">
        <v>3242</v>
      </c>
    </row>
    <row r="171" spans="1:17" ht="15.75">
      <c r="A171" s="178">
        <v>161</v>
      </c>
      <c r="B171" s="178">
        <v>3</v>
      </c>
      <c r="C171" s="178" t="s">
        <v>159</v>
      </c>
      <c r="D171" s="429"/>
      <c r="E171" s="178" t="s">
        <v>525</v>
      </c>
      <c r="F171" s="104">
        <v>1275947</v>
      </c>
      <c r="G171" s="104" t="s">
        <v>142</v>
      </c>
      <c r="H171" s="104" t="s">
        <v>185</v>
      </c>
      <c r="I171" s="145">
        <v>43751</v>
      </c>
      <c r="J171" s="443">
        <v>18</v>
      </c>
      <c r="K171" s="432">
        <v>44319</v>
      </c>
      <c r="L171" s="437"/>
      <c r="M171" s="437"/>
      <c r="N171" s="399">
        <f t="shared" si="6"/>
        <v>18.933333333333334</v>
      </c>
      <c r="O171" s="429"/>
      <c r="P171" s="2459" t="s">
        <v>387</v>
      </c>
      <c r="Q171" s="407" t="s">
        <v>3242</v>
      </c>
    </row>
    <row r="172" spans="1:17" ht="15.75">
      <c r="A172" s="178">
        <v>162</v>
      </c>
      <c r="B172" s="178">
        <v>4</v>
      </c>
      <c r="C172" s="178" t="s">
        <v>159</v>
      </c>
      <c r="D172" s="429"/>
      <c r="E172" s="178" t="s">
        <v>527</v>
      </c>
      <c r="F172" s="104">
        <v>1275956</v>
      </c>
      <c r="G172" s="104" t="s">
        <v>142</v>
      </c>
      <c r="H172" s="104" t="s">
        <v>185</v>
      </c>
      <c r="I172" s="145">
        <v>43771</v>
      </c>
      <c r="J172" s="443">
        <v>18</v>
      </c>
      <c r="K172" s="432">
        <v>44319</v>
      </c>
      <c r="L172" s="437"/>
      <c r="M172" s="437"/>
      <c r="N172" s="399">
        <f t="shared" si="6"/>
        <v>18.266666666666666</v>
      </c>
      <c r="O172" s="429"/>
      <c r="P172" s="2459" t="s">
        <v>387</v>
      </c>
      <c r="Q172" s="407" t="s">
        <v>3242</v>
      </c>
    </row>
    <row r="173" spans="1:17" ht="15.75">
      <c r="A173" s="178">
        <v>163</v>
      </c>
      <c r="B173" s="178">
        <v>5</v>
      </c>
      <c r="C173" s="178" t="s">
        <v>159</v>
      </c>
      <c r="D173" s="429"/>
      <c r="E173" s="178" t="s">
        <v>529</v>
      </c>
      <c r="F173" s="104">
        <v>1275956</v>
      </c>
      <c r="G173" s="104" t="s">
        <v>142</v>
      </c>
      <c r="H173" s="104" t="s">
        <v>185</v>
      </c>
      <c r="I173" s="145">
        <v>43771</v>
      </c>
      <c r="J173" s="443">
        <v>18</v>
      </c>
      <c r="K173" s="432">
        <v>44319</v>
      </c>
      <c r="L173" s="437"/>
      <c r="M173" s="437"/>
      <c r="N173" s="399">
        <f t="shared" si="6"/>
        <v>18.266666666666666</v>
      </c>
      <c r="O173" s="429"/>
      <c r="P173" s="2459" t="s">
        <v>387</v>
      </c>
      <c r="Q173" s="407" t="s">
        <v>3242</v>
      </c>
    </row>
    <row r="174" spans="1:17" ht="15.75">
      <c r="A174" s="178">
        <v>164</v>
      </c>
      <c r="B174" s="178">
        <v>6</v>
      </c>
      <c r="C174" s="178" t="s">
        <v>159</v>
      </c>
      <c r="D174" s="429"/>
      <c r="E174" s="178" t="s">
        <v>531</v>
      </c>
      <c r="F174" s="104">
        <v>1275956</v>
      </c>
      <c r="G174" s="104" t="s">
        <v>142</v>
      </c>
      <c r="H174" s="104" t="s">
        <v>185</v>
      </c>
      <c r="I174" s="145">
        <v>43771</v>
      </c>
      <c r="J174" s="443">
        <v>18</v>
      </c>
      <c r="K174" s="432">
        <v>44319</v>
      </c>
      <c r="L174" s="437"/>
      <c r="M174" s="437"/>
      <c r="N174" s="399">
        <f t="shared" si="6"/>
        <v>18.266666666666666</v>
      </c>
      <c r="O174" s="429"/>
      <c r="P174" s="2459" t="s">
        <v>387</v>
      </c>
      <c r="Q174" s="407" t="s">
        <v>3242</v>
      </c>
    </row>
    <row r="175" spans="1:17" ht="15.75">
      <c r="A175" s="178">
        <v>165</v>
      </c>
      <c r="B175" s="178">
        <v>7</v>
      </c>
      <c r="C175" s="178" t="s">
        <v>159</v>
      </c>
      <c r="D175" s="429"/>
      <c r="E175" s="178" t="s">
        <v>533</v>
      </c>
      <c r="F175" s="104">
        <v>1275955</v>
      </c>
      <c r="G175" s="104" t="s">
        <v>144</v>
      </c>
      <c r="H175" s="104" t="s">
        <v>185</v>
      </c>
      <c r="I175" s="145">
        <v>43771</v>
      </c>
      <c r="J175" s="443">
        <v>18</v>
      </c>
      <c r="K175" s="432">
        <v>44319</v>
      </c>
      <c r="L175" s="437"/>
      <c r="M175" s="437"/>
      <c r="N175" s="399">
        <f t="shared" si="6"/>
        <v>18.266666666666666</v>
      </c>
      <c r="O175" s="429"/>
      <c r="P175" s="2459" t="s">
        <v>387</v>
      </c>
      <c r="Q175" s="407" t="s">
        <v>3242</v>
      </c>
    </row>
    <row r="176" spans="1:17" ht="15.75">
      <c r="A176" s="178">
        <v>166</v>
      </c>
      <c r="B176" s="178">
        <v>8</v>
      </c>
      <c r="C176" s="178" t="s">
        <v>159</v>
      </c>
      <c r="D176" s="429"/>
      <c r="E176" s="178" t="s">
        <v>535</v>
      </c>
      <c r="F176" s="104">
        <v>1275955</v>
      </c>
      <c r="G176" s="104" t="s">
        <v>144</v>
      </c>
      <c r="H176" s="104" t="s">
        <v>185</v>
      </c>
      <c r="I176" s="145">
        <v>43771</v>
      </c>
      <c r="J176" s="443">
        <v>18</v>
      </c>
      <c r="K176" s="432">
        <v>44319</v>
      </c>
      <c r="L176" s="437"/>
      <c r="M176" s="437"/>
      <c r="N176" s="399">
        <f t="shared" si="6"/>
        <v>18.266666666666666</v>
      </c>
      <c r="O176" s="429"/>
      <c r="P176" s="2459" t="s">
        <v>387</v>
      </c>
      <c r="Q176" s="407" t="s">
        <v>3242</v>
      </c>
    </row>
    <row r="177" spans="1:17" ht="15.75">
      <c r="A177" s="178">
        <v>167</v>
      </c>
      <c r="B177" s="178">
        <v>9</v>
      </c>
      <c r="C177" s="178" t="s">
        <v>159</v>
      </c>
      <c r="D177" s="429"/>
      <c r="E177" s="178" t="s">
        <v>537</v>
      </c>
      <c r="F177" s="104">
        <v>1275955</v>
      </c>
      <c r="G177" s="104" t="s">
        <v>144</v>
      </c>
      <c r="H177" s="104" t="s">
        <v>185</v>
      </c>
      <c r="I177" s="145">
        <v>43771</v>
      </c>
      <c r="J177" s="443">
        <v>18</v>
      </c>
      <c r="K177" s="432">
        <v>44319</v>
      </c>
      <c r="L177" s="437"/>
      <c r="M177" s="437"/>
      <c r="N177" s="399">
        <f t="shared" si="6"/>
        <v>18.266666666666666</v>
      </c>
      <c r="O177" s="429"/>
      <c r="P177" s="2459" t="s">
        <v>387</v>
      </c>
      <c r="Q177" s="407" t="s">
        <v>3242</v>
      </c>
    </row>
    <row r="178" spans="1:17" ht="15.75">
      <c r="A178" s="178">
        <v>168</v>
      </c>
      <c r="B178" s="178">
        <v>10</v>
      </c>
      <c r="C178" s="178" t="s">
        <v>159</v>
      </c>
      <c r="D178" s="429"/>
      <c r="E178" s="178" t="s">
        <v>538</v>
      </c>
      <c r="F178" s="104">
        <v>1275955</v>
      </c>
      <c r="G178" s="104" t="s">
        <v>144</v>
      </c>
      <c r="H178" s="104" t="s">
        <v>185</v>
      </c>
      <c r="I178" s="145">
        <v>43771</v>
      </c>
      <c r="J178" s="443">
        <v>18</v>
      </c>
      <c r="K178" s="432">
        <v>44319</v>
      </c>
      <c r="L178" s="437"/>
      <c r="M178" s="437"/>
      <c r="N178" s="399">
        <f t="shared" si="6"/>
        <v>18.266666666666666</v>
      </c>
      <c r="O178" s="429"/>
      <c r="P178" s="2459" t="s">
        <v>387</v>
      </c>
      <c r="Q178" s="407" t="s">
        <v>3242</v>
      </c>
    </row>
    <row r="179" spans="1:17" ht="15.75">
      <c r="A179" s="178">
        <v>169</v>
      </c>
      <c r="B179" s="178">
        <v>11</v>
      </c>
      <c r="C179" s="178" t="s">
        <v>159</v>
      </c>
      <c r="D179" s="429"/>
      <c r="E179" s="178" t="s">
        <v>540</v>
      </c>
      <c r="F179" s="104">
        <v>1275955</v>
      </c>
      <c r="G179" s="104" t="s">
        <v>144</v>
      </c>
      <c r="H179" s="104" t="s">
        <v>185</v>
      </c>
      <c r="I179" s="145">
        <v>43771</v>
      </c>
      <c r="J179" s="443">
        <v>18</v>
      </c>
      <c r="K179" s="432">
        <v>44319</v>
      </c>
      <c r="L179" s="437"/>
      <c r="M179" s="437"/>
      <c r="N179" s="399">
        <f t="shared" si="6"/>
        <v>18.266666666666666</v>
      </c>
      <c r="O179" s="429"/>
      <c r="P179" s="2459" t="s">
        <v>387</v>
      </c>
      <c r="Q179" s="407" t="s">
        <v>3242</v>
      </c>
    </row>
    <row r="180" spans="1:17" ht="15.75">
      <c r="A180" s="178">
        <v>170</v>
      </c>
      <c r="B180" s="178">
        <v>12</v>
      </c>
      <c r="C180" s="178" t="s">
        <v>159</v>
      </c>
      <c r="D180" s="429"/>
      <c r="E180" s="178" t="s">
        <v>542</v>
      </c>
      <c r="F180" s="104">
        <v>1253154</v>
      </c>
      <c r="G180" s="104" t="s">
        <v>144</v>
      </c>
      <c r="H180" s="104" t="s">
        <v>185</v>
      </c>
      <c r="I180" s="145">
        <v>43777</v>
      </c>
      <c r="J180" s="443">
        <v>18</v>
      </c>
      <c r="K180" s="432">
        <v>44319</v>
      </c>
      <c r="L180" s="437"/>
      <c r="M180" s="437"/>
      <c r="N180" s="399">
        <f t="shared" si="6"/>
        <v>18.066666666666666</v>
      </c>
      <c r="O180" s="429"/>
      <c r="P180" s="2459" t="s">
        <v>387</v>
      </c>
      <c r="Q180" s="407" t="s">
        <v>3242</v>
      </c>
    </row>
    <row r="181" spans="1:17" ht="15.75">
      <c r="A181" s="178">
        <v>171</v>
      </c>
      <c r="B181" s="178">
        <v>13</v>
      </c>
      <c r="C181" s="178" t="s">
        <v>159</v>
      </c>
      <c r="D181" s="429"/>
      <c r="E181" s="178" t="s">
        <v>544</v>
      </c>
      <c r="F181" s="104">
        <v>1253154</v>
      </c>
      <c r="G181" s="104" t="s">
        <v>144</v>
      </c>
      <c r="H181" s="104" t="s">
        <v>185</v>
      </c>
      <c r="I181" s="145">
        <v>43777</v>
      </c>
      <c r="J181" s="443">
        <v>18</v>
      </c>
      <c r="K181" s="432">
        <v>44319</v>
      </c>
      <c r="L181" s="437"/>
      <c r="M181" s="437"/>
      <c r="N181" s="399">
        <f t="shared" si="6"/>
        <v>18.066666666666666</v>
      </c>
      <c r="O181" s="429"/>
      <c r="P181" s="2459" t="s">
        <v>387</v>
      </c>
      <c r="Q181" s="407" t="s">
        <v>3242</v>
      </c>
    </row>
    <row r="182" spans="1:17" ht="15.75">
      <c r="A182" s="178">
        <v>172</v>
      </c>
      <c r="B182" s="178">
        <v>14</v>
      </c>
      <c r="C182" s="178" t="s">
        <v>159</v>
      </c>
      <c r="D182" s="429"/>
      <c r="E182" s="178" t="s">
        <v>546</v>
      </c>
      <c r="F182" s="104">
        <v>1253154</v>
      </c>
      <c r="G182" s="104" t="s">
        <v>144</v>
      </c>
      <c r="H182" s="104" t="s">
        <v>185</v>
      </c>
      <c r="I182" s="145">
        <v>43777</v>
      </c>
      <c r="J182" s="443">
        <v>18</v>
      </c>
      <c r="K182" s="432">
        <v>44319</v>
      </c>
      <c r="L182" s="437"/>
      <c r="M182" s="437"/>
      <c r="N182" s="399">
        <f t="shared" si="6"/>
        <v>18.066666666666666</v>
      </c>
      <c r="O182" s="429"/>
      <c r="P182" s="2459" t="s">
        <v>387</v>
      </c>
      <c r="Q182" s="407" t="s">
        <v>3242</v>
      </c>
    </row>
    <row r="183" spans="1:17" ht="15.75">
      <c r="A183" s="178">
        <v>173</v>
      </c>
      <c r="B183" s="178">
        <v>15</v>
      </c>
      <c r="C183" s="178" t="s">
        <v>159</v>
      </c>
      <c r="D183" s="429"/>
      <c r="E183" s="178" t="s">
        <v>548</v>
      </c>
      <c r="F183" s="104">
        <v>1253154</v>
      </c>
      <c r="G183" s="104" t="s">
        <v>144</v>
      </c>
      <c r="H183" s="104" t="s">
        <v>185</v>
      </c>
      <c r="I183" s="145">
        <v>43777</v>
      </c>
      <c r="J183" s="443">
        <v>18</v>
      </c>
      <c r="K183" s="432">
        <v>44319</v>
      </c>
      <c r="L183" s="437"/>
      <c r="M183" s="437"/>
      <c r="N183" s="399">
        <f t="shared" si="6"/>
        <v>18.066666666666666</v>
      </c>
      <c r="O183" s="429"/>
      <c r="P183" s="2459" t="s">
        <v>387</v>
      </c>
      <c r="Q183" s="407" t="s">
        <v>3242</v>
      </c>
    </row>
    <row r="184" spans="1:17" ht="15.75">
      <c r="A184" s="178">
        <v>174</v>
      </c>
      <c r="B184" s="178">
        <v>16</v>
      </c>
      <c r="C184" s="178" t="s">
        <v>159</v>
      </c>
      <c r="D184" s="429"/>
      <c r="E184" s="178" t="s">
        <v>550</v>
      </c>
      <c r="F184" s="104">
        <v>1253154</v>
      </c>
      <c r="G184" s="104" t="s">
        <v>144</v>
      </c>
      <c r="H184" s="104" t="s">
        <v>185</v>
      </c>
      <c r="I184" s="145">
        <v>43777</v>
      </c>
      <c r="J184" s="443">
        <v>18</v>
      </c>
      <c r="K184" s="432">
        <v>44319</v>
      </c>
      <c r="L184" s="437"/>
      <c r="M184" s="437"/>
      <c r="N184" s="399">
        <f t="shared" si="6"/>
        <v>18.066666666666666</v>
      </c>
      <c r="O184" s="429"/>
      <c r="P184" s="2459" t="s">
        <v>387</v>
      </c>
      <c r="Q184" s="407" t="s">
        <v>3242</v>
      </c>
    </row>
    <row r="185" spans="1:17" ht="15.75">
      <c r="A185" s="178">
        <v>175</v>
      </c>
      <c r="B185" s="178">
        <v>17</v>
      </c>
      <c r="C185" s="178" t="s">
        <v>159</v>
      </c>
      <c r="D185" s="429"/>
      <c r="E185" s="178" t="s">
        <v>552</v>
      </c>
      <c r="F185" s="104">
        <v>1272258</v>
      </c>
      <c r="G185" s="104" t="s">
        <v>144</v>
      </c>
      <c r="H185" s="104" t="s">
        <v>185</v>
      </c>
      <c r="I185" s="145">
        <v>43654</v>
      </c>
      <c r="J185" s="443">
        <v>18</v>
      </c>
      <c r="K185" s="432">
        <v>44319</v>
      </c>
      <c r="L185" s="437"/>
      <c r="M185" s="437"/>
      <c r="N185" s="399">
        <f t="shared" si="6"/>
        <v>22.166666666666668</v>
      </c>
      <c r="O185" s="429"/>
      <c r="P185" s="2459" t="s">
        <v>387</v>
      </c>
      <c r="Q185" s="442" t="s">
        <v>3259</v>
      </c>
    </row>
    <row r="186" spans="1:17" ht="15.75">
      <c r="A186" s="431">
        <v>176</v>
      </c>
      <c r="B186" s="431">
        <v>18</v>
      </c>
      <c r="C186" s="431" t="s">
        <v>159</v>
      </c>
      <c r="D186" s="430"/>
      <c r="E186" s="431" t="s">
        <v>555</v>
      </c>
      <c r="F186" s="151">
        <v>1125471</v>
      </c>
      <c r="G186" s="151" t="s">
        <v>142</v>
      </c>
      <c r="H186" s="151" t="s">
        <v>186</v>
      </c>
      <c r="I186" s="153">
        <v>43963</v>
      </c>
      <c r="J186" s="444">
        <v>12</v>
      </c>
      <c r="K186" s="433">
        <v>44319</v>
      </c>
      <c r="L186" s="438"/>
      <c r="M186" s="438"/>
      <c r="N186" s="441">
        <f t="shared" si="6"/>
        <v>11.866666666666667</v>
      </c>
      <c r="O186" s="430"/>
      <c r="P186" s="2459" t="s">
        <v>387</v>
      </c>
      <c r="Q186" s="407" t="s">
        <v>3246</v>
      </c>
    </row>
    <row r="187" spans="1:17" ht="15.75">
      <c r="A187" s="431">
        <v>177</v>
      </c>
      <c r="B187" s="431">
        <v>19</v>
      </c>
      <c r="C187" s="431" t="s">
        <v>159</v>
      </c>
      <c r="D187" s="430"/>
      <c r="E187" s="431" t="s">
        <v>557</v>
      </c>
      <c r="F187" s="151">
        <v>1125471</v>
      </c>
      <c r="G187" s="151" t="s">
        <v>142</v>
      </c>
      <c r="H187" s="151" t="s">
        <v>186</v>
      </c>
      <c r="I187" s="153">
        <v>43963</v>
      </c>
      <c r="J187" s="444">
        <v>12</v>
      </c>
      <c r="K187" s="433">
        <v>44319</v>
      </c>
      <c r="L187" s="438"/>
      <c r="M187" s="438"/>
      <c r="N187" s="441">
        <f t="shared" si="6"/>
        <v>11.866666666666667</v>
      </c>
      <c r="O187" s="430"/>
      <c r="P187" s="2459" t="s">
        <v>387</v>
      </c>
      <c r="Q187" s="407" t="s">
        <v>3246</v>
      </c>
    </row>
    <row r="188" spans="1:17" ht="15.75">
      <c r="A188" s="431">
        <v>178</v>
      </c>
      <c r="B188" s="431">
        <v>20</v>
      </c>
      <c r="C188" s="431" t="s">
        <v>159</v>
      </c>
      <c r="D188" s="430"/>
      <c r="E188" s="431" t="s">
        <v>559</v>
      </c>
      <c r="F188" s="151">
        <v>1125471</v>
      </c>
      <c r="G188" s="151" t="s">
        <v>142</v>
      </c>
      <c r="H188" s="151" t="s">
        <v>186</v>
      </c>
      <c r="I188" s="153">
        <v>43963</v>
      </c>
      <c r="J188" s="444">
        <v>12</v>
      </c>
      <c r="K188" s="433">
        <v>44319</v>
      </c>
      <c r="L188" s="438"/>
      <c r="M188" s="438"/>
      <c r="N188" s="441">
        <f t="shared" si="6"/>
        <v>11.866666666666667</v>
      </c>
      <c r="O188" s="430"/>
      <c r="P188" s="2459" t="s">
        <v>387</v>
      </c>
      <c r="Q188" s="407" t="s">
        <v>3246</v>
      </c>
    </row>
    <row r="189" spans="1:17" ht="15.75">
      <c r="A189" s="431">
        <v>179</v>
      </c>
      <c r="B189" s="431">
        <v>21</v>
      </c>
      <c r="C189" s="431" t="s">
        <v>159</v>
      </c>
      <c r="D189" s="430"/>
      <c r="E189" s="431" t="s">
        <v>561</v>
      </c>
      <c r="F189" s="151">
        <v>1343445</v>
      </c>
      <c r="G189" s="151" t="s">
        <v>144</v>
      </c>
      <c r="H189" s="151" t="s">
        <v>186</v>
      </c>
      <c r="I189" s="153">
        <v>43963</v>
      </c>
      <c r="J189" s="444">
        <v>12</v>
      </c>
      <c r="K189" s="433">
        <v>44319</v>
      </c>
      <c r="L189" s="438"/>
      <c r="M189" s="438"/>
      <c r="N189" s="441">
        <f t="shared" si="6"/>
        <v>11.866666666666667</v>
      </c>
      <c r="O189" s="430"/>
      <c r="P189" s="2459" t="s">
        <v>387</v>
      </c>
      <c r="Q189" s="407" t="s">
        <v>3246</v>
      </c>
    </row>
    <row r="190" spans="1:17" ht="15.75">
      <c r="A190" s="431">
        <v>180</v>
      </c>
      <c r="B190" s="431">
        <v>22</v>
      </c>
      <c r="C190" s="431" t="s">
        <v>159</v>
      </c>
      <c r="D190" s="430"/>
      <c r="E190" s="431" t="s">
        <v>563</v>
      </c>
      <c r="F190" s="151">
        <v>1343445</v>
      </c>
      <c r="G190" s="151" t="s">
        <v>144</v>
      </c>
      <c r="H190" s="151" t="s">
        <v>186</v>
      </c>
      <c r="I190" s="153">
        <v>43963</v>
      </c>
      <c r="J190" s="444">
        <v>12</v>
      </c>
      <c r="K190" s="435">
        <v>44319</v>
      </c>
      <c r="L190" s="439"/>
      <c r="M190" s="438"/>
      <c r="N190" s="441">
        <f t="shared" si="6"/>
        <v>11.866666666666667</v>
      </c>
      <c r="O190" s="430"/>
      <c r="P190" s="2459" t="s">
        <v>387</v>
      </c>
      <c r="Q190" s="407" t="s">
        <v>3246</v>
      </c>
    </row>
    <row r="191" spans="1:17" ht="15.75">
      <c r="A191" s="323"/>
      <c r="B191" s="323"/>
      <c r="C191" s="323"/>
      <c r="D191" s="323"/>
      <c r="E191" s="323"/>
      <c r="F191" s="323"/>
      <c r="G191" s="323"/>
      <c r="H191" s="324"/>
      <c r="I191" s="323"/>
      <c r="J191" s="440"/>
      <c r="K191" s="338"/>
      <c r="L191" s="323"/>
      <c r="M191" s="396"/>
      <c r="N191" s="397">
        <f t="shared" si="6"/>
        <v>0</v>
      </c>
      <c r="O191" s="338"/>
      <c r="P191" s="2460" t="s">
        <v>317</v>
      </c>
      <c r="Q191" s="408"/>
    </row>
    <row r="192" spans="1:17" ht="15.75">
      <c r="A192" s="274">
        <v>181</v>
      </c>
      <c r="B192" s="274">
        <v>1</v>
      </c>
      <c r="C192" s="274" t="s">
        <v>163</v>
      </c>
      <c r="D192" s="325"/>
      <c r="E192" s="274" t="s">
        <v>3260</v>
      </c>
      <c r="F192" s="99">
        <v>1336217</v>
      </c>
      <c r="G192" s="99" t="s">
        <v>144</v>
      </c>
      <c r="H192" s="99" t="s">
        <v>179</v>
      </c>
      <c r="I192" s="100">
        <v>44011</v>
      </c>
      <c r="J192" s="445">
        <v>12</v>
      </c>
      <c r="K192" s="344">
        <v>44368</v>
      </c>
      <c r="L192" s="335"/>
      <c r="M192" s="403"/>
      <c r="N192" s="403">
        <f t="shared" si="6"/>
        <v>11.9</v>
      </c>
      <c r="O192" s="337"/>
      <c r="P192" s="2461" t="s">
        <v>141</v>
      </c>
      <c r="Q192" s="409" t="s">
        <v>141</v>
      </c>
    </row>
    <row r="193" spans="1:17" ht="15.75">
      <c r="A193" s="274">
        <v>182</v>
      </c>
      <c r="B193" s="274">
        <v>2</v>
      </c>
      <c r="C193" s="274" t="s">
        <v>163</v>
      </c>
      <c r="D193" s="325"/>
      <c r="E193" s="274" t="s">
        <v>3261</v>
      </c>
      <c r="F193" s="99">
        <v>1336217</v>
      </c>
      <c r="G193" s="99" t="s">
        <v>144</v>
      </c>
      <c r="H193" s="99" t="s">
        <v>179</v>
      </c>
      <c r="I193" s="100">
        <v>44011</v>
      </c>
      <c r="J193" s="445">
        <v>12</v>
      </c>
      <c r="K193" s="344">
        <v>44368</v>
      </c>
      <c r="L193" s="335"/>
      <c r="M193" s="403"/>
      <c r="N193" s="403">
        <f t="shared" si="6"/>
        <v>11.9</v>
      </c>
      <c r="O193" s="337"/>
      <c r="P193" s="2461" t="s">
        <v>141</v>
      </c>
      <c r="Q193" s="409" t="s">
        <v>141</v>
      </c>
    </row>
    <row r="194" spans="1:17" ht="15.75">
      <c r="A194" s="274">
        <v>183</v>
      </c>
      <c r="B194" s="274">
        <v>3</v>
      </c>
      <c r="C194" s="274" t="s">
        <v>163</v>
      </c>
      <c r="D194" s="325"/>
      <c r="E194" s="274" t="s">
        <v>3262</v>
      </c>
      <c r="F194" s="99">
        <v>1336217</v>
      </c>
      <c r="G194" s="99" t="s">
        <v>144</v>
      </c>
      <c r="H194" s="99" t="s">
        <v>179</v>
      </c>
      <c r="I194" s="100">
        <v>44011</v>
      </c>
      <c r="J194" s="445">
        <v>12</v>
      </c>
      <c r="K194" s="344">
        <v>44368</v>
      </c>
      <c r="L194" s="335"/>
      <c r="M194" s="403"/>
      <c r="N194" s="403">
        <f t="shared" si="6"/>
        <v>11.9</v>
      </c>
      <c r="O194" s="337"/>
      <c r="P194" s="2461" t="s">
        <v>141</v>
      </c>
      <c r="Q194" s="409" t="s">
        <v>141</v>
      </c>
    </row>
    <row r="195" spans="1:17" ht="15.75">
      <c r="A195" s="274">
        <v>184</v>
      </c>
      <c r="B195" s="274">
        <v>4</v>
      </c>
      <c r="C195" s="274" t="s">
        <v>163</v>
      </c>
      <c r="D195" s="325"/>
      <c r="E195" s="274" t="s">
        <v>3263</v>
      </c>
      <c r="F195" s="99">
        <v>1336217</v>
      </c>
      <c r="G195" s="99" t="s">
        <v>144</v>
      </c>
      <c r="H195" s="99" t="s">
        <v>179</v>
      </c>
      <c r="I195" s="100">
        <v>44011</v>
      </c>
      <c r="J195" s="445">
        <v>12</v>
      </c>
      <c r="K195" s="344">
        <v>44368</v>
      </c>
      <c r="L195" s="335"/>
      <c r="M195" s="403"/>
      <c r="N195" s="403">
        <f t="shared" si="6"/>
        <v>11.9</v>
      </c>
      <c r="O195" s="337"/>
      <c r="P195" s="2461" t="s">
        <v>141</v>
      </c>
      <c r="Q195" s="409" t="s">
        <v>141</v>
      </c>
    </row>
    <row r="196" spans="1:17" ht="15.75">
      <c r="A196" s="274">
        <v>185</v>
      </c>
      <c r="B196" s="274">
        <v>5</v>
      </c>
      <c r="C196" s="274" t="s">
        <v>163</v>
      </c>
      <c r="D196" s="325"/>
      <c r="E196" s="274" t="s">
        <v>3264</v>
      </c>
      <c r="F196" s="99">
        <v>1336217</v>
      </c>
      <c r="G196" s="99" t="s">
        <v>144</v>
      </c>
      <c r="H196" s="99" t="s">
        <v>179</v>
      </c>
      <c r="I196" s="100">
        <v>44011</v>
      </c>
      <c r="J196" s="445">
        <v>12</v>
      </c>
      <c r="K196" s="344">
        <v>44368</v>
      </c>
      <c r="L196" s="335"/>
      <c r="M196" s="403"/>
      <c r="N196" s="403">
        <f t="shared" si="6"/>
        <v>11.9</v>
      </c>
      <c r="O196" s="337"/>
      <c r="P196" s="2461" t="s">
        <v>141</v>
      </c>
      <c r="Q196" s="409" t="s">
        <v>141</v>
      </c>
    </row>
    <row r="197" spans="1:17" ht="15.75">
      <c r="A197" s="274">
        <v>186</v>
      </c>
      <c r="B197" s="274">
        <v>6</v>
      </c>
      <c r="C197" s="274" t="s">
        <v>163</v>
      </c>
      <c r="D197" s="325"/>
      <c r="E197" s="274" t="s">
        <v>3265</v>
      </c>
      <c r="F197" s="99">
        <v>1334231</v>
      </c>
      <c r="G197" s="99" t="s">
        <v>142</v>
      </c>
      <c r="H197" s="99" t="s">
        <v>179</v>
      </c>
      <c r="I197" s="100">
        <v>44011</v>
      </c>
      <c r="J197" s="445">
        <v>12</v>
      </c>
      <c r="K197" s="344">
        <v>44368</v>
      </c>
      <c r="L197" s="335"/>
      <c r="M197" s="403"/>
      <c r="N197" s="403">
        <f t="shared" si="6"/>
        <v>11.9</v>
      </c>
      <c r="O197" s="337"/>
      <c r="P197" s="2461" t="s">
        <v>141</v>
      </c>
      <c r="Q197" s="409" t="s">
        <v>141</v>
      </c>
    </row>
    <row r="198" spans="1:17" ht="15.75">
      <c r="A198" s="274">
        <v>187</v>
      </c>
      <c r="B198" s="274">
        <v>7</v>
      </c>
      <c r="C198" s="274" t="s">
        <v>163</v>
      </c>
      <c r="D198" s="325"/>
      <c r="E198" s="274" t="s">
        <v>3266</v>
      </c>
      <c r="F198" s="99">
        <v>1334231</v>
      </c>
      <c r="G198" s="99" t="s">
        <v>142</v>
      </c>
      <c r="H198" s="99" t="s">
        <v>179</v>
      </c>
      <c r="I198" s="100">
        <v>44011</v>
      </c>
      <c r="J198" s="445">
        <v>12</v>
      </c>
      <c r="K198" s="344">
        <v>44368</v>
      </c>
      <c r="L198" s="335"/>
      <c r="M198" s="403"/>
      <c r="N198" s="403">
        <f t="shared" si="6"/>
        <v>11.9</v>
      </c>
      <c r="O198" s="337"/>
      <c r="P198" s="2461" t="s">
        <v>141</v>
      </c>
      <c r="Q198" s="409" t="s">
        <v>141</v>
      </c>
    </row>
    <row r="199" spans="1:17" ht="15.75">
      <c r="A199" s="194">
        <v>188</v>
      </c>
      <c r="B199" s="194">
        <v>8</v>
      </c>
      <c r="C199" s="194" t="s">
        <v>163</v>
      </c>
      <c r="D199" s="326"/>
      <c r="E199" s="194" t="s">
        <v>3267</v>
      </c>
      <c r="F199" s="305">
        <v>1299767</v>
      </c>
      <c r="G199" s="305" t="s">
        <v>142</v>
      </c>
      <c r="H199" s="105" t="s">
        <v>170</v>
      </c>
      <c r="I199" s="306">
        <v>44002</v>
      </c>
      <c r="J199" s="446">
        <v>12</v>
      </c>
      <c r="K199" s="340">
        <v>44368</v>
      </c>
      <c r="L199" s="105"/>
      <c r="M199" s="402"/>
      <c r="N199" s="402">
        <f t="shared" si="6"/>
        <v>12.2</v>
      </c>
      <c r="O199" s="163"/>
      <c r="P199" s="2461" t="s">
        <v>141</v>
      </c>
      <c r="Q199" s="409" t="s">
        <v>141</v>
      </c>
    </row>
    <row r="200" spans="1:17" ht="15.75">
      <c r="A200" s="194">
        <v>189</v>
      </c>
      <c r="B200" s="194">
        <v>9</v>
      </c>
      <c r="C200" s="194" t="s">
        <v>163</v>
      </c>
      <c r="D200" s="326"/>
      <c r="E200" s="194" t="s">
        <v>3268</v>
      </c>
      <c r="F200" s="305">
        <v>1299767</v>
      </c>
      <c r="G200" s="305" t="s">
        <v>142</v>
      </c>
      <c r="H200" s="105" t="s">
        <v>170</v>
      </c>
      <c r="I200" s="306">
        <v>44002</v>
      </c>
      <c r="J200" s="446">
        <v>12</v>
      </c>
      <c r="K200" s="340">
        <v>44368</v>
      </c>
      <c r="L200" s="105"/>
      <c r="M200" s="402"/>
      <c r="N200" s="402">
        <f t="shared" si="6"/>
        <v>12.2</v>
      </c>
      <c r="O200" s="163"/>
      <c r="P200" s="2461" t="s">
        <v>141</v>
      </c>
      <c r="Q200" s="409" t="s">
        <v>141</v>
      </c>
    </row>
    <row r="201" spans="1:17" ht="15.75">
      <c r="A201" s="194">
        <v>190</v>
      </c>
      <c r="B201" s="194">
        <v>10</v>
      </c>
      <c r="C201" s="194" t="s">
        <v>163</v>
      </c>
      <c r="D201" s="326"/>
      <c r="E201" s="194" t="s">
        <v>3269</v>
      </c>
      <c r="F201" s="305">
        <v>1299767</v>
      </c>
      <c r="G201" s="305" t="s">
        <v>142</v>
      </c>
      <c r="H201" s="105" t="s">
        <v>170</v>
      </c>
      <c r="I201" s="306">
        <v>44002</v>
      </c>
      <c r="J201" s="446">
        <v>12</v>
      </c>
      <c r="K201" s="340">
        <v>44368</v>
      </c>
      <c r="L201" s="105"/>
      <c r="M201" s="402"/>
      <c r="N201" s="402">
        <f t="shared" si="6"/>
        <v>12.2</v>
      </c>
      <c r="O201" s="163"/>
      <c r="P201" s="2461" t="s">
        <v>141</v>
      </c>
      <c r="Q201" s="409" t="s">
        <v>141</v>
      </c>
    </row>
    <row r="202" spans="1:17" ht="15.75">
      <c r="A202" s="194">
        <v>191</v>
      </c>
      <c r="B202" s="194">
        <v>11</v>
      </c>
      <c r="C202" s="194" t="s">
        <v>163</v>
      </c>
      <c r="D202" s="326"/>
      <c r="E202" s="194" t="s">
        <v>3270</v>
      </c>
      <c r="F202" s="305">
        <v>1299767</v>
      </c>
      <c r="G202" s="305" t="s">
        <v>142</v>
      </c>
      <c r="H202" s="105" t="s">
        <v>170</v>
      </c>
      <c r="I202" s="306">
        <v>44002</v>
      </c>
      <c r="J202" s="446">
        <v>12</v>
      </c>
      <c r="K202" s="340">
        <v>44368</v>
      </c>
      <c r="L202" s="105"/>
      <c r="M202" s="402"/>
      <c r="N202" s="402">
        <f t="shared" si="6"/>
        <v>12.2</v>
      </c>
      <c r="O202" s="163"/>
      <c r="P202" s="2461" t="s">
        <v>141</v>
      </c>
      <c r="Q202" s="409" t="s">
        <v>141</v>
      </c>
    </row>
    <row r="203" spans="1:17" ht="15.75">
      <c r="A203" s="194">
        <v>192</v>
      </c>
      <c r="B203" s="194">
        <v>12</v>
      </c>
      <c r="C203" s="194" t="s">
        <v>163</v>
      </c>
      <c r="D203" s="326"/>
      <c r="E203" s="194" t="s">
        <v>3271</v>
      </c>
      <c r="F203" s="305">
        <v>1299767</v>
      </c>
      <c r="G203" s="305" t="s">
        <v>142</v>
      </c>
      <c r="H203" s="105" t="s">
        <v>170</v>
      </c>
      <c r="I203" s="306">
        <v>44002</v>
      </c>
      <c r="J203" s="446">
        <v>12</v>
      </c>
      <c r="K203" s="340">
        <v>44368</v>
      </c>
      <c r="L203" s="105"/>
      <c r="M203" s="402"/>
      <c r="N203" s="402">
        <f t="shared" si="6"/>
        <v>12.2</v>
      </c>
      <c r="O203" s="163"/>
      <c r="P203" s="2461" t="s">
        <v>141</v>
      </c>
      <c r="Q203" s="409" t="s">
        <v>141</v>
      </c>
    </row>
    <row r="204" spans="1:17" ht="15.75">
      <c r="A204" s="194">
        <v>193</v>
      </c>
      <c r="B204" s="194">
        <v>13</v>
      </c>
      <c r="C204" s="194" t="s">
        <v>163</v>
      </c>
      <c r="D204" s="326"/>
      <c r="E204" s="194" t="s">
        <v>3272</v>
      </c>
      <c r="F204" s="305">
        <v>1336228</v>
      </c>
      <c r="G204" s="305" t="s">
        <v>144</v>
      </c>
      <c r="H204" s="105" t="s">
        <v>170</v>
      </c>
      <c r="I204" s="306">
        <v>44002</v>
      </c>
      <c r="J204" s="446">
        <v>12</v>
      </c>
      <c r="K204" s="340">
        <v>44368</v>
      </c>
      <c r="L204" s="105"/>
      <c r="M204" s="402"/>
      <c r="N204" s="402">
        <f t="shared" si="6"/>
        <v>12.2</v>
      </c>
      <c r="O204" s="163"/>
      <c r="P204" s="2461" t="s">
        <v>141</v>
      </c>
      <c r="Q204" s="409" t="s">
        <v>141</v>
      </c>
    </row>
    <row r="205" spans="1:17" ht="15.75">
      <c r="A205" s="194">
        <v>194</v>
      </c>
      <c r="B205" s="194">
        <v>14</v>
      </c>
      <c r="C205" s="194" t="s">
        <v>163</v>
      </c>
      <c r="D205" s="326"/>
      <c r="E205" s="194" t="s">
        <v>3273</v>
      </c>
      <c r="F205" s="305">
        <v>1336228</v>
      </c>
      <c r="G205" s="305" t="s">
        <v>144</v>
      </c>
      <c r="H205" s="105" t="s">
        <v>170</v>
      </c>
      <c r="I205" s="306">
        <v>44002</v>
      </c>
      <c r="J205" s="446">
        <v>12</v>
      </c>
      <c r="K205" s="340">
        <v>44368</v>
      </c>
      <c r="L205" s="105"/>
      <c r="M205" s="402"/>
      <c r="N205" s="402">
        <f t="shared" si="6"/>
        <v>12.2</v>
      </c>
      <c r="O205" s="163"/>
      <c r="P205" s="2461" t="s">
        <v>141</v>
      </c>
      <c r="Q205" s="409" t="s">
        <v>141</v>
      </c>
    </row>
    <row r="206" spans="1:17" ht="15.75">
      <c r="A206" s="194">
        <v>195</v>
      </c>
      <c r="B206" s="194">
        <v>15</v>
      </c>
      <c r="C206" s="194" t="s">
        <v>163</v>
      </c>
      <c r="D206" s="326"/>
      <c r="E206" s="194" t="s">
        <v>3274</v>
      </c>
      <c r="F206" s="305">
        <v>1336228</v>
      </c>
      <c r="G206" s="305" t="s">
        <v>144</v>
      </c>
      <c r="H206" s="105" t="s">
        <v>170</v>
      </c>
      <c r="I206" s="306">
        <v>44002</v>
      </c>
      <c r="J206" s="446">
        <v>12</v>
      </c>
      <c r="K206" s="340">
        <v>44368</v>
      </c>
      <c r="L206" s="105"/>
      <c r="M206" s="402"/>
      <c r="N206" s="402">
        <f t="shared" si="6"/>
        <v>12.2</v>
      </c>
      <c r="O206" s="163"/>
      <c r="P206" s="2461" t="s">
        <v>141</v>
      </c>
      <c r="Q206" s="409" t="s">
        <v>141</v>
      </c>
    </row>
    <row r="207" spans="1:17" ht="15.75">
      <c r="A207" s="194">
        <v>196</v>
      </c>
      <c r="B207" s="194">
        <v>16</v>
      </c>
      <c r="C207" s="194" t="s">
        <v>163</v>
      </c>
      <c r="D207" s="326"/>
      <c r="E207" s="194" t="s">
        <v>3275</v>
      </c>
      <c r="F207" s="305">
        <v>1336228</v>
      </c>
      <c r="G207" s="305" t="s">
        <v>144</v>
      </c>
      <c r="H207" s="105" t="s">
        <v>170</v>
      </c>
      <c r="I207" s="306">
        <v>44002</v>
      </c>
      <c r="J207" s="446">
        <v>12</v>
      </c>
      <c r="K207" s="340">
        <v>44368</v>
      </c>
      <c r="L207" s="105"/>
      <c r="M207" s="402"/>
      <c r="N207" s="402">
        <f t="shared" si="6"/>
        <v>12.2</v>
      </c>
      <c r="O207" s="163"/>
      <c r="P207" s="2461" t="s">
        <v>141</v>
      </c>
      <c r="Q207" s="409" t="s">
        <v>141</v>
      </c>
    </row>
    <row r="208" spans="1:17" ht="15.75">
      <c r="A208" s="194">
        <v>197</v>
      </c>
      <c r="B208" s="194">
        <v>17</v>
      </c>
      <c r="C208" s="194" t="s">
        <v>163</v>
      </c>
      <c r="D208" s="326"/>
      <c r="E208" s="194" t="s">
        <v>3276</v>
      </c>
      <c r="F208" s="305">
        <v>1343435</v>
      </c>
      <c r="G208" s="305" t="s">
        <v>144</v>
      </c>
      <c r="H208" s="105" t="s">
        <v>170</v>
      </c>
      <c r="I208" s="306">
        <v>43998</v>
      </c>
      <c r="J208" s="446">
        <v>12</v>
      </c>
      <c r="K208" s="340">
        <v>44368</v>
      </c>
      <c r="L208" s="105"/>
      <c r="M208" s="402"/>
      <c r="N208" s="402">
        <f t="shared" si="6"/>
        <v>12.333333333333334</v>
      </c>
      <c r="O208" s="163"/>
      <c r="P208" s="2462" t="s">
        <v>387</v>
      </c>
      <c r="Q208" s="407" t="s">
        <v>3246</v>
      </c>
    </row>
    <row r="209" spans="1:17" ht="15.75">
      <c r="A209" s="194">
        <v>198</v>
      </c>
      <c r="B209" s="194">
        <v>18</v>
      </c>
      <c r="C209" s="194" t="s">
        <v>163</v>
      </c>
      <c r="D209" s="326"/>
      <c r="E209" s="194" t="s">
        <v>3277</v>
      </c>
      <c r="F209" s="305">
        <v>1343435</v>
      </c>
      <c r="G209" s="305" t="s">
        <v>144</v>
      </c>
      <c r="H209" s="105" t="s">
        <v>170</v>
      </c>
      <c r="I209" s="306">
        <v>43998</v>
      </c>
      <c r="J209" s="446">
        <v>12</v>
      </c>
      <c r="K209" s="340">
        <v>44368</v>
      </c>
      <c r="L209" s="105"/>
      <c r="M209" s="402"/>
      <c r="N209" s="402">
        <f t="shared" si="6"/>
        <v>12.333333333333334</v>
      </c>
      <c r="O209" s="163"/>
      <c r="P209" s="2462" t="s">
        <v>387</v>
      </c>
      <c r="Q209" s="407" t="s">
        <v>3246</v>
      </c>
    </row>
    <row r="210" spans="1:17" ht="15.75">
      <c r="A210" s="194">
        <v>199</v>
      </c>
      <c r="B210" s="194">
        <v>19</v>
      </c>
      <c r="C210" s="194" t="s">
        <v>163</v>
      </c>
      <c r="D210" s="326"/>
      <c r="E210" s="194" t="s">
        <v>3278</v>
      </c>
      <c r="F210" s="305">
        <v>1343435</v>
      </c>
      <c r="G210" s="305" t="s">
        <v>144</v>
      </c>
      <c r="H210" s="105" t="s">
        <v>170</v>
      </c>
      <c r="I210" s="306">
        <v>43998</v>
      </c>
      <c r="J210" s="446">
        <v>12</v>
      </c>
      <c r="K210" s="340">
        <v>44368</v>
      </c>
      <c r="L210" s="105"/>
      <c r="M210" s="402"/>
      <c r="N210" s="402">
        <f t="shared" si="6"/>
        <v>12.333333333333334</v>
      </c>
      <c r="O210" s="163"/>
      <c r="P210" s="2462" t="s">
        <v>387</v>
      </c>
      <c r="Q210" s="407" t="s">
        <v>3246</v>
      </c>
    </row>
    <row r="211" spans="1:17" ht="15.75">
      <c r="A211" s="194">
        <v>200</v>
      </c>
      <c r="B211" s="194">
        <v>20</v>
      </c>
      <c r="C211" s="194" t="s">
        <v>163</v>
      </c>
      <c r="D211" s="326"/>
      <c r="E211" s="194" t="s">
        <v>3279</v>
      </c>
      <c r="F211" s="305">
        <v>1343435</v>
      </c>
      <c r="G211" s="305" t="s">
        <v>144</v>
      </c>
      <c r="H211" s="105" t="s">
        <v>170</v>
      </c>
      <c r="I211" s="306">
        <v>43998</v>
      </c>
      <c r="J211" s="446">
        <v>12</v>
      </c>
      <c r="K211" s="340">
        <v>44368</v>
      </c>
      <c r="L211" s="105"/>
      <c r="M211" s="402"/>
      <c r="N211" s="402">
        <f t="shared" si="6"/>
        <v>12.333333333333334</v>
      </c>
      <c r="O211" s="163"/>
      <c r="P211" s="2462" t="s">
        <v>387</v>
      </c>
      <c r="Q211" s="407" t="s">
        <v>3246</v>
      </c>
    </row>
    <row r="212" spans="1:17" ht="15.75">
      <c r="A212" s="194">
        <v>201</v>
      </c>
      <c r="B212" s="194">
        <v>21</v>
      </c>
      <c r="C212" s="194" t="s">
        <v>163</v>
      </c>
      <c r="D212" s="326"/>
      <c r="E212" s="194" t="s">
        <v>3280</v>
      </c>
      <c r="F212" s="305">
        <v>1343435</v>
      </c>
      <c r="G212" s="305" t="s">
        <v>144</v>
      </c>
      <c r="H212" s="105" t="s">
        <v>170</v>
      </c>
      <c r="I212" s="306">
        <v>43998</v>
      </c>
      <c r="J212" s="446">
        <v>12</v>
      </c>
      <c r="K212" s="340">
        <v>44368</v>
      </c>
      <c r="L212" s="105"/>
      <c r="M212" s="402"/>
      <c r="N212" s="402">
        <f t="shared" si="6"/>
        <v>12.333333333333334</v>
      </c>
      <c r="O212" s="163"/>
      <c r="P212" s="2462" t="s">
        <v>387</v>
      </c>
      <c r="Q212" s="407" t="s">
        <v>3246</v>
      </c>
    </row>
    <row r="213" spans="1:17" ht="15.75">
      <c r="A213" s="194">
        <v>202</v>
      </c>
      <c r="B213" s="194">
        <v>22</v>
      </c>
      <c r="C213" s="194" t="s">
        <v>163</v>
      </c>
      <c r="D213" s="326"/>
      <c r="E213" s="194" t="s">
        <v>3281</v>
      </c>
      <c r="F213" s="305">
        <v>1336218</v>
      </c>
      <c r="G213" s="305" t="s">
        <v>142</v>
      </c>
      <c r="H213" s="105" t="s">
        <v>170</v>
      </c>
      <c r="I213" s="306">
        <v>44002</v>
      </c>
      <c r="J213" s="446">
        <v>12</v>
      </c>
      <c r="K213" s="340">
        <v>44368</v>
      </c>
      <c r="L213" s="105"/>
      <c r="M213" s="402"/>
      <c r="N213" s="402">
        <f t="shared" si="6"/>
        <v>12.2</v>
      </c>
      <c r="O213" s="163"/>
      <c r="P213" s="2462" t="s">
        <v>387</v>
      </c>
      <c r="Q213" s="407" t="s">
        <v>3246</v>
      </c>
    </row>
    <row r="214" spans="1:17" ht="15.75">
      <c r="A214" s="194">
        <v>203</v>
      </c>
      <c r="B214" s="194">
        <v>23</v>
      </c>
      <c r="C214" s="194" t="s">
        <v>163</v>
      </c>
      <c r="D214" s="326"/>
      <c r="E214" s="194" t="s">
        <v>3282</v>
      </c>
      <c r="F214" s="305">
        <v>1336218</v>
      </c>
      <c r="G214" s="305" t="s">
        <v>142</v>
      </c>
      <c r="H214" s="105" t="s">
        <v>170</v>
      </c>
      <c r="I214" s="306">
        <v>44002</v>
      </c>
      <c r="J214" s="446">
        <v>12</v>
      </c>
      <c r="K214" s="340">
        <v>44368</v>
      </c>
      <c r="L214" s="105"/>
      <c r="M214" s="402"/>
      <c r="N214" s="402">
        <f t="shared" si="6"/>
        <v>12.2</v>
      </c>
      <c r="O214" s="163"/>
      <c r="P214" s="2462" t="s">
        <v>387</v>
      </c>
      <c r="Q214" s="407" t="s">
        <v>3246</v>
      </c>
    </row>
    <row r="215" spans="1:17" ht="15.75">
      <c r="A215" s="194">
        <v>204</v>
      </c>
      <c r="B215" s="194">
        <v>24</v>
      </c>
      <c r="C215" s="194" t="s">
        <v>163</v>
      </c>
      <c r="D215" s="326"/>
      <c r="E215" s="194" t="s">
        <v>3283</v>
      </c>
      <c r="F215" s="305">
        <v>1336218</v>
      </c>
      <c r="G215" s="305" t="s">
        <v>142</v>
      </c>
      <c r="H215" s="105" t="s">
        <v>170</v>
      </c>
      <c r="I215" s="306">
        <v>44002</v>
      </c>
      <c r="J215" s="446">
        <v>12</v>
      </c>
      <c r="K215" s="340">
        <v>44368</v>
      </c>
      <c r="L215" s="105"/>
      <c r="M215" s="402"/>
      <c r="N215" s="402">
        <f t="shared" si="6"/>
        <v>12.2</v>
      </c>
      <c r="O215" s="163"/>
      <c r="P215" s="2462" t="s">
        <v>387</v>
      </c>
      <c r="Q215" s="407" t="s">
        <v>3246</v>
      </c>
    </row>
    <row r="216" spans="1:17" ht="15.75">
      <c r="A216" s="194">
        <v>205</v>
      </c>
      <c r="B216" s="194">
        <v>25</v>
      </c>
      <c r="C216" s="194" t="s">
        <v>163</v>
      </c>
      <c r="D216" s="326"/>
      <c r="E216" s="194" t="s">
        <v>3284</v>
      </c>
      <c r="F216" s="305">
        <v>1336218</v>
      </c>
      <c r="G216" s="305" t="s">
        <v>142</v>
      </c>
      <c r="H216" s="105" t="s">
        <v>170</v>
      </c>
      <c r="I216" s="306">
        <v>44002</v>
      </c>
      <c r="J216" s="446">
        <v>12</v>
      </c>
      <c r="K216" s="340">
        <v>44368</v>
      </c>
      <c r="L216" s="105"/>
      <c r="M216" s="402"/>
      <c r="N216" s="402">
        <f t="shared" si="6"/>
        <v>12.2</v>
      </c>
      <c r="O216" s="163"/>
      <c r="P216" s="2462" t="s">
        <v>387</v>
      </c>
      <c r="Q216" s="407" t="s">
        <v>3246</v>
      </c>
    </row>
    <row r="217" spans="1:17" ht="15.75">
      <c r="A217" s="194">
        <v>206</v>
      </c>
      <c r="B217" s="194">
        <v>26</v>
      </c>
      <c r="C217" s="194" t="s">
        <v>163</v>
      </c>
      <c r="D217" s="326"/>
      <c r="E217" s="194" t="s">
        <v>3285</v>
      </c>
      <c r="F217" s="305">
        <v>1336218</v>
      </c>
      <c r="G217" s="305" t="s">
        <v>142</v>
      </c>
      <c r="H217" s="105" t="s">
        <v>170</v>
      </c>
      <c r="I217" s="306">
        <v>44002</v>
      </c>
      <c r="J217" s="446">
        <v>12</v>
      </c>
      <c r="K217" s="340">
        <v>44368</v>
      </c>
      <c r="L217" s="105"/>
      <c r="M217" s="402"/>
      <c r="N217" s="402">
        <f t="shared" si="6"/>
        <v>12.2</v>
      </c>
      <c r="O217" s="163"/>
      <c r="P217" s="2462" t="s">
        <v>387</v>
      </c>
      <c r="Q217" s="407" t="s">
        <v>3246</v>
      </c>
    </row>
    <row r="218" spans="1:17" ht="15.75">
      <c r="A218" s="194">
        <v>207</v>
      </c>
      <c r="B218" s="194">
        <v>27</v>
      </c>
      <c r="C218" s="194" t="s">
        <v>163</v>
      </c>
      <c r="D218" s="326"/>
      <c r="E218" s="194" t="s">
        <v>3286</v>
      </c>
      <c r="F218" s="305">
        <v>1324363</v>
      </c>
      <c r="G218" s="305" t="s">
        <v>142</v>
      </c>
      <c r="H218" s="105" t="s">
        <v>170</v>
      </c>
      <c r="I218" s="306">
        <v>44010</v>
      </c>
      <c r="J218" s="446">
        <v>12</v>
      </c>
      <c r="K218" s="340">
        <v>44368</v>
      </c>
      <c r="L218" s="105"/>
      <c r="M218" s="402"/>
      <c r="N218" s="402">
        <f t="shared" ref="N218:N222" si="7">_xlfn.DAYS(K218,I218)/30</f>
        <v>11.933333333333334</v>
      </c>
      <c r="O218" s="163"/>
      <c r="P218" s="2462" t="s">
        <v>387</v>
      </c>
      <c r="Q218" s="407" t="s">
        <v>3246</v>
      </c>
    </row>
    <row r="219" spans="1:17" ht="15.75">
      <c r="A219" s="194">
        <v>208</v>
      </c>
      <c r="B219" s="194">
        <v>28</v>
      </c>
      <c r="C219" s="194" t="s">
        <v>163</v>
      </c>
      <c r="D219" s="326"/>
      <c r="E219" s="194" t="s">
        <v>3287</v>
      </c>
      <c r="F219" s="305">
        <v>1324363</v>
      </c>
      <c r="G219" s="305" t="s">
        <v>142</v>
      </c>
      <c r="H219" s="105" t="s">
        <v>170</v>
      </c>
      <c r="I219" s="306">
        <v>44010</v>
      </c>
      <c r="J219" s="446">
        <v>12</v>
      </c>
      <c r="K219" s="340">
        <v>44368</v>
      </c>
      <c r="L219" s="105"/>
      <c r="M219" s="402"/>
      <c r="N219" s="402">
        <f t="shared" si="7"/>
        <v>11.933333333333334</v>
      </c>
      <c r="O219" s="163"/>
      <c r="P219" s="2462" t="s">
        <v>387</v>
      </c>
      <c r="Q219" s="407" t="s">
        <v>3246</v>
      </c>
    </row>
    <row r="220" spans="1:17" ht="15.75">
      <c r="A220" s="194">
        <v>209</v>
      </c>
      <c r="B220" s="194">
        <v>29</v>
      </c>
      <c r="C220" s="194" t="s">
        <v>163</v>
      </c>
      <c r="D220" s="326"/>
      <c r="E220" s="194" t="s">
        <v>3288</v>
      </c>
      <c r="F220" s="305">
        <v>1324363</v>
      </c>
      <c r="G220" s="305" t="s">
        <v>142</v>
      </c>
      <c r="H220" s="105" t="s">
        <v>170</v>
      </c>
      <c r="I220" s="306">
        <v>44010</v>
      </c>
      <c r="J220" s="446">
        <v>12</v>
      </c>
      <c r="K220" s="340">
        <v>44368</v>
      </c>
      <c r="L220" s="105"/>
      <c r="M220" s="402"/>
      <c r="N220" s="402">
        <f t="shared" si="7"/>
        <v>11.933333333333334</v>
      </c>
      <c r="O220" s="163"/>
      <c r="P220" s="2462" t="s">
        <v>387</v>
      </c>
      <c r="Q220" s="407" t="s">
        <v>3246</v>
      </c>
    </row>
    <row r="221" spans="1:17" ht="15.75">
      <c r="A221" s="194">
        <v>210</v>
      </c>
      <c r="B221" s="194">
        <v>30</v>
      </c>
      <c r="C221" s="194" t="s">
        <v>163</v>
      </c>
      <c r="D221" s="326"/>
      <c r="E221" s="194" t="s">
        <v>3289</v>
      </c>
      <c r="F221" s="305">
        <v>1324363</v>
      </c>
      <c r="G221" s="305" t="s">
        <v>142</v>
      </c>
      <c r="H221" s="105" t="s">
        <v>170</v>
      </c>
      <c r="I221" s="306">
        <v>44010</v>
      </c>
      <c r="J221" s="446">
        <v>12</v>
      </c>
      <c r="K221" s="340">
        <v>44368</v>
      </c>
      <c r="L221" s="382"/>
      <c r="M221" s="402"/>
      <c r="N221" s="402">
        <f t="shared" si="7"/>
        <v>11.933333333333334</v>
      </c>
      <c r="O221" s="163"/>
      <c r="P221" s="2462" t="s">
        <v>387</v>
      </c>
      <c r="Q221" s="407" t="s">
        <v>3246</v>
      </c>
    </row>
    <row r="222" spans="1:17" ht="15.75">
      <c r="A222" s="323"/>
      <c r="B222" s="323"/>
      <c r="C222" s="323"/>
      <c r="D222" s="323"/>
      <c r="E222" s="323"/>
      <c r="F222" s="323"/>
      <c r="G222" s="323"/>
      <c r="H222" s="324"/>
      <c r="I222" s="323"/>
      <c r="J222" s="440"/>
      <c r="K222" s="338"/>
      <c r="L222" s="323"/>
      <c r="M222" s="440"/>
      <c r="N222" s="397">
        <f t="shared" si="7"/>
        <v>0</v>
      </c>
      <c r="O222" s="390"/>
      <c r="P222" s="2460" t="s">
        <v>317</v>
      </c>
      <c r="Q222" s="40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89BA-C637-4793-8E7D-5A9D7E9AE966}">
  <sheetPr>
    <tabColor rgb="FFFF0000"/>
  </sheetPr>
  <dimension ref="A1:AM63"/>
  <sheetViews>
    <sheetView workbookViewId="0">
      <selection activeCell="E41" sqref="E41"/>
    </sheetView>
  </sheetViews>
  <sheetFormatPr defaultColWidth="8.85546875" defaultRowHeight="15"/>
  <cols>
    <col min="2" max="2" width="12" bestFit="1" customWidth="1"/>
    <col min="3" max="3" width="14" customWidth="1"/>
    <col min="4" max="4" width="7.42578125" bestFit="1" customWidth="1"/>
    <col min="5" max="5" width="12.140625" customWidth="1"/>
    <col min="6" max="6" width="11.7109375" customWidth="1"/>
    <col min="7" max="7" width="12" bestFit="1" customWidth="1"/>
    <col min="9" max="9" width="18.7109375" customWidth="1"/>
    <col min="10" max="10" width="11" customWidth="1"/>
    <col min="11" max="11" width="11.140625" customWidth="1"/>
    <col min="12" max="12" width="13.7109375" customWidth="1"/>
    <col min="13" max="13" width="9.140625" customWidth="1"/>
    <col min="14" max="22" width="8.28515625" bestFit="1" customWidth="1"/>
    <col min="24" max="24" width="8.140625" bestFit="1" customWidth="1"/>
    <col min="29" max="29" width="8.42578125" bestFit="1" customWidth="1"/>
    <col min="33" max="33" width="8.85546875" bestFit="1" customWidth="1"/>
    <col min="35" max="35" width="8.85546875" bestFit="1" customWidth="1"/>
  </cols>
  <sheetData>
    <row r="1" spans="1:39" ht="15" customHeight="1">
      <c r="A1" s="169" t="s">
        <v>3290</v>
      </c>
      <c r="B1" s="169" t="s">
        <v>3291</v>
      </c>
      <c r="C1" s="169" t="s">
        <v>222</v>
      </c>
      <c r="D1" s="169" t="s">
        <v>219</v>
      </c>
      <c r="E1" s="169" t="s">
        <v>908</v>
      </c>
      <c r="F1" s="169" t="s">
        <v>5</v>
      </c>
      <c r="G1" s="169" t="s">
        <v>218</v>
      </c>
      <c r="H1" s="169" t="s">
        <v>8</v>
      </c>
      <c r="I1" s="169" t="s">
        <v>3292</v>
      </c>
      <c r="J1" s="169" t="s">
        <v>3293</v>
      </c>
      <c r="K1" s="169" t="s">
        <v>3293</v>
      </c>
      <c r="L1" s="169" t="s">
        <v>5</v>
      </c>
      <c r="M1" s="169" t="s">
        <v>9</v>
      </c>
      <c r="N1" s="169" t="s">
        <v>918</v>
      </c>
      <c r="O1" s="169" t="s">
        <v>918</v>
      </c>
      <c r="P1" s="169" t="s">
        <v>9</v>
      </c>
      <c r="Q1" s="169" t="s">
        <v>9</v>
      </c>
      <c r="R1" s="169" t="s">
        <v>9</v>
      </c>
      <c r="S1" s="169" t="s">
        <v>9</v>
      </c>
      <c r="T1" s="169" t="s">
        <v>9</v>
      </c>
      <c r="U1" s="169" t="s">
        <v>9</v>
      </c>
      <c r="V1" s="169" t="s">
        <v>9</v>
      </c>
      <c r="W1" s="169" t="s">
        <v>3294</v>
      </c>
      <c r="X1" s="169" t="s">
        <v>3295</v>
      </c>
      <c r="Y1" s="169" t="s">
        <v>3296</v>
      </c>
      <c r="Z1" s="169" t="s">
        <v>3297</v>
      </c>
      <c r="AA1" s="169" t="s">
        <v>3296</v>
      </c>
      <c r="AB1" s="169" t="s">
        <v>3297</v>
      </c>
      <c r="AC1" s="169" t="s">
        <v>3298</v>
      </c>
      <c r="AD1" s="169" t="s">
        <v>3299</v>
      </c>
      <c r="AE1" s="169" t="s">
        <v>3300</v>
      </c>
      <c r="AF1" s="169" t="s">
        <v>3301</v>
      </c>
      <c r="AG1" s="169" t="s">
        <v>3302</v>
      </c>
      <c r="AH1" s="169" t="s">
        <v>3303</v>
      </c>
      <c r="AI1" s="169" t="s">
        <v>3304</v>
      </c>
      <c r="AJ1" s="169" t="s">
        <v>3305</v>
      </c>
      <c r="AK1" s="169" t="s">
        <v>3306</v>
      </c>
      <c r="AL1" s="169" t="s">
        <v>3307</v>
      </c>
      <c r="AM1" s="169" t="s">
        <v>3308</v>
      </c>
    </row>
    <row r="2" spans="1:39" ht="15" customHeight="1">
      <c r="A2" s="411" t="s">
        <v>3309</v>
      </c>
      <c r="B2" s="412">
        <v>43678</v>
      </c>
      <c r="C2" s="411" t="s">
        <v>994</v>
      </c>
      <c r="D2" s="411" t="s">
        <v>949</v>
      </c>
      <c r="E2" s="411" t="s">
        <v>3310</v>
      </c>
      <c r="F2" s="411">
        <v>30.7</v>
      </c>
      <c r="G2" s="412">
        <v>43193</v>
      </c>
      <c r="H2" s="411" t="s">
        <v>3311</v>
      </c>
      <c r="I2" s="411">
        <v>32</v>
      </c>
      <c r="J2" s="411">
        <v>5</v>
      </c>
      <c r="K2" s="411">
        <v>5</v>
      </c>
      <c r="L2" s="411">
        <v>30.7</v>
      </c>
      <c r="M2" s="411" t="s">
        <v>3312</v>
      </c>
      <c r="N2" s="411" t="s">
        <v>3313</v>
      </c>
      <c r="O2" s="411" t="s">
        <v>1908</v>
      </c>
      <c r="P2" s="411" t="s">
        <v>3314</v>
      </c>
      <c r="Q2" s="411" t="s">
        <v>3315</v>
      </c>
      <c r="R2" s="411" t="s">
        <v>3316</v>
      </c>
      <c r="S2" s="411" t="s">
        <v>1907</v>
      </c>
      <c r="T2" s="411" t="s">
        <v>3313</v>
      </c>
      <c r="U2" s="411" t="s">
        <v>1908</v>
      </c>
      <c r="V2" s="411" t="s">
        <v>3317</v>
      </c>
      <c r="W2" s="411" t="s">
        <v>3318</v>
      </c>
      <c r="X2" s="411" t="s">
        <v>3319</v>
      </c>
      <c r="Y2" s="411"/>
      <c r="Z2" s="411"/>
      <c r="AA2" s="411">
        <v>42</v>
      </c>
      <c r="AB2" s="411"/>
      <c r="AC2" s="411">
        <v>36</v>
      </c>
      <c r="AD2" s="411"/>
      <c r="AE2" s="411">
        <v>45</v>
      </c>
      <c r="AF2" s="411"/>
      <c r="AG2" s="411">
        <v>5</v>
      </c>
      <c r="AH2" s="411"/>
      <c r="AI2" s="411">
        <v>5</v>
      </c>
      <c r="AJ2" s="411"/>
      <c r="AK2" s="411">
        <v>38</v>
      </c>
      <c r="AL2" s="411"/>
      <c r="AM2" s="411"/>
    </row>
    <row r="3" spans="1:39" ht="15" customHeight="1">
      <c r="A3" s="411" t="s">
        <v>2867</v>
      </c>
      <c r="B3" s="412">
        <v>43678</v>
      </c>
      <c r="C3" s="411" t="s">
        <v>994</v>
      </c>
      <c r="D3" s="411" t="s">
        <v>949</v>
      </c>
      <c r="E3" s="411" t="s">
        <v>3310</v>
      </c>
      <c r="F3" s="411">
        <v>32.1</v>
      </c>
      <c r="G3" s="412">
        <v>43193</v>
      </c>
      <c r="H3" s="411"/>
      <c r="I3" s="411">
        <v>44</v>
      </c>
      <c r="J3" s="411">
        <v>61</v>
      </c>
      <c r="K3" s="411">
        <v>62</v>
      </c>
      <c r="L3" s="411">
        <v>32.1</v>
      </c>
      <c r="M3" s="411" t="s">
        <v>2868</v>
      </c>
      <c r="N3" s="411" t="s">
        <v>1918</v>
      </c>
      <c r="O3" s="411"/>
      <c r="P3" s="411"/>
      <c r="Q3" s="411"/>
      <c r="R3" s="411"/>
      <c r="S3" s="411"/>
      <c r="T3" s="411"/>
      <c r="U3" s="411"/>
      <c r="V3" s="411"/>
      <c r="W3" s="411"/>
      <c r="X3" s="411" t="s">
        <v>3320</v>
      </c>
      <c r="Y3" s="411"/>
      <c r="Z3" s="411"/>
      <c r="AA3" s="411">
        <v>65</v>
      </c>
      <c r="AB3" s="411"/>
      <c r="AC3" s="411">
        <v>53</v>
      </c>
      <c r="AD3" s="411"/>
      <c r="AE3" s="411">
        <v>59</v>
      </c>
      <c r="AF3" s="411"/>
      <c r="AG3" s="411">
        <v>61</v>
      </c>
      <c r="AH3" s="411"/>
      <c r="AI3" s="411">
        <v>62</v>
      </c>
      <c r="AJ3" s="411"/>
      <c r="AK3" s="411">
        <v>64</v>
      </c>
      <c r="AL3" s="411"/>
      <c r="AM3" s="411"/>
    </row>
    <row r="4" spans="1:39" ht="15" customHeight="1">
      <c r="A4" s="411" t="s">
        <v>2869</v>
      </c>
      <c r="B4" s="412">
        <v>43678</v>
      </c>
      <c r="C4" s="411" t="s">
        <v>994</v>
      </c>
      <c r="D4" s="411" t="s">
        <v>949</v>
      </c>
      <c r="E4" s="411" t="s">
        <v>3310</v>
      </c>
      <c r="F4" s="411">
        <v>31.6</v>
      </c>
      <c r="G4" s="412">
        <v>43193</v>
      </c>
      <c r="H4" s="411"/>
      <c r="I4" s="411">
        <v>53</v>
      </c>
      <c r="J4" s="411">
        <v>80</v>
      </c>
      <c r="K4" s="411">
        <v>85</v>
      </c>
      <c r="L4" s="411">
        <v>31.6</v>
      </c>
      <c r="M4" s="411" t="s">
        <v>1923</v>
      </c>
      <c r="N4" s="411" t="s">
        <v>1927</v>
      </c>
      <c r="O4" s="411"/>
      <c r="P4" s="411"/>
      <c r="Q4" s="411"/>
      <c r="R4" s="411"/>
      <c r="S4" s="411"/>
      <c r="T4" s="411"/>
      <c r="U4" s="411"/>
      <c r="V4" s="411"/>
      <c r="W4" s="411"/>
      <c r="X4" s="411" t="s">
        <v>3320</v>
      </c>
      <c r="Y4" s="411"/>
      <c r="Z4" s="411"/>
      <c r="AA4" s="411">
        <v>88</v>
      </c>
      <c r="AB4" s="411"/>
      <c r="AC4" s="411">
        <v>81</v>
      </c>
      <c r="AD4" s="411"/>
      <c r="AE4" s="411">
        <v>78</v>
      </c>
      <c r="AF4" s="411"/>
      <c r="AG4" s="411">
        <v>80</v>
      </c>
      <c r="AH4" s="411"/>
      <c r="AI4" s="411">
        <v>85</v>
      </c>
      <c r="AJ4" s="411"/>
      <c r="AK4" s="411">
        <v>90</v>
      </c>
      <c r="AL4" s="411"/>
      <c r="AM4" s="411"/>
    </row>
    <row r="5" spans="1:39" ht="15" customHeight="1">
      <c r="A5" s="411" t="s">
        <v>3321</v>
      </c>
      <c r="B5" s="412">
        <v>43678</v>
      </c>
      <c r="C5" s="411" t="s">
        <v>994</v>
      </c>
      <c r="D5" s="411" t="s">
        <v>949</v>
      </c>
      <c r="E5" s="411" t="s">
        <v>3310</v>
      </c>
      <c r="F5" s="411">
        <v>30.6</v>
      </c>
      <c r="G5" s="412">
        <v>43193</v>
      </c>
      <c r="H5" s="411"/>
      <c r="I5" s="411">
        <v>66</v>
      </c>
      <c r="J5" s="411">
        <v>109</v>
      </c>
      <c r="K5" s="411">
        <v>108</v>
      </c>
      <c r="L5" s="411">
        <v>30.6</v>
      </c>
      <c r="M5" s="411" t="s">
        <v>2871</v>
      </c>
      <c r="N5" s="411" t="s">
        <v>2872</v>
      </c>
      <c r="O5" s="411"/>
      <c r="P5" s="411"/>
      <c r="Q5" s="411"/>
      <c r="R5" s="411"/>
      <c r="S5" s="411"/>
      <c r="T5" s="411"/>
      <c r="U5" s="411"/>
      <c r="V5" s="411"/>
      <c r="W5" s="411"/>
      <c r="X5" s="411" t="s">
        <v>3320</v>
      </c>
      <c r="Y5" s="411"/>
      <c r="Z5" s="411"/>
      <c r="AA5" s="411">
        <v>107</v>
      </c>
      <c r="AB5" s="411"/>
      <c r="AC5" s="411">
        <v>104</v>
      </c>
      <c r="AD5" s="411"/>
      <c r="AE5" s="411">
        <v>96</v>
      </c>
      <c r="AF5" s="411"/>
      <c r="AG5" s="411">
        <v>109</v>
      </c>
      <c r="AH5" s="411"/>
      <c r="AI5" s="411">
        <v>108</v>
      </c>
      <c r="AJ5" s="411"/>
      <c r="AK5" s="411">
        <v>105</v>
      </c>
      <c r="AL5" s="411"/>
      <c r="AM5" s="411"/>
    </row>
    <row r="6" spans="1:39" ht="15" customHeight="1">
      <c r="A6" s="411" t="s">
        <v>3322</v>
      </c>
      <c r="B6" s="412">
        <v>43678</v>
      </c>
      <c r="C6" s="411" t="s">
        <v>994</v>
      </c>
      <c r="D6" s="411" t="s">
        <v>949</v>
      </c>
      <c r="E6" s="411" t="s">
        <v>3310</v>
      </c>
      <c r="F6" s="411">
        <v>32.200000000000003</v>
      </c>
      <c r="G6" s="412">
        <v>43193</v>
      </c>
      <c r="H6" s="411"/>
      <c r="I6" s="411">
        <v>76</v>
      </c>
      <c r="J6" s="411">
        <v>126</v>
      </c>
      <c r="K6" s="411">
        <v>125</v>
      </c>
      <c r="L6" s="411">
        <v>32.200000000000003</v>
      </c>
      <c r="M6" s="411" t="s">
        <v>2874</v>
      </c>
      <c r="N6" s="411" t="s">
        <v>2875</v>
      </c>
      <c r="O6" s="411"/>
      <c r="P6" s="411"/>
      <c r="Q6" s="411"/>
      <c r="R6" s="411"/>
      <c r="S6" s="411"/>
      <c r="T6" s="411"/>
      <c r="U6" s="411"/>
      <c r="V6" s="411"/>
      <c r="W6" s="411"/>
      <c r="X6" s="411" t="s">
        <v>3320</v>
      </c>
      <c r="Y6" s="411"/>
      <c r="Z6" s="411"/>
      <c r="AA6" s="411">
        <v>121</v>
      </c>
      <c r="AB6" s="411"/>
      <c r="AC6" s="411">
        <v>120</v>
      </c>
      <c r="AD6" s="411"/>
      <c r="AE6" s="411">
        <v>115</v>
      </c>
      <c r="AF6" s="411"/>
      <c r="AG6" s="411">
        <v>126</v>
      </c>
      <c r="AH6" s="411"/>
      <c r="AI6" s="411">
        <v>125</v>
      </c>
      <c r="AJ6" s="411"/>
      <c r="AK6" s="411">
        <v>123</v>
      </c>
      <c r="AL6" s="411"/>
      <c r="AM6" s="411"/>
    </row>
    <row r="7" spans="1:39" ht="15" customHeight="1">
      <c r="A7" s="411" t="s">
        <v>2849</v>
      </c>
      <c r="B7" s="412">
        <v>43679</v>
      </c>
      <c r="C7" s="411" t="s">
        <v>994</v>
      </c>
      <c r="D7" s="411" t="s">
        <v>13</v>
      </c>
      <c r="E7" s="411" t="s">
        <v>3310</v>
      </c>
      <c r="F7" s="411">
        <v>25.6</v>
      </c>
      <c r="G7" s="412">
        <v>43193</v>
      </c>
      <c r="H7" s="411"/>
      <c r="I7" s="411">
        <v>86</v>
      </c>
      <c r="J7" s="411">
        <v>150</v>
      </c>
      <c r="K7" s="411">
        <v>145</v>
      </c>
      <c r="L7" s="411">
        <v>25.6</v>
      </c>
      <c r="M7" s="411" t="s">
        <v>2850</v>
      </c>
      <c r="N7" s="411" t="s">
        <v>1913</v>
      </c>
      <c r="O7" s="411"/>
      <c r="P7" s="411"/>
      <c r="Q7" s="411"/>
      <c r="R7" s="411"/>
      <c r="S7" s="411"/>
      <c r="T7" s="411"/>
      <c r="U7" s="411"/>
      <c r="V7" s="411"/>
      <c r="W7" s="411"/>
      <c r="X7" s="411" t="s">
        <v>3320</v>
      </c>
      <c r="Y7" s="411"/>
      <c r="Z7" s="411"/>
      <c r="AA7" s="411">
        <v>141</v>
      </c>
      <c r="AB7" s="411"/>
      <c r="AC7" s="411">
        <v>148</v>
      </c>
      <c r="AD7" s="411"/>
      <c r="AE7" s="411">
        <v>146</v>
      </c>
      <c r="AF7" s="411"/>
      <c r="AG7" s="411">
        <v>150</v>
      </c>
      <c r="AH7" s="411"/>
      <c r="AI7" s="411">
        <v>145</v>
      </c>
      <c r="AJ7" s="411"/>
      <c r="AK7" s="411">
        <v>149</v>
      </c>
      <c r="AL7" s="411"/>
      <c r="AM7" s="411"/>
    </row>
    <row r="8" spans="1:39" ht="15" customHeight="1">
      <c r="A8" s="411" t="s">
        <v>2851</v>
      </c>
      <c r="B8" s="412">
        <v>43679</v>
      </c>
      <c r="C8" s="411" t="s">
        <v>994</v>
      </c>
      <c r="D8" s="411" t="s">
        <v>13</v>
      </c>
      <c r="E8" s="411" t="s">
        <v>3310</v>
      </c>
      <c r="F8" s="411">
        <v>28.7</v>
      </c>
      <c r="G8" s="412">
        <v>43193</v>
      </c>
      <c r="H8" s="411"/>
      <c r="I8" s="411">
        <v>88</v>
      </c>
      <c r="J8" s="411">
        <v>168</v>
      </c>
      <c r="K8" s="411">
        <v>167</v>
      </c>
      <c r="L8" s="411">
        <v>28.7</v>
      </c>
      <c r="M8" s="411" t="s">
        <v>1917</v>
      </c>
      <c r="N8" s="411" t="s">
        <v>1922</v>
      </c>
      <c r="O8" s="411"/>
      <c r="P8" s="411"/>
      <c r="Q8" s="411"/>
      <c r="R8" s="411"/>
      <c r="S8" s="411"/>
      <c r="T8" s="411"/>
      <c r="U8" s="411"/>
      <c r="V8" s="411"/>
      <c r="W8" s="411"/>
      <c r="X8" s="411" t="s">
        <v>3320</v>
      </c>
      <c r="Y8" s="411"/>
      <c r="Z8" s="411"/>
      <c r="AA8" s="411">
        <v>158</v>
      </c>
      <c r="AB8" s="411"/>
      <c r="AC8" s="411">
        <v>164</v>
      </c>
      <c r="AD8" s="411"/>
      <c r="AE8" s="411">
        <v>163</v>
      </c>
      <c r="AF8" s="411"/>
      <c r="AG8" s="411">
        <v>168</v>
      </c>
      <c r="AH8" s="411"/>
      <c r="AI8" s="411">
        <v>167</v>
      </c>
      <c r="AJ8" s="411"/>
      <c r="AK8" s="411">
        <v>166</v>
      </c>
      <c r="AL8" s="411"/>
      <c r="AM8" s="411"/>
    </row>
    <row r="9" spans="1:39" ht="15" customHeight="1">
      <c r="A9" s="411" t="s">
        <v>2852</v>
      </c>
      <c r="B9" s="412">
        <v>43679</v>
      </c>
      <c r="C9" s="411" t="s">
        <v>994</v>
      </c>
      <c r="D9" s="411" t="s">
        <v>13</v>
      </c>
      <c r="E9" s="411" t="s">
        <v>3310</v>
      </c>
      <c r="F9" s="411">
        <v>25.7</v>
      </c>
      <c r="G9" s="412">
        <v>43193</v>
      </c>
      <c r="H9" s="411"/>
      <c r="I9" s="411">
        <v>104</v>
      </c>
      <c r="J9" s="411">
        <v>185</v>
      </c>
      <c r="K9" s="411">
        <v>186</v>
      </c>
      <c r="L9" s="411">
        <v>25.7</v>
      </c>
      <c r="M9" s="411" t="s">
        <v>1928</v>
      </c>
      <c r="N9" s="411" t="s">
        <v>1931</v>
      </c>
      <c r="O9" s="411"/>
      <c r="P9" s="411"/>
      <c r="Q9" s="411"/>
      <c r="R9" s="411"/>
      <c r="S9" s="411"/>
      <c r="T9" s="411"/>
      <c r="U9" s="411"/>
      <c r="V9" s="411"/>
      <c r="W9" s="411" t="s">
        <v>3323</v>
      </c>
      <c r="X9" s="411" t="s">
        <v>3320</v>
      </c>
      <c r="Y9" s="411"/>
      <c r="Z9" s="411"/>
      <c r="AA9" s="411">
        <v>178</v>
      </c>
      <c r="AB9" s="411"/>
      <c r="AC9" s="411">
        <v>183</v>
      </c>
      <c r="AD9" s="411"/>
      <c r="AE9" s="411">
        <v>184</v>
      </c>
      <c r="AF9" s="411"/>
      <c r="AG9" s="411">
        <v>185</v>
      </c>
      <c r="AH9" s="411"/>
      <c r="AI9" s="411">
        <v>186</v>
      </c>
      <c r="AJ9" s="411"/>
      <c r="AK9" s="411">
        <v>174</v>
      </c>
      <c r="AL9" s="411"/>
      <c r="AM9" s="411"/>
    </row>
    <row r="10" spans="1:39" ht="15" customHeight="1">
      <c r="A10" s="411" t="s">
        <v>3324</v>
      </c>
      <c r="B10" s="412">
        <v>43679</v>
      </c>
      <c r="C10" s="411" t="s">
        <v>994</v>
      </c>
      <c r="D10" s="411" t="s">
        <v>13</v>
      </c>
      <c r="E10" s="411" t="s">
        <v>3310</v>
      </c>
      <c r="F10" s="411">
        <v>24.6</v>
      </c>
      <c r="G10" s="412">
        <v>43193</v>
      </c>
      <c r="H10" s="411"/>
      <c r="I10" s="411">
        <v>105</v>
      </c>
      <c r="J10" s="411">
        <v>201</v>
      </c>
      <c r="K10" s="411">
        <v>202</v>
      </c>
      <c r="L10" s="411">
        <v>24.6</v>
      </c>
      <c r="M10" s="411" t="s">
        <v>2670</v>
      </c>
      <c r="N10" s="411" t="s">
        <v>2671</v>
      </c>
      <c r="O10" s="411"/>
      <c r="P10" s="411"/>
      <c r="Q10" s="411"/>
      <c r="R10" s="411"/>
      <c r="S10" s="411"/>
      <c r="T10" s="411"/>
      <c r="U10" s="411"/>
      <c r="V10" s="411"/>
      <c r="W10" s="411"/>
      <c r="X10" s="411" t="s">
        <v>3320</v>
      </c>
      <c r="Y10" s="411"/>
      <c r="Z10" s="411"/>
      <c r="AA10" s="411">
        <v>189</v>
      </c>
      <c r="AB10" s="411"/>
      <c r="AC10" s="411">
        <v>198</v>
      </c>
      <c r="AD10" s="411"/>
      <c r="AE10" s="411">
        <v>200</v>
      </c>
      <c r="AF10" s="411"/>
      <c r="AG10" s="411">
        <v>201</v>
      </c>
      <c r="AH10" s="411"/>
      <c r="AI10" s="411">
        <v>202</v>
      </c>
      <c r="AJ10" s="411"/>
      <c r="AK10" s="411">
        <v>190</v>
      </c>
      <c r="AL10" s="411"/>
      <c r="AM10" s="411"/>
    </row>
    <row r="11" spans="1:39" ht="15" customHeight="1">
      <c r="A11" s="411" t="s">
        <v>3325</v>
      </c>
      <c r="B11" s="412">
        <v>43679</v>
      </c>
      <c r="C11" s="411" t="s">
        <v>994</v>
      </c>
      <c r="D11" s="411" t="s">
        <v>13</v>
      </c>
      <c r="E11" s="411" t="s">
        <v>3310</v>
      </c>
      <c r="F11" s="411">
        <v>29.6</v>
      </c>
      <c r="G11" s="412">
        <v>43193</v>
      </c>
      <c r="H11" s="411"/>
      <c r="I11" s="411">
        <v>110</v>
      </c>
      <c r="J11" s="411">
        <v>220</v>
      </c>
      <c r="K11" s="411">
        <v>219</v>
      </c>
      <c r="L11" s="411">
        <v>29.6</v>
      </c>
      <c r="M11" s="411" t="s">
        <v>2709</v>
      </c>
      <c r="N11" s="411" t="s">
        <v>2710</v>
      </c>
      <c r="O11" s="411"/>
      <c r="P11" s="411"/>
      <c r="Q11" s="411"/>
      <c r="R11" s="411"/>
      <c r="S11" s="411"/>
      <c r="T11" s="411"/>
      <c r="U11" s="411"/>
      <c r="V11" s="411"/>
      <c r="W11" s="411"/>
      <c r="X11" s="411" t="s">
        <v>3320</v>
      </c>
      <c r="Y11" s="411"/>
      <c r="Z11" s="411"/>
      <c r="AA11" s="411">
        <v>207</v>
      </c>
      <c r="AB11" s="411"/>
      <c r="AC11" s="411">
        <v>214</v>
      </c>
      <c r="AD11" s="411"/>
      <c r="AE11" s="411">
        <v>211</v>
      </c>
      <c r="AF11" s="411"/>
      <c r="AG11" s="411">
        <v>220</v>
      </c>
      <c r="AH11" s="411"/>
      <c r="AI11" s="411">
        <v>219</v>
      </c>
      <c r="AJ11" s="411"/>
      <c r="AK11" s="411">
        <v>216</v>
      </c>
      <c r="AL11" s="411"/>
      <c r="AM11" s="411"/>
    </row>
    <row r="12" spans="1:39" ht="15" customHeight="1">
      <c r="A12" s="411" t="s">
        <v>3326</v>
      </c>
      <c r="B12" s="412">
        <v>43720</v>
      </c>
      <c r="C12" s="411" t="s">
        <v>931</v>
      </c>
      <c r="D12" s="411" t="s">
        <v>949</v>
      </c>
      <c r="E12" s="411" t="s">
        <v>3310</v>
      </c>
      <c r="F12" s="411">
        <v>32.700000000000003</v>
      </c>
      <c r="G12" s="412">
        <v>43216</v>
      </c>
      <c r="H12" s="411" t="s">
        <v>1980</v>
      </c>
      <c r="I12" s="411">
        <v>5</v>
      </c>
      <c r="J12" s="411">
        <v>14</v>
      </c>
      <c r="K12" s="411"/>
      <c r="L12" s="411">
        <v>32.700000000000003</v>
      </c>
      <c r="M12" s="411" t="s">
        <v>2767</v>
      </c>
      <c r="N12" s="411" t="s">
        <v>2768</v>
      </c>
      <c r="O12" s="411"/>
      <c r="P12" s="411"/>
      <c r="Q12" s="411"/>
      <c r="R12" s="411"/>
      <c r="S12" s="411"/>
      <c r="T12" s="411"/>
      <c r="U12" s="411"/>
      <c r="V12" s="411"/>
      <c r="W12" s="411" t="s">
        <v>3327</v>
      </c>
      <c r="X12" s="411" t="s">
        <v>3320</v>
      </c>
      <c r="Y12" s="411">
        <v>29</v>
      </c>
      <c r="Z12" s="411">
        <v>0</v>
      </c>
      <c r="AA12" s="411">
        <v>41</v>
      </c>
      <c r="AB12" s="411">
        <v>-0.5</v>
      </c>
      <c r="AC12" s="411">
        <v>20</v>
      </c>
      <c r="AD12" s="411">
        <v>0</v>
      </c>
      <c r="AE12" s="411">
        <v>34</v>
      </c>
      <c r="AF12" s="411">
        <v>-0.5</v>
      </c>
      <c r="AG12" s="411">
        <v>37</v>
      </c>
      <c r="AH12" s="411">
        <v>0</v>
      </c>
      <c r="AI12" s="411">
        <v>38</v>
      </c>
      <c r="AJ12" s="411">
        <v>-0.5</v>
      </c>
      <c r="AK12" s="411">
        <v>7</v>
      </c>
      <c r="AL12" s="411">
        <v>31</v>
      </c>
      <c r="AM12" s="411">
        <v>19</v>
      </c>
    </row>
    <row r="13" spans="1:39" ht="15" customHeight="1">
      <c r="A13" s="411" t="s">
        <v>3328</v>
      </c>
      <c r="B13" s="412">
        <v>43720</v>
      </c>
      <c r="C13" s="411" t="s">
        <v>931</v>
      </c>
      <c r="D13" s="411" t="s">
        <v>949</v>
      </c>
      <c r="E13" s="411" t="s">
        <v>3310</v>
      </c>
      <c r="F13" s="411">
        <v>36.9</v>
      </c>
      <c r="G13" s="412">
        <v>43216</v>
      </c>
      <c r="H13" s="411" t="s">
        <v>1985</v>
      </c>
      <c r="I13" s="411">
        <v>19</v>
      </c>
      <c r="J13" s="411">
        <v>20</v>
      </c>
      <c r="K13" s="411"/>
      <c r="L13" s="411">
        <v>36.9</v>
      </c>
      <c r="M13" s="411" t="s">
        <v>2770</v>
      </c>
      <c r="N13" s="411" t="s">
        <v>1987</v>
      </c>
      <c r="O13" s="411"/>
      <c r="P13" s="411"/>
      <c r="Q13" s="411"/>
      <c r="R13" s="411"/>
      <c r="S13" s="411"/>
      <c r="T13" s="411"/>
      <c r="U13" s="411"/>
      <c r="V13" s="411"/>
      <c r="W13" s="411"/>
      <c r="X13" s="411" t="s">
        <v>3329</v>
      </c>
      <c r="Y13" s="411">
        <v>47</v>
      </c>
      <c r="Z13" s="411">
        <v>0</v>
      </c>
      <c r="AA13" s="411">
        <v>53</v>
      </c>
      <c r="AB13" s="411">
        <v>-0.5</v>
      </c>
      <c r="AC13" s="411">
        <v>56</v>
      </c>
      <c r="AD13" s="411">
        <v>0</v>
      </c>
      <c r="AE13" s="411">
        <v>57</v>
      </c>
      <c r="AF13" s="411">
        <v>-0.5</v>
      </c>
      <c r="AG13" s="411">
        <v>60</v>
      </c>
      <c r="AH13" s="411">
        <v>0</v>
      </c>
      <c r="AI13" s="411">
        <v>61</v>
      </c>
      <c r="AJ13" s="411">
        <v>34.5</v>
      </c>
      <c r="AK13" s="411">
        <v>59</v>
      </c>
      <c r="AL13" s="411">
        <v>49</v>
      </c>
      <c r="AM13" s="411">
        <v>50</v>
      </c>
    </row>
    <row r="14" spans="1:39" ht="15" customHeight="1">
      <c r="A14" s="411" t="s">
        <v>3330</v>
      </c>
      <c r="B14" s="412">
        <v>43720</v>
      </c>
      <c r="C14" s="411" t="s">
        <v>931</v>
      </c>
      <c r="D14" s="411" t="s">
        <v>949</v>
      </c>
      <c r="E14" s="411" t="s">
        <v>3310</v>
      </c>
      <c r="F14" s="411">
        <v>32.4</v>
      </c>
      <c r="G14" s="412">
        <v>43216</v>
      </c>
      <c r="H14" s="411" t="s">
        <v>1990</v>
      </c>
      <c r="I14" s="411">
        <v>2</v>
      </c>
      <c r="J14" s="411">
        <v>7</v>
      </c>
      <c r="K14" s="411"/>
      <c r="L14" s="411">
        <v>32.4</v>
      </c>
      <c r="M14" s="411" t="s">
        <v>1991</v>
      </c>
      <c r="N14" s="411" t="s">
        <v>1992</v>
      </c>
      <c r="O14" s="411"/>
      <c r="P14" s="411"/>
      <c r="Q14" s="411"/>
      <c r="R14" s="411"/>
      <c r="S14" s="411"/>
      <c r="T14" s="411"/>
      <c r="U14" s="411"/>
      <c r="V14" s="411"/>
      <c r="W14" s="411"/>
      <c r="X14" s="411" t="s">
        <v>3329</v>
      </c>
      <c r="Y14" s="411">
        <v>65</v>
      </c>
      <c r="Z14" s="411">
        <v>0</v>
      </c>
      <c r="AA14" s="411">
        <v>66</v>
      </c>
      <c r="AB14" s="411">
        <v>-0.5</v>
      </c>
      <c r="AC14" s="411">
        <v>71</v>
      </c>
      <c r="AD14" s="411">
        <v>0</v>
      </c>
      <c r="AE14" s="411">
        <v>72</v>
      </c>
      <c r="AF14" s="411">
        <v>-0.5</v>
      </c>
      <c r="AG14" s="411">
        <v>74</v>
      </c>
      <c r="AH14" s="411">
        <v>0</v>
      </c>
      <c r="AI14" s="411">
        <v>75</v>
      </c>
      <c r="AJ14" s="411">
        <v>-0.5</v>
      </c>
      <c r="AK14" s="411">
        <v>73</v>
      </c>
      <c r="AL14" s="411">
        <v>67</v>
      </c>
      <c r="AM14" s="411">
        <v>68</v>
      </c>
    </row>
    <row r="15" spans="1:39" ht="15" customHeight="1">
      <c r="A15" s="411" t="s">
        <v>3331</v>
      </c>
      <c r="B15" s="412">
        <v>43720</v>
      </c>
      <c r="C15" s="411" t="s">
        <v>187</v>
      </c>
      <c r="D15" s="411" t="s">
        <v>13</v>
      </c>
      <c r="E15" s="411" t="s">
        <v>3310</v>
      </c>
      <c r="F15" s="411">
        <v>27.8</v>
      </c>
      <c r="G15" s="412">
        <v>43180</v>
      </c>
      <c r="H15" s="411" t="s">
        <v>2000</v>
      </c>
      <c r="I15" s="411">
        <v>12</v>
      </c>
      <c r="J15" s="411">
        <v>19</v>
      </c>
      <c r="K15" s="411"/>
      <c r="L15" s="411">
        <v>27.8</v>
      </c>
      <c r="M15" s="411" t="s">
        <v>2001</v>
      </c>
      <c r="N15" s="411" t="s">
        <v>2002</v>
      </c>
      <c r="O15" s="411"/>
      <c r="P15" s="411"/>
      <c r="Q15" s="411"/>
      <c r="R15" s="411"/>
      <c r="S15" s="411"/>
      <c r="T15" s="411"/>
      <c r="U15" s="411"/>
      <c r="V15" s="411"/>
      <c r="W15" s="411"/>
      <c r="X15" s="411" t="s">
        <v>3329</v>
      </c>
      <c r="Y15" s="411">
        <v>80</v>
      </c>
      <c r="Z15" s="411">
        <v>0</v>
      </c>
      <c r="AA15" s="411">
        <v>78</v>
      </c>
      <c r="AB15" s="411">
        <v>0.5</v>
      </c>
      <c r="AC15" s="411">
        <v>83</v>
      </c>
      <c r="AD15" s="411">
        <v>0.5</v>
      </c>
      <c r="AE15" s="411">
        <v>82</v>
      </c>
      <c r="AF15" s="411">
        <v>0</v>
      </c>
      <c r="AG15" s="411">
        <v>87</v>
      </c>
      <c r="AH15" s="411">
        <v>0.5</v>
      </c>
      <c r="AI15" s="411">
        <v>85</v>
      </c>
      <c r="AJ15" s="411">
        <v>0</v>
      </c>
      <c r="AK15" s="411">
        <v>84</v>
      </c>
      <c r="AL15" s="411">
        <v>79</v>
      </c>
      <c r="AM15" s="411">
        <v>81</v>
      </c>
    </row>
    <row r="16" spans="1:39" ht="15" customHeight="1">
      <c r="A16" s="411" t="s">
        <v>3332</v>
      </c>
      <c r="B16" s="412">
        <v>43720</v>
      </c>
      <c r="C16" s="411" t="s">
        <v>1248</v>
      </c>
      <c r="D16" s="411" t="s">
        <v>949</v>
      </c>
      <c r="E16" s="411" t="s">
        <v>3310</v>
      </c>
      <c r="F16" s="411">
        <v>32</v>
      </c>
      <c r="G16" s="412">
        <v>43246</v>
      </c>
      <c r="H16" s="411" t="s">
        <v>1995</v>
      </c>
      <c r="I16" s="411">
        <v>2</v>
      </c>
      <c r="J16" s="411">
        <v>6</v>
      </c>
      <c r="K16" s="411"/>
      <c r="L16" s="411">
        <v>32</v>
      </c>
      <c r="M16" s="411" t="s">
        <v>2767</v>
      </c>
      <c r="N16" s="411" t="s">
        <v>2768</v>
      </c>
      <c r="O16" s="411"/>
      <c r="P16" s="411"/>
      <c r="Q16" s="411"/>
      <c r="R16" s="411"/>
      <c r="S16" s="411"/>
      <c r="T16" s="411"/>
      <c r="U16" s="411"/>
      <c r="V16" s="411"/>
      <c r="W16" s="411" t="s">
        <v>3333</v>
      </c>
      <c r="X16" s="411" t="s">
        <v>3329</v>
      </c>
      <c r="Y16" s="411">
        <v>102</v>
      </c>
      <c r="Z16" s="411">
        <v>0.5</v>
      </c>
      <c r="AA16" s="411">
        <v>94</v>
      </c>
      <c r="AB16" s="411">
        <v>0</v>
      </c>
      <c r="AC16" s="411">
        <v>101</v>
      </c>
      <c r="AD16" s="411">
        <v>0.5</v>
      </c>
      <c r="AE16" s="411">
        <v>97</v>
      </c>
      <c r="AF16" s="411">
        <v>0</v>
      </c>
      <c r="AG16" s="411">
        <v>99</v>
      </c>
      <c r="AH16" s="411">
        <v>0.5</v>
      </c>
      <c r="AI16" s="411">
        <v>98</v>
      </c>
      <c r="AJ16" s="411">
        <v>0</v>
      </c>
      <c r="AK16" s="411"/>
      <c r="AL16" s="411">
        <v>91</v>
      </c>
      <c r="AM16" s="411">
        <v>90</v>
      </c>
    </row>
    <row r="17" spans="1:39" ht="15" customHeight="1">
      <c r="A17" s="411" t="s">
        <v>3334</v>
      </c>
      <c r="B17" s="412">
        <v>43720</v>
      </c>
      <c r="C17" s="411" t="s">
        <v>1248</v>
      </c>
      <c r="D17" s="411" t="s">
        <v>949</v>
      </c>
      <c r="E17" s="411" t="s">
        <v>3310</v>
      </c>
      <c r="F17" s="411">
        <v>32.9</v>
      </c>
      <c r="G17" s="412">
        <v>43246</v>
      </c>
      <c r="H17" s="411" t="s">
        <v>1940</v>
      </c>
      <c r="I17" s="411">
        <v>16</v>
      </c>
      <c r="J17" s="411">
        <v>17</v>
      </c>
      <c r="K17" s="411"/>
      <c r="L17" s="411">
        <v>32.9</v>
      </c>
      <c r="M17" s="411" t="s">
        <v>2667</v>
      </c>
      <c r="N17" s="411" t="s">
        <v>2668</v>
      </c>
      <c r="O17" s="411"/>
      <c r="P17" s="411"/>
      <c r="Q17" s="411"/>
      <c r="R17" s="411"/>
      <c r="S17" s="411"/>
      <c r="T17" s="411"/>
      <c r="U17" s="411"/>
      <c r="V17" s="411"/>
      <c r="W17" s="411"/>
      <c r="X17" s="411" t="s">
        <v>3329</v>
      </c>
      <c r="Y17" s="411">
        <v>107</v>
      </c>
      <c r="Z17" s="411">
        <v>0</v>
      </c>
      <c r="AA17" s="411">
        <v>115</v>
      </c>
      <c r="AB17" s="411">
        <v>-0.5</v>
      </c>
      <c r="AC17" s="411">
        <v>110</v>
      </c>
      <c r="AD17" s="411">
        <v>0</v>
      </c>
      <c r="AE17" s="411">
        <v>111</v>
      </c>
      <c r="AF17" s="411">
        <v>-0.5</v>
      </c>
      <c r="AG17" s="411">
        <v>114</v>
      </c>
      <c r="AH17" s="411"/>
      <c r="AI17" s="411">
        <v>113</v>
      </c>
      <c r="AJ17" s="411"/>
      <c r="AK17" s="411">
        <v>112</v>
      </c>
      <c r="AL17" s="411">
        <v>109</v>
      </c>
      <c r="AM17" s="411">
        <v>108</v>
      </c>
    </row>
    <row r="18" spans="1:39" ht="15" customHeight="1">
      <c r="A18" s="411" t="s">
        <v>3335</v>
      </c>
      <c r="B18" s="412">
        <v>43720</v>
      </c>
      <c r="C18" s="411" t="s">
        <v>1248</v>
      </c>
      <c r="D18" s="411" t="s">
        <v>13</v>
      </c>
      <c r="E18" s="411" t="s">
        <v>3310</v>
      </c>
      <c r="F18" s="411">
        <v>27.5</v>
      </c>
      <c r="G18" s="412">
        <v>43246</v>
      </c>
      <c r="H18" s="411" t="s">
        <v>1935</v>
      </c>
      <c r="I18" s="411">
        <v>23</v>
      </c>
      <c r="J18" s="411">
        <v>24</v>
      </c>
      <c r="K18" s="411"/>
      <c r="L18" s="411">
        <v>27.5</v>
      </c>
      <c r="M18" s="411" t="s">
        <v>2657</v>
      </c>
      <c r="N18" s="411" t="s">
        <v>2658</v>
      </c>
      <c r="O18" s="411"/>
      <c r="P18" s="411"/>
      <c r="Q18" s="411"/>
      <c r="R18" s="411"/>
      <c r="S18" s="411"/>
      <c r="T18" s="411"/>
      <c r="U18" s="411"/>
      <c r="V18" s="411"/>
      <c r="W18" s="411"/>
      <c r="X18" s="411" t="s">
        <v>3329</v>
      </c>
      <c r="Y18" s="411">
        <v>15</v>
      </c>
      <c r="Z18" s="411">
        <v>2</v>
      </c>
      <c r="AA18" s="411">
        <v>5</v>
      </c>
      <c r="AB18" s="411">
        <v>2.5</v>
      </c>
      <c r="AC18" s="411">
        <v>19</v>
      </c>
      <c r="AD18" s="411">
        <v>2.5</v>
      </c>
      <c r="AE18" s="411">
        <v>4</v>
      </c>
      <c r="AF18" s="411">
        <v>2</v>
      </c>
      <c r="AG18" s="411">
        <v>21</v>
      </c>
      <c r="AH18" s="411">
        <v>2.5</v>
      </c>
      <c r="AI18" s="411">
        <v>6</v>
      </c>
      <c r="AJ18" s="411">
        <v>2</v>
      </c>
      <c r="AK18" s="411">
        <v>20</v>
      </c>
      <c r="AL18" s="411">
        <v>2</v>
      </c>
      <c r="AM18" s="411">
        <v>3</v>
      </c>
    </row>
    <row r="19" spans="1:39" ht="15" customHeight="1">
      <c r="A19" s="411" t="s">
        <v>3336</v>
      </c>
      <c r="B19" s="412">
        <v>43720</v>
      </c>
      <c r="C19" s="411" t="s">
        <v>1248</v>
      </c>
      <c r="D19" s="411" t="s">
        <v>13</v>
      </c>
      <c r="E19" s="411" t="s">
        <v>3310</v>
      </c>
      <c r="F19" s="411">
        <v>28.8</v>
      </c>
      <c r="G19" s="412">
        <v>43246</v>
      </c>
      <c r="H19" s="411" t="s">
        <v>1945</v>
      </c>
      <c r="I19" s="411">
        <v>29</v>
      </c>
      <c r="J19" s="411">
        <v>30</v>
      </c>
      <c r="K19" s="411"/>
      <c r="L19" s="411">
        <v>28.8</v>
      </c>
      <c r="M19" s="411" t="s">
        <v>2660</v>
      </c>
      <c r="N19" s="411" t="s">
        <v>2661</v>
      </c>
      <c r="O19" s="411"/>
      <c r="P19" s="411"/>
      <c r="Q19" s="411"/>
      <c r="R19" s="411"/>
      <c r="S19" s="411"/>
      <c r="T19" s="411"/>
      <c r="U19" s="411"/>
      <c r="V19" s="411"/>
      <c r="W19" s="411"/>
      <c r="X19" s="411" t="s">
        <v>3337</v>
      </c>
      <c r="Y19" s="411">
        <v>26</v>
      </c>
      <c r="Z19" s="411">
        <v>0.5</v>
      </c>
      <c r="AA19" s="411">
        <v>25</v>
      </c>
      <c r="AB19" s="411">
        <v>0</v>
      </c>
      <c r="AC19" s="411">
        <v>32</v>
      </c>
      <c r="AD19" s="411">
        <v>0.5</v>
      </c>
      <c r="AE19" s="411">
        <v>31</v>
      </c>
      <c r="AF19" s="411">
        <v>0</v>
      </c>
      <c r="AG19" s="411">
        <v>36</v>
      </c>
      <c r="AH19" s="411">
        <v>0.5</v>
      </c>
      <c r="AI19" s="411">
        <v>35</v>
      </c>
      <c r="AJ19" s="411">
        <v>0</v>
      </c>
      <c r="AK19" s="411">
        <v>34</v>
      </c>
      <c r="AL19" s="411">
        <v>27</v>
      </c>
      <c r="AM19" s="411" t="s">
        <v>3338</v>
      </c>
    </row>
    <row r="20" spans="1:39" ht="15" customHeight="1">
      <c r="A20" s="411" t="s">
        <v>3339</v>
      </c>
      <c r="B20" s="412">
        <v>43720</v>
      </c>
      <c r="C20" s="411" t="s">
        <v>1248</v>
      </c>
      <c r="D20" s="411" t="s">
        <v>949</v>
      </c>
      <c r="E20" s="411" t="s">
        <v>3310</v>
      </c>
      <c r="F20" s="411">
        <v>29.3</v>
      </c>
      <c r="G20" s="412">
        <v>43246</v>
      </c>
      <c r="H20" s="411"/>
      <c r="I20" s="411">
        <v>18</v>
      </c>
      <c r="J20" s="411">
        <v>19</v>
      </c>
      <c r="K20" s="411"/>
      <c r="L20" s="411">
        <v>29.3</v>
      </c>
      <c r="M20" s="411" t="s">
        <v>2670</v>
      </c>
      <c r="N20" s="411" t="s">
        <v>2671</v>
      </c>
      <c r="O20" s="411"/>
      <c r="P20" s="411"/>
      <c r="Q20" s="411"/>
      <c r="R20" s="411"/>
      <c r="S20" s="411"/>
      <c r="T20" s="411"/>
      <c r="U20" s="411"/>
      <c r="V20" s="411"/>
      <c r="W20" s="411"/>
      <c r="X20" s="411" t="s">
        <v>3337</v>
      </c>
      <c r="Y20" s="411">
        <v>48</v>
      </c>
      <c r="Z20" s="411">
        <v>0.5</v>
      </c>
      <c r="AA20" s="411">
        <v>40</v>
      </c>
      <c r="AB20" s="411">
        <v>0</v>
      </c>
      <c r="AC20" s="411">
        <v>44</v>
      </c>
      <c r="AD20" s="411">
        <v>0.5</v>
      </c>
      <c r="AE20" s="411">
        <v>43</v>
      </c>
      <c r="AF20" s="411">
        <v>0</v>
      </c>
      <c r="AG20" s="411">
        <v>47</v>
      </c>
      <c r="AH20" s="411">
        <v>0.5</v>
      </c>
      <c r="AI20" s="411">
        <v>46</v>
      </c>
      <c r="AJ20" s="411">
        <v>0</v>
      </c>
      <c r="AK20" s="411" t="s">
        <v>3340</v>
      </c>
      <c r="AL20" s="411">
        <v>41</v>
      </c>
      <c r="AM20" s="411">
        <v>42</v>
      </c>
    </row>
    <row r="21" spans="1:39" ht="15" customHeight="1">
      <c r="A21" s="411" t="s">
        <v>3341</v>
      </c>
      <c r="B21" s="412">
        <v>43720</v>
      </c>
      <c r="C21" s="411" t="s">
        <v>1248</v>
      </c>
      <c r="D21" s="411" t="s">
        <v>949</v>
      </c>
      <c r="E21" s="411" t="s">
        <v>3310</v>
      </c>
      <c r="F21" s="411">
        <v>32.299999999999997</v>
      </c>
      <c r="G21" s="412">
        <v>43246</v>
      </c>
      <c r="H21" s="411"/>
      <c r="I21" s="411">
        <v>25</v>
      </c>
      <c r="J21" s="411">
        <v>26</v>
      </c>
      <c r="K21" s="411"/>
      <c r="L21" s="411">
        <v>32.299999999999997</v>
      </c>
      <c r="M21" s="411" t="s">
        <v>2709</v>
      </c>
      <c r="N21" s="411" t="s">
        <v>2710</v>
      </c>
      <c r="O21" s="411"/>
      <c r="P21" s="411"/>
      <c r="Q21" s="411"/>
      <c r="R21" s="411"/>
      <c r="S21" s="411"/>
      <c r="T21" s="411"/>
      <c r="U21" s="411"/>
      <c r="V21" s="411"/>
      <c r="W21" s="411" t="s">
        <v>3342</v>
      </c>
      <c r="X21" s="411" t="s">
        <v>3337</v>
      </c>
      <c r="Y21" s="411">
        <v>54</v>
      </c>
      <c r="Z21" s="411">
        <v>0</v>
      </c>
      <c r="AA21" s="411">
        <v>62</v>
      </c>
      <c r="AB21" s="411">
        <v>-0.5</v>
      </c>
      <c r="AC21" s="411">
        <v>57</v>
      </c>
      <c r="AD21" s="411">
        <v>0</v>
      </c>
      <c r="AE21" s="411">
        <v>58</v>
      </c>
      <c r="AF21" s="411">
        <v>-0.5</v>
      </c>
      <c r="AG21" s="411">
        <v>59</v>
      </c>
      <c r="AH21" s="411">
        <v>0</v>
      </c>
      <c r="AI21" s="411">
        <v>60</v>
      </c>
      <c r="AJ21" s="411">
        <v>-0.5</v>
      </c>
      <c r="AK21" s="411">
        <v>51</v>
      </c>
      <c r="AL21" s="411">
        <v>55</v>
      </c>
      <c r="AM21" s="411">
        <v>56</v>
      </c>
    </row>
    <row r="22" spans="1:39" ht="15" customHeight="1">
      <c r="A22" s="411" t="s">
        <v>3343</v>
      </c>
      <c r="B22" s="412">
        <v>43741</v>
      </c>
      <c r="C22" s="411" t="s">
        <v>187</v>
      </c>
      <c r="D22" s="411" t="s">
        <v>949</v>
      </c>
      <c r="E22" s="411" t="s">
        <v>3310</v>
      </c>
      <c r="F22" s="411">
        <v>33.4</v>
      </c>
      <c r="G22" s="412">
        <v>43180</v>
      </c>
      <c r="H22" s="411"/>
      <c r="I22" s="411">
        <v>2</v>
      </c>
      <c r="J22" s="411">
        <v>3</v>
      </c>
      <c r="K22" s="411">
        <v>11</v>
      </c>
      <c r="L22" s="411">
        <v>33.4</v>
      </c>
      <c r="M22" s="411"/>
      <c r="N22" s="411"/>
      <c r="O22" s="411"/>
      <c r="P22" s="411"/>
      <c r="Q22" s="411"/>
      <c r="R22" s="411"/>
      <c r="S22" s="411"/>
      <c r="T22" s="411"/>
      <c r="U22" s="411"/>
      <c r="V22" s="411"/>
      <c r="W22" s="411"/>
      <c r="X22" s="411" t="s">
        <v>3337</v>
      </c>
      <c r="Y22" s="411">
        <v>2</v>
      </c>
      <c r="Z22" s="411">
        <v>0</v>
      </c>
      <c r="AA22" s="411">
        <v>18</v>
      </c>
      <c r="AB22" s="411">
        <v>-0.5</v>
      </c>
      <c r="AC22" s="411">
        <v>4</v>
      </c>
      <c r="AD22" s="411">
        <v>0</v>
      </c>
      <c r="AE22" s="411">
        <v>21</v>
      </c>
      <c r="AF22" s="411">
        <v>-0.5</v>
      </c>
      <c r="AG22" s="411">
        <v>8</v>
      </c>
      <c r="AH22" s="411">
        <v>0</v>
      </c>
      <c r="AI22" s="411">
        <v>9</v>
      </c>
      <c r="AJ22" s="411">
        <v>-0.5</v>
      </c>
      <c r="AK22" s="411">
        <v>3</v>
      </c>
      <c r="AL22" s="411">
        <v>6</v>
      </c>
      <c r="AM22" s="411">
        <v>7</v>
      </c>
    </row>
    <row r="23" spans="1:39" ht="15" customHeight="1">
      <c r="A23" s="411" t="s">
        <v>3344</v>
      </c>
      <c r="B23" s="412">
        <v>43741</v>
      </c>
      <c r="C23" s="411" t="s">
        <v>931</v>
      </c>
      <c r="D23" s="411" t="s">
        <v>949</v>
      </c>
      <c r="E23" s="411" t="s">
        <v>3310</v>
      </c>
      <c r="F23" s="411">
        <v>36.4</v>
      </c>
      <c r="G23" s="412">
        <v>43216</v>
      </c>
      <c r="H23" s="411"/>
      <c r="I23" s="411">
        <v>16</v>
      </c>
      <c r="J23" s="411">
        <v>15</v>
      </c>
      <c r="K23" s="411">
        <v>14</v>
      </c>
      <c r="L23" s="411">
        <v>36.4</v>
      </c>
      <c r="M23" s="411" t="s">
        <v>2013</v>
      </c>
      <c r="N23" s="411" t="s">
        <v>2014</v>
      </c>
      <c r="O23" s="411"/>
      <c r="P23" s="411"/>
      <c r="Q23" s="411"/>
      <c r="R23" s="411"/>
      <c r="S23" s="411"/>
      <c r="T23" s="411"/>
      <c r="U23" s="411"/>
      <c r="V23" s="411"/>
      <c r="W23" s="411"/>
      <c r="X23" s="411" t="s">
        <v>3345</v>
      </c>
      <c r="Y23" s="411">
        <v>30</v>
      </c>
      <c r="Z23" s="411">
        <v>0.5</v>
      </c>
      <c r="AA23" s="411">
        <v>31</v>
      </c>
      <c r="AB23" s="411">
        <v>0</v>
      </c>
      <c r="AC23" s="411">
        <v>38</v>
      </c>
      <c r="AD23" s="411">
        <v>0.5</v>
      </c>
      <c r="AE23" s="411">
        <v>26</v>
      </c>
      <c r="AF23" s="411">
        <v>0</v>
      </c>
      <c r="AG23" s="411">
        <v>40</v>
      </c>
      <c r="AH23" s="411">
        <v>0.5</v>
      </c>
      <c r="AI23" s="411">
        <v>39</v>
      </c>
      <c r="AJ23" s="411">
        <v>0</v>
      </c>
      <c r="AK23" s="411">
        <v>28</v>
      </c>
      <c r="AL23" s="411">
        <v>24</v>
      </c>
      <c r="AM23" s="411">
        <v>25</v>
      </c>
    </row>
    <row r="24" spans="1:39" ht="15" customHeight="1">
      <c r="A24" s="411" t="s">
        <v>3346</v>
      </c>
      <c r="B24" s="412">
        <v>43741</v>
      </c>
      <c r="C24" s="411" t="s">
        <v>931</v>
      </c>
      <c r="D24" s="411" t="s">
        <v>13</v>
      </c>
      <c r="E24" s="411" t="s">
        <v>3310</v>
      </c>
      <c r="F24" s="411">
        <v>36.200000000000003</v>
      </c>
      <c r="G24" s="412">
        <v>43216</v>
      </c>
      <c r="H24" s="411" t="s">
        <v>2017</v>
      </c>
      <c r="I24" s="411">
        <v>31</v>
      </c>
      <c r="J24" s="411">
        <v>32</v>
      </c>
      <c r="K24" s="411"/>
      <c r="L24" s="411">
        <v>36.200000000000003</v>
      </c>
      <c r="M24" s="411" t="s">
        <v>2019</v>
      </c>
      <c r="N24" s="411" t="s">
        <v>2020</v>
      </c>
      <c r="O24" s="411"/>
      <c r="P24" s="411"/>
      <c r="Q24" s="411"/>
      <c r="R24" s="411"/>
      <c r="S24" s="411"/>
      <c r="T24" s="411"/>
      <c r="U24" s="411"/>
      <c r="V24" s="411"/>
      <c r="W24" s="411"/>
      <c r="X24" s="411" t="s">
        <v>3345</v>
      </c>
      <c r="Y24" s="411">
        <v>50</v>
      </c>
      <c r="Z24" s="411">
        <v>0</v>
      </c>
      <c r="AA24" s="411">
        <v>49</v>
      </c>
      <c r="AB24" s="411">
        <v>0.5</v>
      </c>
      <c r="AC24" s="411">
        <v>45</v>
      </c>
      <c r="AD24" s="411">
        <v>0.5</v>
      </c>
      <c r="AE24" s="411">
        <v>44</v>
      </c>
      <c r="AF24" s="411">
        <v>0</v>
      </c>
      <c r="AG24" s="411">
        <v>57</v>
      </c>
      <c r="AH24" s="411">
        <v>0.5</v>
      </c>
      <c r="AI24" s="411">
        <v>56</v>
      </c>
      <c r="AJ24" s="411">
        <v>0</v>
      </c>
      <c r="AK24" s="411">
        <v>48</v>
      </c>
      <c r="AL24" s="411">
        <v>42</v>
      </c>
      <c r="AM24" s="411">
        <v>43</v>
      </c>
    </row>
    <row r="25" spans="1:39" ht="15" customHeight="1">
      <c r="A25" s="411" t="s">
        <v>2765</v>
      </c>
      <c r="B25" s="412">
        <v>43741</v>
      </c>
      <c r="C25" s="411" t="s">
        <v>931</v>
      </c>
      <c r="D25" s="411" t="s">
        <v>13</v>
      </c>
      <c r="E25" s="411" t="s">
        <v>3310</v>
      </c>
      <c r="F25" s="411">
        <v>30.4</v>
      </c>
      <c r="G25" s="412">
        <v>43216</v>
      </c>
      <c r="H25" s="411" t="s">
        <v>2023</v>
      </c>
      <c r="I25" s="411">
        <v>42</v>
      </c>
      <c r="J25" s="411">
        <v>49</v>
      </c>
      <c r="K25" s="411"/>
      <c r="L25" s="411">
        <v>30.4</v>
      </c>
      <c r="M25" s="411" t="s">
        <v>2025</v>
      </c>
      <c r="N25" s="411" t="s">
        <v>2026</v>
      </c>
      <c r="O25" s="411"/>
      <c r="P25" s="411"/>
      <c r="Q25" s="411"/>
      <c r="R25" s="411"/>
      <c r="S25" s="411"/>
      <c r="T25" s="411"/>
      <c r="U25" s="411"/>
      <c r="V25" s="411"/>
      <c r="W25" s="411"/>
      <c r="X25" s="411" t="s">
        <v>3345</v>
      </c>
      <c r="Y25" s="411">
        <v>60</v>
      </c>
      <c r="Z25" s="411">
        <v>0.5</v>
      </c>
      <c r="AA25" s="411">
        <v>61</v>
      </c>
      <c r="AB25" s="411">
        <v>0</v>
      </c>
      <c r="AC25" s="411">
        <v>63</v>
      </c>
      <c r="AD25" s="411">
        <v>0.5</v>
      </c>
      <c r="AE25" s="411">
        <v>64</v>
      </c>
      <c r="AF25" s="411">
        <v>0</v>
      </c>
      <c r="AG25" s="411">
        <v>58</v>
      </c>
      <c r="AH25" s="411">
        <v>0.5</v>
      </c>
      <c r="AI25" s="411">
        <v>59</v>
      </c>
      <c r="AJ25" s="411">
        <v>0</v>
      </c>
      <c r="AK25" s="411">
        <v>62</v>
      </c>
      <c r="AL25" s="411">
        <v>74</v>
      </c>
      <c r="AM25" s="411">
        <v>65</v>
      </c>
    </row>
    <row r="26" spans="1:39" ht="15" customHeight="1">
      <c r="A26" s="411" t="s">
        <v>2774</v>
      </c>
      <c r="B26" s="412">
        <v>43741</v>
      </c>
      <c r="C26" s="411" t="s">
        <v>931</v>
      </c>
      <c r="D26" s="411" t="s">
        <v>949</v>
      </c>
      <c r="E26" s="411" t="s">
        <v>3310</v>
      </c>
      <c r="F26" s="411">
        <v>34</v>
      </c>
      <c r="G26" s="412">
        <v>43216</v>
      </c>
      <c r="H26" s="411" t="s">
        <v>2029</v>
      </c>
      <c r="I26" s="411">
        <v>60</v>
      </c>
      <c r="J26" s="411">
        <v>59</v>
      </c>
      <c r="K26" s="411"/>
      <c r="L26" s="411">
        <v>34</v>
      </c>
      <c r="M26" s="411" t="s">
        <v>2031</v>
      </c>
      <c r="N26" s="411" t="s">
        <v>2032</v>
      </c>
      <c r="O26" s="411"/>
      <c r="P26" s="411"/>
      <c r="Q26" s="411"/>
      <c r="R26" s="411"/>
      <c r="S26" s="411"/>
      <c r="T26" s="411"/>
      <c r="U26" s="411"/>
      <c r="V26" s="411"/>
      <c r="W26" s="411" t="s">
        <v>3347</v>
      </c>
      <c r="X26" s="411" t="s">
        <v>3345</v>
      </c>
      <c r="Y26" s="411">
        <v>93</v>
      </c>
      <c r="Z26" s="411">
        <v>1</v>
      </c>
      <c r="AA26" s="411">
        <v>94</v>
      </c>
      <c r="AB26" s="411">
        <v>0.5</v>
      </c>
      <c r="AC26" s="411">
        <v>80</v>
      </c>
      <c r="AD26" s="411">
        <v>1</v>
      </c>
      <c r="AE26" s="411">
        <v>91</v>
      </c>
      <c r="AF26" s="411">
        <v>0.5</v>
      </c>
      <c r="AG26" s="411">
        <v>95</v>
      </c>
      <c r="AH26" s="411">
        <v>1</v>
      </c>
      <c r="AI26" s="411">
        <v>96</v>
      </c>
      <c r="AJ26" s="411">
        <v>0.5</v>
      </c>
      <c r="AK26" s="411">
        <v>79</v>
      </c>
      <c r="AL26" s="411">
        <v>88</v>
      </c>
      <c r="AM26" s="411">
        <v>89</v>
      </c>
    </row>
    <row r="27" spans="1:39" ht="15" customHeight="1">
      <c r="A27" s="411" t="s">
        <v>2762</v>
      </c>
      <c r="B27" s="412">
        <v>43741</v>
      </c>
      <c r="C27" s="411" t="s">
        <v>931</v>
      </c>
      <c r="D27" s="411" t="s">
        <v>13</v>
      </c>
      <c r="E27" s="411" t="s">
        <v>3310</v>
      </c>
      <c r="F27" s="411">
        <v>28.1</v>
      </c>
      <c r="G27" s="412">
        <v>43216</v>
      </c>
      <c r="H27" s="411"/>
      <c r="I27" s="411">
        <v>63</v>
      </c>
      <c r="J27" s="411">
        <v>62</v>
      </c>
      <c r="K27" s="411">
        <v>47</v>
      </c>
      <c r="L27" s="411">
        <v>28.1</v>
      </c>
      <c r="M27" s="411" t="s">
        <v>2036</v>
      </c>
      <c r="N27" s="411" t="s">
        <v>2037</v>
      </c>
      <c r="O27" s="411"/>
      <c r="P27" s="411"/>
      <c r="Q27" s="411"/>
      <c r="R27" s="411"/>
      <c r="S27" s="411"/>
      <c r="T27" s="411"/>
      <c r="U27" s="411"/>
      <c r="V27" s="411"/>
      <c r="W27" s="411"/>
      <c r="X27" s="411" t="s">
        <v>3345</v>
      </c>
      <c r="Y27" s="411">
        <v>105</v>
      </c>
      <c r="Z27" s="411">
        <v>1</v>
      </c>
      <c r="AA27" s="411">
        <v>104</v>
      </c>
      <c r="AB27" s="411">
        <v>0.5</v>
      </c>
      <c r="AC27" s="411">
        <v>118</v>
      </c>
      <c r="AD27" s="411">
        <v>1</v>
      </c>
      <c r="AE27" s="411">
        <v>107</v>
      </c>
      <c r="AF27" s="411">
        <v>0.5</v>
      </c>
      <c r="AG27" s="411">
        <v>102</v>
      </c>
      <c r="AH27" s="411">
        <v>1</v>
      </c>
      <c r="AI27" s="411">
        <v>101</v>
      </c>
      <c r="AJ27" s="411">
        <v>0.5</v>
      </c>
      <c r="AK27" s="411">
        <v>103</v>
      </c>
      <c r="AL27" s="411">
        <v>111</v>
      </c>
      <c r="AM27" s="411">
        <v>109</v>
      </c>
    </row>
    <row r="28" spans="1:39" ht="15" customHeight="1">
      <c r="A28" s="411" t="s">
        <v>3348</v>
      </c>
      <c r="B28" s="412">
        <v>43803</v>
      </c>
      <c r="C28" s="411" t="s">
        <v>1248</v>
      </c>
      <c r="D28" s="411" t="s">
        <v>13</v>
      </c>
      <c r="E28" s="411" t="s">
        <v>3310</v>
      </c>
      <c r="F28" s="411">
        <v>22.3</v>
      </c>
      <c r="G28" s="412">
        <v>43216</v>
      </c>
      <c r="H28" s="411" t="s">
        <v>2045</v>
      </c>
      <c r="I28" s="411">
        <v>3</v>
      </c>
      <c r="J28" s="411">
        <v>2</v>
      </c>
      <c r="K28" s="411"/>
      <c r="L28" s="411">
        <v>22.5</v>
      </c>
      <c r="M28" s="411" t="s">
        <v>2046</v>
      </c>
      <c r="N28" s="411" t="s">
        <v>2047</v>
      </c>
      <c r="O28" s="411"/>
      <c r="P28" s="411"/>
      <c r="Q28" s="411"/>
      <c r="R28" s="411"/>
      <c r="S28" s="411"/>
      <c r="T28" s="411"/>
      <c r="U28" s="411"/>
      <c r="V28" s="411"/>
      <c r="W28" s="411"/>
      <c r="X28" s="411" t="s">
        <v>3349</v>
      </c>
      <c r="Y28" s="411">
        <v>2</v>
      </c>
      <c r="Z28" s="411">
        <v>0</v>
      </c>
      <c r="AA28" s="411">
        <v>11</v>
      </c>
      <c r="AB28" s="411">
        <v>0.5</v>
      </c>
      <c r="AC28" s="411">
        <v>4</v>
      </c>
      <c r="AD28" s="411">
        <v>0</v>
      </c>
      <c r="AE28" s="411">
        <v>5</v>
      </c>
      <c r="AF28" s="411">
        <v>0.5</v>
      </c>
      <c r="AG28" s="411">
        <v>8</v>
      </c>
      <c r="AH28" s="411">
        <v>0</v>
      </c>
      <c r="AI28" s="411">
        <v>9</v>
      </c>
      <c r="AJ28" s="411">
        <v>0.5</v>
      </c>
      <c r="AK28" s="411">
        <v>3</v>
      </c>
      <c r="AL28" s="411">
        <v>84</v>
      </c>
      <c r="AM28" s="411">
        <v>85</v>
      </c>
    </row>
    <row r="29" spans="1:39" ht="15" customHeight="1">
      <c r="A29" s="411" t="s">
        <v>3350</v>
      </c>
      <c r="B29" s="412">
        <v>43803</v>
      </c>
      <c r="C29" s="411" t="s">
        <v>1248</v>
      </c>
      <c r="D29" s="411" t="s">
        <v>13</v>
      </c>
      <c r="E29" s="411" t="s">
        <v>3310</v>
      </c>
      <c r="F29" s="411">
        <v>24</v>
      </c>
      <c r="G29" s="412">
        <v>43216</v>
      </c>
      <c r="H29" s="411" t="s">
        <v>2055</v>
      </c>
      <c r="I29" s="411">
        <v>24</v>
      </c>
      <c r="J29" s="411">
        <v>20</v>
      </c>
      <c r="K29" s="411"/>
      <c r="L29" s="411">
        <v>24</v>
      </c>
      <c r="M29" s="411" t="s">
        <v>2056</v>
      </c>
      <c r="N29" s="411" t="s">
        <v>2057</v>
      </c>
      <c r="O29" s="411"/>
      <c r="P29" s="411"/>
      <c r="Q29" s="411"/>
      <c r="R29" s="411"/>
      <c r="S29" s="411"/>
      <c r="T29" s="411"/>
      <c r="U29" s="411"/>
      <c r="V29" s="411"/>
      <c r="W29" s="411" t="s">
        <v>3351</v>
      </c>
      <c r="X29" s="411" t="s">
        <v>3349</v>
      </c>
      <c r="Y29" s="411">
        <v>41</v>
      </c>
      <c r="Z29" s="411">
        <v>-1</v>
      </c>
      <c r="AA29" s="411">
        <v>69</v>
      </c>
      <c r="AB29" s="411">
        <v>-1.5</v>
      </c>
      <c r="AC29" s="411">
        <v>34</v>
      </c>
      <c r="AD29" s="411">
        <v>-1</v>
      </c>
      <c r="AE29" s="411">
        <v>35</v>
      </c>
      <c r="AF29" s="411">
        <v>-1.5</v>
      </c>
      <c r="AG29" s="411">
        <v>38</v>
      </c>
      <c r="AH29" s="411">
        <v>-1</v>
      </c>
      <c r="AI29" s="411">
        <v>39</v>
      </c>
      <c r="AJ29" s="411">
        <v>-1.5</v>
      </c>
      <c r="AK29" s="411">
        <v>70</v>
      </c>
      <c r="AL29" s="411">
        <v>64</v>
      </c>
      <c r="AM29" s="411">
        <v>57</v>
      </c>
    </row>
    <row r="30" spans="1:39" ht="15" customHeight="1">
      <c r="A30" s="411" t="s">
        <v>3352</v>
      </c>
      <c r="B30" s="412">
        <v>43803</v>
      </c>
      <c r="C30" s="411" t="s">
        <v>1248</v>
      </c>
      <c r="D30" s="411" t="s">
        <v>13</v>
      </c>
      <c r="E30" s="411" t="s">
        <v>3310</v>
      </c>
      <c r="F30" s="411">
        <v>22.5</v>
      </c>
      <c r="G30" s="412">
        <v>43216</v>
      </c>
      <c r="H30" s="411" t="s">
        <v>2060</v>
      </c>
      <c r="I30" s="411">
        <v>3</v>
      </c>
      <c r="J30" s="411">
        <v>2</v>
      </c>
      <c r="K30" s="411"/>
      <c r="L30" s="411">
        <v>22.5</v>
      </c>
      <c r="M30" s="411" t="s">
        <v>2061</v>
      </c>
      <c r="N30" s="411" t="s">
        <v>2062</v>
      </c>
      <c r="O30" s="411"/>
      <c r="P30" s="411"/>
      <c r="Q30" s="411"/>
      <c r="R30" s="411"/>
      <c r="S30" s="411"/>
      <c r="T30" s="411"/>
      <c r="U30" s="411"/>
      <c r="V30" s="411"/>
      <c r="W30" s="411"/>
      <c r="X30" s="411" t="s">
        <v>3349</v>
      </c>
      <c r="Y30" s="411">
        <v>89</v>
      </c>
      <c r="Z30" s="411">
        <v>-0.5</v>
      </c>
      <c r="AA30" s="411">
        <v>80</v>
      </c>
      <c r="AB30" s="411">
        <v>-1</v>
      </c>
      <c r="AC30" s="411">
        <v>83</v>
      </c>
      <c r="AD30" s="411">
        <v>-0.5</v>
      </c>
      <c r="AE30" s="411">
        <v>82</v>
      </c>
      <c r="AF30" s="411">
        <v>-1</v>
      </c>
      <c r="AG30" s="411">
        <v>87</v>
      </c>
      <c r="AH30" s="411">
        <v>-0.5</v>
      </c>
      <c r="AI30" s="411">
        <v>86</v>
      </c>
      <c r="AJ30" s="411">
        <v>-1</v>
      </c>
      <c r="AK30" s="411">
        <v>81</v>
      </c>
      <c r="AL30" s="411">
        <v>84</v>
      </c>
      <c r="AM30" s="411">
        <v>85</v>
      </c>
    </row>
    <row r="31" spans="1:39" ht="15" customHeight="1">
      <c r="A31" s="411" t="s">
        <v>3353</v>
      </c>
      <c r="B31" s="412">
        <v>43803</v>
      </c>
      <c r="C31" s="411" t="s">
        <v>1248</v>
      </c>
      <c r="D31" s="411" t="s">
        <v>949</v>
      </c>
      <c r="E31" s="411" t="s">
        <v>3310</v>
      </c>
      <c r="F31" s="411">
        <v>30.3</v>
      </c>
      <c r="G31" s="412">
        <v>43216</v>
      </c>
      <c r="H31" s="411" t="s">
        <v>2050</v>
      </c>
      <c r="I31" s="411">
        <v>31</v>
      </c>
      <c r="J31" s="411">
        <v>32</v>
      </c>
      <c r="K31" s="411"/>
      <c r="L31" s="411">
        <v>30.3</v>
      </c>
      <c r="M31" s="411" t="s">
        <v>2051</v>
      </c>
      <c r="N31" s="411" t="s">
        <v>2052</v>
      </c>
      <c r="O31" s="411"/>
      <c r="P31" s="411"/>
      <c r="Q31" s="411"/>
      <c r="R31" s="411"/>
      <c r="S31" s="411"/>
      <c r="T31" s="411"/>
      <c r="U31" s="411"/>
      <c r="V31" s="411"/>
      <c r="W31" s="411"/>
      <c r="X31" s="411" t="s">
        <v>3349</v>
      </c>
      <c r="Y31" s="411">
        <v>101</v>
      </c>
      <c r="Z31" s="411">
        <v>-1</v>
      </c>
      <c r="AA31" s="411">
        <v>110</v>
      </c>
      <c r="AB31" s="411">
        <v>-1.5</v>
      </c>
      <c r="AC31" s="411">
        <v>103</v>
      </c>
      <c r="AD31" s="411">
        <v>-1</v>
      </c>
      <c r="AE31" s="411">
        <v>104</v>
      </c>
      <c r="AF31" s="411">
        <v>-1.5</v>
      </c>
      <c r="AG31" s="411">
        <v>107</v>
      </c>
      <c r="AH31" s="411">
        <v>-1</v>
      </c>
      <c r="AI31" s="411">
        <v>108</v>
      </c>
      <c r="AJ31" s="411">
        <v>-1.5</v>
      </c>
      <c r="AK31" s="411">
        <v>102</v>
      </c>
      <c r="AL31" s="411">
        <v>105</v>
      </c>
      <c r="AM31" s="411">
        <v>106</v>
      </c>
    </row>
    <row r="32" spans="1:39" ht="15" customHeight="1">
      <c r="A32" s="411" t="s">
        <v>3354</v>
      </c>
      <c r="B32" s="412">
        <v>43803</v>
      </c>
      <c r="C32" s="411" t="s">
        <v>1248</v>
      </c>
      <c r="D32" s="411" t="s">
        <v>949</v>
      </c>
      <c r="E32" s="411" t="s">
        <v>3310</v>
      </c>
      <c r="F32" s="411">
        <v>28</v>
      </c>
      <c r="G32" s="412">
        <v>43216</v>
      </c>
      <c r="H32" s="411" t="s">
        <v>2040</v>
      </c>
      <c r="I32" s="411">
        <v>40</v>
      </c>
      <c r="J32" s="411">
        <v>41</v>
      </c>
      <c r="K32" s="411"/>
      <c r="L32" s="411">
        <v>28</v>
      </c>
      <c r="M32" s="411" t="s">
        <v>2041</v>
      </c>
      <c r="N32" s="411" t="s">
        <v>2042</v>
      </c>
      <c r="O32" s="411"/>
      <c r="P32" s="411"/>
      <c r="Q32" s="411"/>
      <c r="R32" s="411"/>
      <c r="S32" s="411"/>
      <c r="T32" s="411"/>
      <c r="U32" s="411"/>
      <c r="V32" s="411"/>
      <c r="W32" s="411"/>
      <c r="X32" s="411" t="s">
        <v>3349</v>
      </c>
      <c r="Y32" s="411">
        <v>133</v>
      </c>
      <c r="Z32" s="411"/>
      <c r="AA32" s="411">
        <v>128</v>
      </c>
      <c r="AB32" s="411"/>
      <c r="AC32" s="411">
        <v>130</v>
      </c>
      <c r="AD32" s="411"/>
      <c r="AE32" s="411">
        <v>131</v>
      </c>
      <c r="AF32" s="411"/>
      <c r="AG32" s="411">
        <v>141</v>
      </c>
      <c r="AH32" s="411"/>
      <c r="AI32" s="411">
        <v>142</v>
      </c>
      <c r="AJ32" s="411"/>
      <c r="AK32" s="411">
        <v>129</v>
      </c>
      <c r="AL32" s="411">
        <v>138</v>
      </c>
      <c r="AM32" s="411">
        <v>127</v>
      </c>
    </row>
    <row r="33" spans="1:39" ht="15" customHeight="1">
      <c r="A33" s="411" t="s">
        <v>11</v>
      </c>
      <c r="B33" s="412">
        <v>43810</v>
      </c>
      <c r="C33" s="411" t="s">
        <v>12</v>
      </c>
      <c r="D33" s="411" t="s">
        <v>13</v>
      </c>
      <c r="E33" s="411" t="s">
        <v>14</v>
      </c>
      <c r="F33" s="411">
        <v>24.1</v>
      </c>
      <c r="G33" s="412">
        <v>43457</v>
      </c>
      <c r="H33" s="411" t="s">
        <v>16</v>
      </c>
      <c r="I33" s="411">
        <v>15</v>
      </c>
      <c r="J33" s="411">
        <v>22</v>
      </c>
      <c r="K33" s="411">
        <v>21</v>
      </c>
      <c r="L33" s="411">
        <v>24.1</v>
      </c>
      <c r="M33" s="411" t="s">
        <v>17</v>
      </c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 t="s">
        <v>3349</v>
      </c>
      <c r="Y33" s="411"/>
      <c r="Z33" s="411"/>
      <c r="AA33" s="411"/>
      <c r="AB33" s="411"/>
      <c r="AC33" s="411">
        <v>19</v>
      </c>
      <c r="AD33" s="411">
        <v>1.5</v>
      </c>
      <c r="AE33" s="411">
        <v>18</v>
      </c>
      <c r="AF33" s="411">
        <v>1</v>
      </c>
      <c r="AG33" s="411">
        <v>22</v>
      </c>
      <c r="AH33" s="411">
        <v>1.5</v>
      </c>
      <c r="AI33" s="411">
        <v>21</v>
      </c>
      <c r="AJ33" s="411">
        <v>1</v>
      </c>
      <c r="AK33" s="411">
        <v>20</v>
      </c>
      <c r="AL33" s="411">
        <v>16</v>
      </c>
      <c r="AM33" s="411">
        <v>17</v>
      </c>
    </row>
    <row r="34" spans="1:39" ht="15" customHeight="1">
      <c r="A34" s="411" t="s">
        <v>18</v>
      </c>
      <c r="B34" s="412">
        <v>43810</v>
      </c>
      <c r="C34" s="411" t="s">
        <v>12</v>
      </c>
      <c r="D34" s="411" t="s">
        <v>13</v>
      </c>
      <c r="E34" s="411" t="s">
        <v>14</v>
      </c>
      <c r="F34" s="411">
        <v>24</v>
      </c>
      <c r="G34" s="412">
        <v>43457</v>
      </c>
      <c r="H34" s="411" t="s">
        <v>20</v>
      </c>
      <c r="I34" s="411">
        <v>3</v>
      </c>
      <c r="J34" s="411">
        <v>10</v>
      </c>
      <c r="K34" s="411">
        <v>9</v>
      </c>
      <c r="L34" s="411">
        <v>24</v>
      </c>
      <c r="M34" s="411" t="s">
        <v>21</v>
      </c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 t="s">
        <v>3355</v>
      </c>
      <c r="Y34" s="411"/>
      <c r="Z34" s="411"/>
      <c r="AA34" s="411"/>
      <c r="AB34" s="411"/>
      <c r="AC34" s="411">
        <v>7</v>
      </c>
      <c r="AD34" s="411">
        <v>1.5</v>
      </c>
      <c r="AE34" s="411">
        <v>6</v>
      </c>
      <c r="AF34" s="411">
        <v>1</v>
      </c>
      <c r="AG34" s="411">
        <v>10</v>
      </c>
      <c r="AH34" s="411">
        <v>1.5</v>
      </c>
      <c r="AI34" s="411">
        <v>9</v>
      </c>
      <c r="AJ34" s="411">
        <v>1</v>
      </c>
      <c r="AK34" s="411">
        <v>8</v>
      </c>
      <c r="AL34" s="411">
        <v>4</v>
      </c>
      <c r="AM34" s="411">
        <v>5</v>
      </c>
    </row>
    <row r="35" spans="1:39" ht="15" customHeight="1">
      <c r="A35" s="411" t="s">
        <v>22</v>
      </c>
      <c r="B35" s="412">
        <v>43810</v>
      </c>
      <c r="C35" s="411" t="s">
        <v>12</v>
      </c>
      <c r="D35" s="411" t="s">
        <v>13</v>
      </c>
      <c r="E35" s="411" t="s">
        <v>14</v>
      </c>
      <c r="F35" s="411">
        <v>24</v>
      </c>
      <c r="G35" s="412">
        <v>43457</v>
      </c>
      <c r="H35" s="411"/>
      <c r="I35" s="411">
        <v>45</v>
      </c>
      <c r="J35" s="411">
        <v>43</v>
      </c>
      <c r="K35" s="411">
        <v>42</v>
      </c>
      <c r="L35" s="411">
        <v>24</v>
      </c>
      <c r="M35" s="411" t="s">
        <v>24</v>
      </c>
      <c r="N35" s="411"/>
      <c r="O35" s="411"/>
      <c r="P35" s="411"/>
      <c r="Q35" s="411"/>
      <c r="R35" s="411"/>
      <c r="S35" s="411"/>
      <c r="T35" s="411"/>
      <c r="U35" s="411"/>
      <c r="V35" s="411"/>
      <c r="W35" s="411"/>
      <c r="X35" s="411" t="s">
        <v>3356</v>
      </c>
      <c r="Y35" s="411"/>
      <c r="Z35" s="411"/>
      <c r="AA35" s="411"/>
      <c r="AB35" s="411"/>
      <c r="AC35" s="411">
        <v>39</v>
      </c>
      <c r="AD35" s="411">
        <v>1.5</v>
      </c>
      <c r="AE35" s="411">
        <v>38</v>
      </c>
      <c r="AF35" s="411">
        <v>1</v>
      </c>
      <c r="AG35" s="411">
        <v>43</v>
      </c>
      <c r="AH35" s="411">
        <v>1.5</v>
      </c>
      <c r="AI35" s="411">
        <v>42</v>
      </c>
      <c r="AJ35" s="411">
        <v>1</v>
      </c>
      <c r="AK35" s="411">
        <v>37</v>
      </c>
      <c r="AL35" s="411">
        <v>35</v>
      </c>
      <c r="AM35" s="411">
        <v>36</v>
      </c>
    </row>
    <row r="36" spans="1:39" ht="15" customHeight="1">
      <c r="A36" s="411" t="s">
        <v>25</v>
      </c>
      <c r="B36" s="412">
        <v>43810</v>
      </c>
      <c r="C36" s="411" t="s">
        <v>12</v>
      </c>
      <c r="D36" s="411" t="s">
        <v>13</v>
      </c>
      <c r="E36" s="411" t="s">
        <v>14</v>
      </c>
      <c r="F36" s="411">
        <v>22.8</v>
      </c>
      <c r="G36" s="412">
        <v>43457</v>
      </c>
      <c r="H36" s="411" t="s">
        <v>27</v>
      </c>
      <c r="I36" s="411">
        <v>14</v>
      </c>
      <c r="J36" s="411">
        <v>24</v>
      </c>
      <c r="K36" s="411">
        <v>23</v>
      </c>
      <c r="L36" s="411">
        <v>22.8</v>
      </c>
      <c r="M36" s="411" t="s">
        <v>28</v>
      </c>
      <c r="N36" s="411"/>
      <c r="O36" s="411"/>
      <c r="P36" s="411"/>
      <c r="Q36" s="411"/>
      <c r="R36" s="411"/>
      <c r="S36" s="411"/>
      <c r="T36" s="411"/>
      <c r="U36" s="411"/>
      <c r="V36" s="411"/>
      <c r="W36" s="411"/>
      <c r="X36" s="411" t="s">
        <v>3356</v>
      </c>
      <c r="Y36" s="411"/>
      <c r="Z36" s="411"/>
      <c r="AA36" s="411"/>
      <c r="AB36" s="411"/>
      <c r="AC36" s="411">
        <v>20</v>
      </c>
      <c r="AD36" s="411">
        <v>1</v>
      </c>
      <c r="AE36" s="411">
        <v>21</v>
      </c>
      <c r="AF36" s="411">
        <v>0.5</v>
      </c>
      <c r="AG36" s="411">
        <v>24</v>
      </c>
      <c r="AH36" s="411">
        <v>0.5</v>
      </c>
      <c r="AI36" s="411">
        <v>25</v>
      </c>
      <c r="AJ36" s="411">
        <v>1</v>
      </c>
      <c r="AK36" s="411">
        <v>22</v>
      </c>
      <c r="AL36" s="411">
        <v>18</v>
      </c>
      <c r="AM36" s="411">
        <v>19</v>
      </c>
    </row>
    <row r="37" spans="1:39" ht="15" customHeight="1">
      <c r="A37" s="411" t="s">
        <v>29</v>
      </c>
      <c r="B37" s="412">
        <v>43810</v>
      </c>
      <c r="C37" s="411" t="s">
        <v>12</v>
      </c>
      <c r="D37" s="411" t="s">
        <v>13</v>
      </c>
      <c r="E37" s="411" t="s">
        <v>14</v>
      </c>
      <c r="F37" s="411">
        <v>24.7</v>
      </c>
      <c r="G37" s="412">
        <v>43457</v>
      </c>
      <c r="H37" s="411" t="s">
        <v>31</v>
      </c>
      <c r="I37" s="411">
        <v>46</v>
      </c>
      <c r="J37" s="411">
        <v>44</v>
      </c>
      <c r="K37" s="411">
        <v>45</v>
      </c>
      <c r="L37" s="411">
        <v>24.7</v>
      </c>
      <c r="M37" s="411" t="s">
        <v>32</v>
      </c>
      <c r="N37" s="411"/>
      <c r="O37" s="411"/>
      <c r="P37" s="411"/>
      <c r="Q37" s="411"/>
      <c r="R37" s="411"/>
      <c r="S37" s="411"/>
      <c r="T37" s="411"/>
      <c r="U37" s="411"/>
      <c r="V37" s="411"/>
      <c r="W37" s="411" t="s">
        <v>3357</v>
      </c>
      <c r="X37" s="411" t="s">
        <v>3358</v>
      </c>
      <c r="Y37" s="411"/>
      <c r="Z37" s="411"/>
      <c r="AA37" s="411"/>
      <c r="AB37" s="411"/>
      <c r="AC37" s="411">
        <v>43</v>
      </c>
      <c r="AD37" s="411" t="s">
        <v>3359</v>
      </c>
      <c r="AE37" s="411">
        <v>42</v>
      </c>
      <c r="AF37" s="411">
        <v>1</v>
      </c>
      <c r="AG37" s="411">
        <v>44</v>
      </c>
      <c r="AH37" s="411">
        <v>1</v>
      </c>
      <c r="AI37" s="411">
        <v>45</v>
      </c>
      <c r="AJ37" s="411">
        <v>1.5</v>
      </c>
      <c r="AK37" s="411">
        <v>33</v>
      </c>
      <c r="AL37" s="411">
        <v>39</v>
      </c>
      <c r="AM37" s="411">
        <v>40</v>
      </c>
    </row>
    <row r="38" spans="1:39" ht="15" customHeight="1">
      <c r="A38" s="411" t="s">
        <v>33</v>
      </c>
      <c r="B38" s="412">
        <v>43810</v>
      </c>
      <c r="C38" s="411" t="s">
        <v>12</v>
      </c>
      <c r="D38" s="411" t="s">
        <v>13</v>
      </c>
      <c r="E38" s="411" t="s">
        <v>34</v>
      </c>
      <c r="F38" s="411">
        <v>24.8</v>
      </c>
      <c r="G38" s="412">
        <v>43459</v>
      </c>
      <c r="H38" s="411" t="s">
        <v>36</v>
      </c>
      <c r="I38" s="411">
        <v>11</v>
      </c>
      <c r="J38" s="411">
        <v>10</v>
      </c>
      <c r="K38" s="411">
        <v>9</v>
      </c>
      <c r="L38" s="411">
        <v>24.8</v>
      </c>
      <c r="M38" s="411" t="s">
        <v>37</v>
      </c>
      <c r="N38" s="411"/>
      <c r="O38" s="411"/>
      <c r="P38" s="411"/>
      <c r="Q38" s="411"/>
      <c r="R38" s="411"/>
      <c r="S38" s="411"/>
      <c r="T38" s="411"/>
      <c r="U38" s="411"/>
      <c r="V38" s="411"/>
      <c r="W38" s="411"/>
      <c r="X38" s="411" t="s">
        <v>3358</v>
      </c>
      <c r="Y38" s="411"/>
      <c r="Z38" s="411"/>
      <c r="AA38" s="411"/>
      <c r="AB38" s="411"/>
      <c r="AC38" s="411">
        <v>24</v>
      </c>
      <c r="AD38" s="411">
        <v>0.5</v>
      </c>
      <c r="AE38" s="411">
        <v>6</v>
      </c>
      <c r="AF38" s="411">
        <v>0</v>
      </c>
      <c r="AG38" s="411">
        <v>10</v>
      </c>
      <c r="AH38" s="411">
        <v>0.5</v>
      </c>
      <c r="AI38" s="411">
        <v>9</v>
      </c>
      <c r="AJ38" s="411">
        <v>0</v>
      </c>
      <c r="AK38" s="411">
        <v>8</v>
      </c>
      <c r="AL38" s="411">
        <v>4</v>
      </c>
      <c r="AM38" s="411">
        <v>5</v>
      </c>
    </row>
    <row r="39" spans="1:39" ht="15" customHeight="1">
      <c r="A39" s="411" t="s">
        <v>38</v>
      </c>
      <c r="B39" s="412">
        <v>43811</v>
      </c>
      <c r="C39" s="411" t="s">
        <v>12</v>
      </c>
      <c r="D39" s="411" t="s">
        <v>13</v>
      </c>
      <c r="E39" s="411" t="s">
        <v>34</v>
      </c>
      <c r="F39" s="411">
        <v>25.6</v>
      </c>
      <c r="G39" s="412">
        <v>43459</v>
      </c>
      <c r="H39" s="411" t="s">
        <v>40</v>
      </c>
      <c r="I39" s="411">
        <v>33</v>
      </c>
      <c r="J39" s="411">
        <v>32</v>
      </c>
      <c r="K39" s="411">
        <v>31</v>
      </c>
      <c r="L39" s="411">
        <v>25.6</v>
      </c>
      <c r="M39" s="411" t="s">
        <v>41</v>
      </c>
      <c r="N39" s="411"/>
      <c r="O39" s="411"/>
      <c r="P39" s="411"/>
      <c r="Q39" s="411"/>
      <c r="R39" s="411"/>
      <c r="S39" s="411"/>
      <c r="T39" s="411"/>
      <c r="U39" s="411"/>
      <c r="V39" s="411"/>
      <c r="W39" s="411"/>
      <c r="X39" s="411" t="s">
        <v>3360</v>
      </c>
      <c r="Y39" s="411"/>
      <c r="Z39" s="411"/>
      <c r="AA39" s="411"/>
      <c r="AB39" s="411"/>
      <c r="AC39" s="411">
        <v>29</v>
      </c>
      <c r="AD39" s="411">
        <v>0.5</v>
      </c>
      <c r="AE39" s="411">
        <v>28</v>
      </c>
      <c r="AF39" s="411">
        <v>0</v>
      </c>
      <c r="AG39" s="411">
        <v>32</v>
      </c>
      <c r="AH39" s="411">
        <v>0.5</v>
      </c>
      <c r="AI39" s="411">
        <v>31</v>
      </c>
      <c r="AJ39" s="411">
        <v>0</v>
      </c>
      <c r="AK39" s="411">
        <v>30</v>
      </c>
      <c r="AL39" s="411">
        <v>26</v>
      </c>
      <c r="AM39" s="411">
        <v>27</v>
      </c>
    </row>
    <row r="40" spans="1:39" ht="15" customHeight="1">
      <c r="A40" s="411" t="s">
        <v>42</v>
      </c>
      <c r="B40" s="412">
        <v>43811</v>
      </c>
      <c r="C40" s="411" t="s">
        <v>12</v>
      </c>
      <c r="D40" s="411" t="s">
        <v>13</v>
      </c>
      <c r="E40" s="411" t="s">
        <v>34</v>
      </c>
      <c r="F40" s="411">
        <v>25.8</v>
      </c>
      <c r="G40" s="412">
        <v>43459</v>
      </c>
      <c r="H40" s="411" t="s">
        <v>44</v>
      </c>
      <c r="I40" s="411">
        <v>50</v>
      </c>
      <c r="J40" s="411">
        <v>46</v>
      </c>
      <c r="K40" s="411">
        <v>45</v>
      </c>
      <c r="L40" s="411">
        <v>25.8</v>
      </c>
      <c r="M40" s="411" t="s">
        <v>45</v>
      </c>
      <c r="N40" s="411"/>
      <c r="O40" s="411"/>
      <c r="P40" s="411"/>
      <c r="Q40" s="411"/>
      <c r="R40" s="411"/>
      <c r="S40" s="411"/>
      <c r="T40" s="411"/>
      <c r="U40" s="411"/>
      <c r="V40" s="411"/>
      <c r="W40" s="411"/>
      <c r="X40" s="411" t="s">
        <v>3360</v>
      </c>
      <c r="Y40" s="411"/>
      <c r="Z40" s="411"/>
      <c r="AA40" s="411"/>
      <c r="AB40" s="411"/>
      <c r="AC40" s="411">
        <v>47</v>
      </c>
      <c r="AD40" s="411">
        <v>0.5</v>
      </c>
      <c r="AE40" s="411">
        <v>48</v>
      </c>
      <c r="AF40" s="411">
        <v>0</v>
      </c>
      <c r="AG40" s="411">
        <v>46</v>
      </c>
      <c r="AH40" s="411">
        <v>0.5</v>
      </c>
      <c r="AI40" s="411">
        <v>45</v>
      </c>
      <c r="AJ40" s="411">
        <v>0</v>
      </c>
      <c r="AK40" s="411">
        <v>49</v>
      </c>
      <c r="AL40" s="411">
        <v>60</v>
      </c>
      <c r="AM40" s="411">
        <v>61</v>
      </c>
    </row>
    <row r="41" spans="1:39" ht="15" customHeight="1">
      <c r="A41" s="411" t="s">
        <v>46</v>
      </c>
      <c r="B41" s="412">
        <v>43811</v>
      </c>
      <c r="C41" s="411" t="s">
        <v>12</v>
      </c>
      <c r="D41" s="411" t="s">
        <v>13</v>
      </c>
      <c r="E41" s="411" t="s">
        <v>34</v>
      </c>
      <c r="F41" s="411">
        <v>28.9</v>
      </c>
      <c r="G41" s="412">
        <v>43459</v>
      </c>
      <c r="H41" s="411" t="s">
        <v>48</v>
      </c>
      <c r="I41" s="411">
        <v>63</v>
      </c>
      <c r="J41" s="411">
        <v>70</v>
      </c>
      <c r="K41" s="411">
        <v>69</v>
      </c>
      <c r="L41" s="411">
        <v>28.9</v>
      </c>
      <c r="M41" s="411" t="s">
        <v>49</v>
      </c>
      <c r="N41" s="411"/>
      <c r="O41" s="411"/>
      <c r="P41" s="411"/>
      <c r="Q41" s="411"/>
      <c r="R41" s="411"/>
      <c r="S41" s="411"/>
      <c r="T41" s="411"/>
      <c r="U41" s="411"/>
      <c r="V41" s="411"/>
      <c r="W41" s="411"/>
      <c r="X41" s="411" t="s">
        <v>3360</v>
      </c>
      <c r="Y41" s="411"/>
      <c r="Z41" s="411"/>
      <c r="AA41" s="411"/>
      <c r="AB41" s="411"/>
      <c r="AC41" s="411">
        <v>67</v>
      </c>
      <c r="AD41" s="411">
        <v>1.5</v>
      </c>
      <c r="AE41" s="411">
        <v>68</v>
      </c>
      <c r="AF41" s="411">
        <v>1</v>
      </c>
      <c r="AG41" s="411">
        <v>70</v>
      </c>
      <c r="AH41" s="411">
        <v>1.5</v>
      </c>
      <c r="AI41" s="411">
        <v>69</v>
      </c>
      <c r="AJ41" s="411">
        <v>1</v>
      </c>
      <c r="AK41" s="411">
        <v>66</v>
      </c>
      <c r="AL41" s="411">
        <v>64</v>
      </c>
      <c r="AM41" s="411">
        <v>65</v>
      </c>
    </row>
    <row r="42" spans="1:39" ht="15" customHeight="1">
      <c r="A42" s="411" t="s">
        <v>50</v>
      </c>
      <c r="B42" s="412">
        <v>43817</v>
      </c>
      <c r="C42" s="411" t="s">
        <v>12</v>
      </c>
      <c r="D42" s="411" t="s">
        <v>13</v>
      </c>
      <c r="E42" s="411" t="s">
        <v>14</v>
      </c>
      <c r="F42" s="411">
        <v>20.6</v>
      </c>
      <c r="G42" s="412">
        <v>43458</v>
      </c>
      <c r="H42" s="411" t="s">
        <v>52</v>
      </c>
      <c r="I42" s="411">
        <v>21</v>
      </c>
      <c r="J42" s="411">
        <v>11</v>
      </c>
      <c r="K42" s="411">
        <v>12</v>
      </c>
      <c r="L42" s="411">
        <v>20.6</v>
      </c>
      <c r="M42" s="411" t="s">
        <v>53</v>
      </c>
      <c r="N42" s="411"/>
      <c r="O42" s="411"/>
      <c r="P42" s="411"/>
      <c r="Q42" s="411"/>
      <c r="R42" s="411"/>
      <c r="S42" s="411"/>
      <c r="T42" s="411"/>
      <c r="U42" s="411"/>
      <c r="V42" s="411"/>
      <c r="W42" s="411" t="s">
        <v>3361</v>
      </c>
      <c r="X42" s="411" t="s">
        <v>3360</v>
      </c>
      <c r="Y42" s="411"/>
      <c r="Z42" s="411"/>
      <c r="AA42" s="411"/>
      <c r="AB42" s="411"/>
      <c r="AC42" s="411">
        <v>8</v>
      </c>
      <c r="AD42" s="411">
        <v>-0.5</v>
      </c>
      <c r="AE42" s="411">
        <v>9</v>
      </c>
      <c r="AF42" s="411">
        <v>-1</v>
      </c>
      <c r="AG42" s="411">
        <v>11</v>
      </c>
      <c r="AH42" s="411">
        <v>-0.5</v>
      </c>
      <c r="AI42" s="411">
        <v>12</v>
      </c>
      <c r="AJ42" s="411">
        <v>-1</v>
      </c>
      <c r="AK42" s="411">
        <v>10</v>
      </c>
      <c r="AL42" s="411">
        <v>6</v>
      </c>
      <c r="AM42" s="411">
        <v>7</v>
      </c>
    </row>
    <row r="43" spans="1:39" ht="15" customHeight="1">
      <c r="A43" s="411" t="s">
        <v>54</v>
      </c>
      <c r="B43" s="412">
        <v>43817</v>
      </c>
      <c r="C43" s="411" t="s">
        <v>12</v>
      </c>
      <c r="D43" s="411" t="s">
        <v>13</v>
      </c>
      <c r="E43" s="411" t="s">
        <v>14</v>
      </c>
      <c r="F43" s="411">
        <v>22.8</v>
      </c>
      <c r="G43" s="412">
        <v>43458</v>
      </c>
      <c r="H43" s="411" t="s">
        <v>56</v>
      </c>
      <c r="I43" s="411">
        <v>34</v>
      </c>
      <c r="J43" s="411">
        <v>48</v>
      </c>
      <c r="K43" s="411">
        <v>49</v>
      </c>
      <c r="L43" s="411">
        <v>22.8</v>
      </c>
      <c r="M43" s="411" t="s">
        <v>57</v>
      </c>
      <c r="N43" s="411"/>
      <c r="O43" s="411"/>
      <c r="P43" s="411"/>
      <c r="Q43" s="411"/>
      <c r="R43" s="411"/>
      <c r="S43" s="411"/>
      <c r="T43" s="411"/>
      <c r="U43" s="411"/>
      <c r="V43" s="411"/>
      <c r="W43" s="411"/>
      <c r="X43" s="411" t="s">
        <v>3362</v>
      </c>
      <c r="Y43" s="411"/>
      <c r="Z43" s="411"/>
      <c r="AA43" s="411"/>
      <c r="AB43" s="411"/>
      <c r="AC43" s="411">
        <v>47</v>
      </c>
      <c r="AD43" s="411">
        <v>-0.5</v>
      </c>
      <c r="AE43" s="411">
        <v>46</v>
      </c>
      <c r="AF43" s="411">
        <v>-1</v>
      </c>
      <c r="AG43" s="411">
        <v>48</v>
      </c>
      <c r="AH43" s="411">
        <v>-0.5</v>
      </c>
      <c r="AI43" s="411">
        <v>49</v>
      </c>
      <c r="AJ43" s="411">
        <v>-1</v>
      </c>
      <c r="AK43" s="411">
        <v>45</v>
      </c>
      <c r="AL43" s="411">
        <v>38</v>
      </c>
      <c r="AM43" s="411">
        <v>39</v>
      </c>
    </row>
    <row r="44" spans="1:39" ht="15" customHeight="1">
      <c r="A44" s="411" t="s">
        <v>58</v>
      </c>
      <c r="B44" s="412">
        <v>43817</v>
      </c>
      <c r="C44" s="411" t="s">
        <v>12</v>
      </c>
      <c r="D44" s="411" t="s">
        <v>13</v>
      </c>
      <c r="E44" s="411" t="s">
        <v>14</v>
      </c>
      <c r="F44" s="411">
        <v>26.6</v>
      </c>
      <c r="G44" s="412">
        <v>43458</v>
      </c>
      <c r="H44" s="411" t="s">
        <v>60</v>
      </c>
      <c r="I44" s="411">
        <v>58</v>
      </c>
      <c r="J44" s="411">
        <v>62</v>
      </c>
      <c r="K44" s="411">
        <v>63</v>
      </c>
      <c r="L44" s="411">
        <v>26.6</v>
      </c>
      <c r="M44" s="411" t="s">
        <v>61</v>
      </c>
      <c r="N44" s="411"/>
      <c r="O44" s="411"/>
      <c r="P44" s="411"/>
      <c r="Q44" s="411"/>
      <c r="R44" s="411"/>
      <c r="S44" s="411"/>
      <c r="T44" s="411"/>
      <c r="U44" s="411"/>
      <c r="V44" s="411"/>
      <c r="W44" s="411"/>
      <c r="X44" s="411" t="s">
        <v>3362</v>
      </c>
      <c r="Y44" s="411"/>
      <c r="Z44" s="411"/>
      <c r="AA44" s="411"/>
      <c r="AB44" s="411"/>
      <c r="AC44" s="411">
        <v>60</v>
      </c>
      <c r="AD44" s="411">
        <v>-0.5</v>
      </c>
      <c r="AE44" s="411">
        <v>61</v>
      </c>
      <c r="AF44" s="411">
        <v>-1</v>
      </c>
      <c r="AG44" s="411">
        <v>62</v>
      </c>
      <c r="AH44" s="411">
        <v>-0.5</v>
      </c>
      <c r="AI44" s="411">
        <v>63</v>
      </c>
      <c r="AJ44" s="411">
        <v>-1</v>
      </c>
      <c r="AK44" s="411">
        <v>51</v>
      </c>
      <c r="AL44" s="411">
        <v>52</v>
      </c>
      <c r="AM44" s="411">
        <v>53</v>
      </c>
    </row>
    <row r="45" spans="1:39" ht="15" customHeight="1">
      <c r="A45" s="411" t="s">
        <v>62</v>
      </c>
      <c r="B45" s="412">
        <v>43817</v>
      </c>
      <c r="C45" s="411" t="s">
        <v>12</v>
      </c>
      <c r="D45" s="411" t="s">
        <v>13</v>
      </c>
      <c r="E45" s="411" t="s">
        <v>14</v>
      </c>
      <c r="F45" s="411">
        <v>25.5</v>
      </c>
      <c r="G45" s="412">
        <v>43458</v>
      </c>
      <c r="H45" s="411" t="s">
        <v>64</v>
      </c>
      <c r="I45" s="411">
        <v>74</v>
      </c>
      <c r="J45" s="411">
        <v>78</v>
      </c>
      <c r="K45" s="411">
        <v>79</v>
      </c>
      <c r="L45" s="411">
        <v>25.5</v>
      </c>
      <c r="M45" s="411" t="s">
        <v>65</v>
      </c>
      <c r="N45" s="411"/>
      <c r="O45" s="411"/>
      <c r="P45" s="411"/>
      <c r="Q45" s="411"/>
      <c r="R45" s="411"/>
      <c r="S45" s="411"/>
      <c r="T45" s="411"/>
      <c r="U45" s="411"/>
      <c r="V45" s="411"/>
      <c r="W45" s="411"/>
      <c r="X45" s="411" t="s">
        <v>3362</v>
      </c>
      <c r="Y45" s="411"/>
      <c r="Z45" s="411"/>
      <c r="AA45" s="411"/>
      <c r="AB45" s="411"/>
      <c r="AC45" s="411">
        <v>77</v>
      </c>
      <c r="AD45" s="411">
        <v>0.5</v>
      </c>
      <c r="AE45" s="411">
        <v>76</v>
      </c>
      <c r="AF45" s="411">
        <v>0</v>
      </c>
      <c r="AG45" s="411">
        <v>78</v>
      </c>
      <c r="AH45" s="411">
        <v>0.5</v>
      </c>
      <c r="AI45" s="411">
        <v>79</v>
      </c>
      <c r="AJ45" s="411">
        <v>0</v>
      </c>
      <c r="AK45" s="411">
        <v>68</v>
      </c>
      <c r="AL45" s="411">
        <v>69</v>
      </c>
      <c r="AM45" s="411">
        <v>75</v>
      </c>
    </row>
    <row r="46" spans="1:39" ht="15" customHeight="1">
      <c r="A46" s="411" t="s">
        <v>66</v>
      </c>
      <c r="B46" s="412">
        <v>43817</v>
      </c>
      <c r="C46" s="411" t="s">
        <v>12</v>
      </c>
      <c r="D46" s="411" t="s">
        <v>13</v>
      </c>
      <c r="E46" s="411" t="s">
        <v>34</v>
      </c>
      <c r="F46" s="411">
        <v>24.1</v>
      </c>
      <c r="G46" s="412">
        <v>43465</v>
      </c>
      <c r="H46" s="411" t="s">
        <v>68</v>
      </c>
      <c r="I46" s="411">
        <v>90</v>
      </c>
      <c r="J46" s="411">
        <v>93</v>
      </c>
      <c r="K46" s="411">
        <v>94</v>
      </c>
      <c r="L46" s="411">
        <v>24.1</v>
      </c>
      <c r="M46" s="411" t="s">
        <v>69</v>
      </c>
      <c r="N46" s="411"/>
      <c r="O46" s="411"/>
      <c r="P46" s="411"/>
      <c r="Q46" s="411"/>
      <c r="R46" s="411"/>
      <c r="S46" s="411"/>
      <c r="T46" s="411"/>
      <c r="U46" s="411"/>
      <c r="V46" s="411"/>
      <c r="W46" s="411"/>
      <c r="X46" s="411" t="s">
        <v>3362</v>
      </c>
      <c r="Y46" s="411"/>
      <c r="Z46" s="411"/>
      <c r="AA46" s="411"/>
      <c r="AB46" s="411"/>
      <c r="AC46" s="411">
        <v>91</v>
      </c>
      <c r="AD46" s="411">
        <v>-1</v>
      </c>
      <c r="AE46" s="411">
        <v>92</v>
      </c>
      <c r="AF46" s="411">
        <v>-1.5</v>
      </c>
      <c r="AG46" s="411">
        <v>93</v>
      </c>
      <c r="AH46" s="411">
        <v>-1</v>
      </c>
      <c r="AI46" s="411">
        <v>94</v>
      </c>
      <c r="AJ46" s="411">
        <v>-1.5</v>
      </c>
      <c r="AK46" s="411">
        <v>82</v>
      </c>
      <c r="AL46" s="411">
        <v>83</v>
      </c>
      <c r="AM46" s="411">
        <v>85</v>
      </c>
    </row>
    <row r="47" spans="1:39" ht="15" customHeight="1">
      <c r="A47" s="411" t="s">
        <v>70</v>
      </c>
      <c r="B47" s="412">
        <v>43817</v>
      </c>
      <c r="C47" s="411" t="s">
        <v>12</v>
      </c>
      <c r="D47" s="411" t="s">
        <v>13</v>
      </c>
      <c r="E47" s="411" t="s">
        <v>34</v>
      </c>
      <c r="F47" s="411">
        <v>26</v>
      </c>
      <c r="G47" s="412">
        <v>43465</v>
      </c>
      <c r="H47" s="411" t="s">
        <v>72</v>
      </c>
      <c r="I47" s="411">
        <v>99</v>
      </c>
      <c r="J47" s="411">
        <v>106</v>
      </c>
      <c r="K47" s="411">
        <v>105</v>
      </c>
      <c r="L47" s="411">
        <v>26</v>
      </c>
      <c r="M47" s="411" t="s">
        <v>73</v>
      </c>
      <c r="N47" s="411"/>
      <c r="O47" s="411"/>
      <c r="P47" s="411"/>
      <c r="Q47" s="411"/>
      <c r="R47" s="411"/>
      <c r="S47" s="411"/>
      <c r="T47" s="411"/>
      <c r="U47" s="411"/>
      <c r="V47" s="411"/>
      <c r="W47" s="411"/>
      <c r="X47" s="411" t="s">
        <v>3362</v>
      </c>
      <c r="Y47" s="411"/>
      <c r="Z47" s="411"/>
      <c r="AA47" s="411"/>
      <c r="AB47" s="411"/>
      <c r="AC47" s="411">
        <v>103</v>
      </c>
      <c r="AD47" s="411">
        <v>-0.5</v>
      </c>
      <c r="AE47" s="411">
        <v>104</v>
      </c>
      <c r="AF47" s="411">
        <v>-1</v>
      </c>
      <c r="AG47" s="411">
        <v>106</v>
      </c>
      <c r="AH47" s="411">
        <v>-0.5</v>
      </c>
      <c r="AI47" s="411">
        <v>105</v>
      </c>
      <c r="AJ47" s="411">
        <v>-1</v>
      </c>
      <c r="AK47" s="411">
        <v>97</v>
      </c>
      <c r="AL47" s="411">
        <v>98</v>
      </c>
      <c r="AM47" s="411">
        <v>102</v>
      </c>
    </row>
    <row r="48" spans="1:39" ht="15" customHeight="1">
      <c r="A48" s="411" t="s">
        <v>74</v>
      </c>
      <c r="B48" s="412">
        <v>43817</v>
      </c>
      <c r="C48" s="411" t="s">
        <v>12</v>
      </c>
      <c r="D48" s="411" t="s">
        <v>13</v>
      </c>
      <c r="E48" s="411" t="s">
        <v>34</v>
      </c>
      <c r="F48" s="411">
        <v>26.3</v>
      </c>
      <c r="G48" s="412">
        <v>43465</v>
      </c>
      <c r="H48" s="411" t="s">
        <v>76</v>
      </c>
      <c r="I48" s="411">
        <v>115</v>
      </c>
      <c r="J48" s="411">
        <v>117</v>
      </c>
      <c r="K48" s="411">
        <v>118</v>
      </c>
      <c r="L48" s="411">
        <v>26.3</v>
      </c>
      <c r="M48" s="411" t="s">
        <v>77</v>
      </c>
      <c r="N48" s="411"/>
      <c r="O48" s="411"/>
      <c r="P48" s="411"/>
      <c r="Q48" s="411"/>
      <c r="R48" s="411"/>
      <c r="S48" s="411"/>
      <c r="T48" s="411"/>
      <c r="U48" s="411"/>
      <c r="V48" s="411"/>
      <c r="W48" s="411"/>
      <c r="X48" s="411" t="s">
        <v>3362</v>
      </c>
      <c r="Y48" s="411"/>
      <c r="Z48" s="411"/>
      <c r="AA48" s="411"/>
      <c r="AB48" s="411"/>
      <c r="AC48" s="411">
        <v>120</v>
      </c>
      <c r="AD48" s="411">
        <v>-0.5</v>
      </c>
      <c r="AE48" s="411">
        <v>119</v>
      </c>
      <c r="AF48" s="411">
        <v>-1</v>
      </c>
      <c r="AG48" s="411">
        <v>117</v>
      </c>
      <c r="AH48" s="411">
        <v>-1</v>
      </c>
      <c r="AI48" s="411">
        <v>118</v>
      </c>
      <c r="AJ48" s="411">
        <v>-0.5</v>
      </c>
      <c r="AK48" s="411">
        <v>110</v>
      </c>
      <c r="AL48" s="411">
        <v>111</v>
      </c>
      <c r="AM48" s="411">
        <v>116</v>
      </c>
    </row>
    <row r="49" spans="1:39" ht="15" customHeight="1">
      <c r="A49" s="411" t="s">
        <v>78</v>
      </c>
      <c r="B49" s="412">
        <v>43817</v>
      </c>
      <c r="C49" s="411" t="s">
        <v>12</v>
      </c>
      <c r="D49" s="411" t="s">
        <v>13</v>
      </c>
      <c r="E49" s="411" t="s">
        <v>34</v>
      </c>
      <c r="F49" s="411">
        <v>22.7</v>
      </c>
      <c r="G49" s="412">
        <v>43465</v>
      </c>
      <c r="H49" s="411" t="s">
        <v>80</v>
      </c>
      <c r="I49" s="411">
        <v>127</v>
      </c>
      <c r="J49" s="411">
        <v>129</v>
      </c>
      <c r="K49" s="411">
        <v>130</v>
      </c>
      <c r="L49" s="411">
        <v>22.7</v>
      </c>
      <c r="M49" s="411" t="s">
        <v>81</v>
      </c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 t="s">
        <v>3362</v>
      </c>
      <c r="Y49" s="411"/>
      <c r="Z49" s="411"/>
      <c r="AA49" s="411"/>
      <c r="AB49" s="411"/>
      <c r="AC49" s="411">
        <v>131</v>
      </c>
      <c r="AD49" s="411">
        <v>0</v>
      </c>
      <c r="AE49" s="411">
        <v>132</v>
      </c>
      <c r="AF49" s="411">
        <v>-0.5</v>
      </c>
      <c r="AG49" s="411">
        <v>129</v>
      </c>
      <c r="AH49" s="411">
        <v>0</v>
      </c>
      <c r="AI49" s="411">
        <v>12</v>
      </c>
      <c r="AJ49" s="411">
        <v>-0.5</v>
      </c>
      <c r="AK49" s="411">
        <v>124</v>
      </c>
      <c r="AL49" s="411">
        <v>125</v>
      </c>
      <c r="AM49" s="411">
        <v>128</v>
      </c>
    </row>
    <row r="50" spans="1:39" ht="15" customHeight="1">
      <c r="A50" s="411" t="s">
        <v>11</v>
      </c>
      <c r="B50" s="411"/>
      <c r="C50" s="411"/>
      <c r="D50" s="411"/>
      <c r="E50" s="411"/>
      <c r="F50" s="411"/>
      <c r="G50" s="411"/>
      <c r="H50" s="411" t="s">
        <v>82</v>
      </c>
      <c r="I50" s="411">
        <v>52</v>
      </c>
      <c r="J50" s="411"/>
      <c r="K50" s="411"/>
      <c r="L50" s="411"/>
      <c r="M50" s="411"/>
      <c r="N50" s="411"/>
      <c r="O50" s="411"/>
      <c r="P50" s="411"/>
      <c r="Q50" s="411"/>
      <c r="R50" s="411"/>
      <c r="S50" s="411"/>
      <c r="T50" s="411"/>
      <c r="U50" s="411"/>
      <c r="V50" s="411"/>
      <c r="W50" s="411"/>
      <c r="X50" s="411" t="s">
        <v>3358</v>
      </c>
      <c r="Y50" s="411"/>
      <c r="Z50" s="411"/>
      <c r="AA50" s="411"/>
      <c r="AB50" s="411"/>
      <c r="AC50" s="411"/>
      <c r="AD50" s="411"/>
      <c r="AE50" s="411"/>
      <c r="AF50" s="411"/>
      <c r="AG50" s="411"/>
      <c r="AH50" s="411"/>
      <c r="AI50" s="411"/>
      <c r="AJ50" s="411"/>
      <c r="AK50" s="411"/>
      <c r="AL50" s="411"/>
      <c r="AM50" s="411"/>
    </row>
    <row r="51" spans="1:39" ht="15" customHeight="1">
      <c r="A51" s="411" t="s">
        <v>18</v>
      </c>
      <c r="B51" s="411"/>
      <c r="C51" s="411"/>
      <c r="D51" s="411"/>
      <c r="E51" s="411"/>
      <c r="F51" s="411"/>
      <c r="G51" s="411"/>
      <c r="H51" s="411" t="s">
        <v>83</v>
      </c>
      <c r="I51" s="411">
        <v>45</v>
      </c>
      <c r="J51" s="411"/>
      <c r="K51" s="411"/>
      <c r="L51" s="411"/>
      <c r="M51" s="411"/>
      <c r="N51" s="411"/>
      <c r="O51" s="411"/>
      <c r="P51" s="411"/>
      <c r="Q51" s="411"/>
      <c r="R51" s="411"/>
      <c r="S51" s="411"/>
      <c r="T51" s="411"/>
      <c r="U51" s="411"/>
      <c r="V51" s="411"/>
      <c r="W51" s="411"/>
      <c r="X51" s="411" t="s">
        <v>3356</v>
      </c>
      <c r="Y51" s="411"/>
      <c r="Z51" s="411"/>
      <c r="AA51" s="411"/>
      <c r="AB51" s="411"/>
      <c r="AC51" s="411"/>
      <c r="AD51" s="411"/>
      <c r="AE51" s="411"/>
      <c r="AF51" s="411"/>
      <c r="AG51" s="411"/>
      <c r="AH51" s="411"/>
      <c r="AI51" s="411"/>
      <c r="AJ51" s="411"/>
      <c r="AK51" s="411"/>
      <c r="AL51" s="411"/>
      <c r="AM51" s="411"/>
    </row>
    <row r="52" spans="1:39" ht="15" customHeight="1">
      <c r="A52" s="411" t="s">
        <v>18</v>
      </c>
      <c r="B52" s="411"/>
      <c r="C52" s="411"/>
      <c r="D52" s="411"/>
      <c r="E52" s="411"/>
      <c r="F52" s="411"/>
      <c r="G52" s="411"/>
      <c r="H52" s="411" t="s">
        <v>84</v>
      </c>
      <c r="I52" s="411">
        <v>53</v>
      </c>
      <c r="J52" s="411"/>
      <c r="K52" s="411"/>
      <c r="L52" s="411"/>
      <c r="M52" s="411"/>
      <c r="N52" s="411"/>
      <c r="O52" s="411"/>
      <c r="P52" s="411"/>
      <c r="Q52" s="411"/>
      <c r="R52" s="411"/>
      <c r="S52" s="411"/>
      <c r="T52" s="411"/>
      <c r="U52" s="411"/>
      <c r="V52" s="411"/>
      <c r="W52" s="411"/>
      <c r="X52" s="411" t="s">
        <v>3358</v>
      </c>
      <c r="Y52" s="411"/>
      <c r="Z52" s="411"/>
      <c r="AA52" s="411"/>
      <c r="AB52" s="411"/>
      <c r="AC52" s="411"/>
      <c r="AD52" s="411"/>
      <c r="AE52" s="411"/>
      <c r="AF52" s="411"/>
      <c r="AG52" s="411"/>
      <c r="AH52" s="411"/>
      <c r="AI52" s="411"/>
      <c r="AJ52" s="411"/>
      <c r="AK52" s="411"/>
      <c r="AL52" s="411"/>
      <c r="AM52" s="411"/>
    </row>
    <row r="53" spans="1:39" ht="15" customHeight="1">
      <c r="A53" s="411" t="s">
        <v>22</v>
      </c>
      <c r="B53" s="411"/>
      <c r="C53" s="411"/>
      <c r="D53" s="411"/>
      <c r="E53" s="411"/>
      <c r="F53" s="411"/>
      <c r="G53" s="411"/>
      <c r="H53" s="411" t="s">
        <v>85</v>
      </c>
      <c r="I53" s="411">
        <v>62</v>
      </c>
      <c r="J53" s="411"/>
      <c r="K53" s="411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  <c r="W53" s="411"/>
      <c r="X53" s="411" t="s">
        <v>3358</v>
      </c>
      <c r="Y53" s="411"/>
      <c r="Z53" s="411"/>
      <c r="AA53" s="411"/>
      <c r="AB53" s="411"/>
      <c r="AC53" s="411"/>
      <c r="AD53" s="411"/>
      <c r="AE53" s="411"/>
      <c r="AF53" s="411"/>
      <c r="AG53" s="411"/>
      <c r="AH53" s="411"/>
      <c r="AI53" s="411"/>
      <c r="AJ53" s="411"/>
      <c r="AK53" s="411"/>
      <c r="AL53" s="411"/>
      <c r="AM53" s="411"/>
    </row>
    <row r="54" spans="1:39" ht="15" customHeight="1">
      <c r="A54" s="411" t="s">
        <v>86</v>
      </c>
      <c r="B54" s="412">
        <v>44048</v>
      </c>
      <c r="C54" s="411" t="s">
        <v>12</v>
      </c>
      <c r="D54" s="411" t="s">
        <v>13</v>
      </c>
      <c r="E54" s="411" t="s">
        <v>87</v>
      </c>
      <c r="F54" s="411">
        <v>25.8</v>
      </c>
      <c r="G54" s="412">
        <v>43656</v>
      </c>
      <c r="H54" s="411" t="s">
        <v>89</v>
      </c>
      <c r="I54" s="411">
        <v>10</v>
      </c>
      <c r="J54" s="411">
        <v>8</v>
      </c>
      <c r="K54" s="411">
        <v>9</v>
      </c>
      <c r="L54" s="411">
        <v>25.8</v>
      </c>
      <c r="M54" s="411" t="s">
        <v>90</v>
      </c>
      <c r="N54" s="411"/>
      <c r="O54" s="411"/>
      <c r="P54" s="411"/>
      <c r="Q54" s="411"/>
      <c r="R54" s="411"/>
      <c r="S54" s="411"/>
      <c r="T54" s="411"/>
      <c r="U54" s="411"/>
      <c r="V54" s="411"/>
      <c r="W54" s="411"/>
      <c r="X54" s="411" t="s">
        <v>3363</v>
      </c>
      <c r="Y54" s="411"/>
      <c r="Z54" s="411"/>
      <c r="AA54" s="411"/>
      <c r="AB54" s="411"/>
      <c r="AC54" s="411">
        <v>4</v>
      </c>
      <c r="AD54" s="411">
        <v>2</v>
      </c>
      <c r="AE54" s="411">
        <v>5</v>
      </c>
      <c r="AF54" s="411">
        <v>1.5</v>
      </c>
      <c r="AG54" s="411">
        <v>8</v>
      </c>
      <c r="AH54" s="411">
        <v>2</v>
      </c>
      <c r="AI54" s="411">
        <v>9</v>
      </c>
      <c r="AJ54" s="411">
        <v>1.5</v>
      </c>
      <c r="AK54" s="411">
        <v>2</v>
      </c>
      <c r="AL54" s="411">
        <v>1</v>
      </c>
      <c r="AM54" s="411">
        <v>7</v>
      </c>
    </row>
    <row r="55" spans="1:39" ht="15" customHeight="1">
      <c r="A55" s="411" t="s">
        <v>91</v>
      </c>
      <c r="B55" s="412">
        <v>44048</v>
      </c>
      <c r="C55" s="411" t="s">
        <v>12</v>
      </c>
      <c r="D55" s="411" t="s">
        <v>13</v>
      </c>
      <c r="E55" s="411" t="s">
        <v>87</v>
      </c>
      <c r="F55" s="411">
        <v>26.4</v>
      </c>
      <c r="G55" s="412">
        <v>43656</v>
      </c>
      <c r="H55" s="411" t="s">
        <v>93</v>
      </c>
      <c r="I55" s="411">
        <v>33</v>
      </c>
      <c r="J55" s="411">
        <v>45</v>
      </c>
      <c r="K55" s="411">
        <v>44</v>
      </c>
      <c r="L55" s="411">
        <v>26.4</v>
      </c>
      <c r="M55" s="411" t="s">
        <v>94</v>
      </c>
      <c r="N55" s="411"/>
      <c r="O55" s="411"/>
      <c r="P55" s="411"/>
      <c r="Q55" s="411"/>
      <c r="R55" s="411"/>
      <c r="S55" s="411"/>
      <c r="T55" s="411"/>
      <c r="U55" s="411"/>
      <c r="V55" s="411"/>
      <c r="W55" s="411"/>
      <c r="X55" s="411" t="s">
        <v>3363</v>
      </c>
      <c r="Y55" s="411"/>
      <c r="Z55" s="411"/>
      <c r="AA55" s="411"/>
      <c r="AB55" s="411"/>
      <c r="AC55" s="411">
        <v>43</v>
      </c>
      <c r="AD55" s="411">
        <v>-1</v>
      </c>
      <c r="AE55" s="411">
        <v>42</v>
      </c>
      <c r="AF55" s="411">
        <v>-1.5</v>
      </c>
      <c r="AG55" s="411">
        <v>45</v>
      </c>
      <c r="AH55" s="411">
        <v>-1</v>
      </c>
      <c r="AI55" s="411">
        <v>44</v>
      </c>
      <c r="AJ55" s="411">
        <v>-1.5</v>
      </c>
      <c r="AK55" s="411">
        <v>46</v>
      </c>
      <c r="AL55" s="411">
        <v>39</v>
      </c>
      <c r="AM55" s="411">
        <v>40</v>
      </c>
    </row>
    <row r="56" spans="1:39" ht="15" customHeight="1">
      <c r="A56" s="411" t="s">
        <v>95</v>
      </c>
      <c r="B56" s="412">
        <v>44048</v>
      </c>
      <c r="C56" s="411" t="s">
        <v>12</v>
      </c>
      <c r="D56" s="411" t="s">
        <v>13</v>
      </c>
      <c r="E56" s="411" t="s">
        <v>87</v>
      </c>
      <c r="F56" s="411" t="s">
        <v>96</v>
      </c>
      <c r="G56" s="412">
        <v>43656</v>
      </c>
      <c r="H56" s="411"/>
      <c r="I56" s="411"/>
      <c r="J56" s="411"/>
      <c r="K56" s="411"/>
      <c r="L56" s="411"/>
      <c r="M56" s="411"/>
      <c r="N56" s="411"/>
      <c r="O56" s="411"/>
      <c r="P56" s="411"/>
      <c r="Q56" s="411"/>
      <c r="R56" s="411"/>
      <c r="S56" s="411"/>
      <c r="T56" s="411"/>
      <c r="U56" s="411"/>
      <c r="V56" s="411"/>
      <c r="W56" s="411"/>
      <c r="X56" s="411" t="s">
        <v>96</v>
      </c>
      <c r="Y56" s="411"/>
      <c r="Z56" s="411"/>
      <c r="AA56" s="411"/>
      <c r="AB56" s="411"/>
      <c r="AC56" s="411"/>
      <c r="AD56" s="411"/>
      <c r="AE56" s="411"/>
      <c r="AF56" s="411"/>
      <c r="AG56" s="411"/>
      <c r="AH56" s="411"/>
      <c r="AI56" s="411"/>
      <c r="AJ56" s="411"/>
      <c r="AK56" s="411"/>
      <c r="AL56" s="411"/>
      <c r="AM56" s="411"/>
    </row>
    <row r="57" spans="1:39" ht="15" customHeight="1">
      <c r="A57" s="411" t="s">
        <v>98</v>
      </c>
      <c r="B57" s="412">
        <v>44048</v>
      </c>
      <c r="C57" s="411" t="s">
        <v>12</v>
      </c>
      <c r="D57" s="411" t="s">
        <v>13</v>
      </c>
      <c r="E57" s="411" t="s">
        <v>87</v>
      </c>
      <c r="F57" s="411">
        <v>26</v>
      </c>
      <c r="G57" s="412">
        <v>43656</v>
      </c>
      <c r="H57" s="411" t="s">
        <v>100</v>
      </c>
      <c r="I57" s="411">
        <v>53</v>
      </c>
      <c r="J57" s="411">
        <v>56</v>
      </c>
      <c r="K57" s="411">
        <v>57</v>
      </c>
      <c r="L57" s="411">
        <v>26</v>
      </c>
      <c r="M57" s="411" t="s">
        <v>101</v>
      </c>
      <c r="N57" s="411"/>
      <c r="O57" s="411"/>
      <c r="P57" s="411"/>
      <c r="Q57" s="411"/>
      <c r="R57" s="411"/>
      <c r="S57" s="411"/>
      <c r="T57" s="411"/>
      <c r="U57" s="411"/>
      <c r="V57" s="411"/>
      <c r="W57" s="411"/>
      <c r="X57" s="411" t="s">
        <v>3363</v>
      </c>
      <c r="Y57" s="411"/>
      <c r="Z57" s="411"/>
      <c r="AA57" s="411"/>
      <c r="AB57" s="411"/>
      <c r="AC57" s="411">
        <v>54</v>
      </c>
      <c r="AD57" s="411">
        <v>-1</v>
      </c>
      <c r="AE57" s="411">
        <v>55</v>
      </c>
      <c r="AF57" s="411">
        <v>-1.5</v>
      </c>
      <c r="AG57" s="411">
        <v>56</v>
      </c>
      <c r="AH57" s="411">
        <v>-1</v>
      </c>
      <c r="AI57" s="411">
        <v>57</v>
      </c>
      <c r="AJ57" s="411">
        <v>-1.5</v>
      </c>
      <c r="AK57" s="411">
        <v>50</v>
      </c>
      <c r="AL57" s="411">
        <v>59</v>
      </c>
      <c r="AM57" s="411">
        <v>58</v>
      </c>
    </row>
    <row r="58" spans="1:39" ht="15" customHeight="1">
      <c r="A58" s="411" t="s">
        <v>102</v>
      </c>
      <c r="B58" s="412">
        <v>44048</v>
      </c>
      <c r="C58" s="411" t="s">
        <v>12</v>
      </c>
      <c r="D58" s="411" t="s">
        <v>13</v>
      </c>
      <c r="E58" s="411" t="s">
        <v>87</v>
      </c>
      <c r="F58" s="411">
        <v>26.2</v>
      </c>
      <c r="G58" s="412">
        <v>43656</v>
      </c>
      <c r="H58" s="411" t="s">
        <v>104</v>
      </c>
      <c r="I58" s="411">
        <v>10</v>
      </c>
      <c r="J58" s="411">
        <v>8</v>
      </c>
      <c r="K58" s="411">
        <v>9</v>
      </c>
      <c r="L58" s="411">
        <v>26.2</v>
      </c>
      <c r="M58" s="411" t="s">
        <v>105</v>
      </c>
      <c r="N58" s="411"/>
      <c r="O58" s="411"/>
      <c r="P58" s="411"/>
      <c r="Q58" s="411"/>
      <c r="R58" s="411"/>
      <c r="S58" s="411"/>
      <c r="T58" s="411"/>
      <c r="U58" s="411"/>
      <c r="V58" s="411"/>
      <c r="W58" s="411"/>
      <c r="X58" s="411" t="s">
        <v>3364</v>
      </c>
      <c r="Y58" s="411"/>
      <c r="Z58" s="411"/>
      <c r="AA58" s="411"/>
      <c r="AB58" s="411"/>
      <c r="AC58" s="411">
        <v>4</v>
      </c>
      <c r="AD58" s="411">
        <v>0.5</v>
      </c>
      <c r="AE58" s="411">
        <v>5</v>
      </c>
      <c r="AF58" s="411">
        <v>0</v>
      </c>
      <c r="AG58" s="411">
        <v>8</v>
      </c>
      <c r="AH58" s="411">
        <v>0.5</v>
      </c>
      <c r="AI58" s="411">
        <v>9</v>
      </c>
      <c r="AJ58" s="411">
        <v>0</v>
      </c>
      <c r="AK58" s="411">
        <v>3</v>
      </c>
      <c r="AL58" s="411">
        <v>6</v>
      </c>
      <c r="AM58" s="411">
        <v>7</v>
      </c>
    </row>
    <row r="59" spans="1:39" ht="15" customHeight="1">
      <c r="A59" s="411" t="s">
        <v>106</v>
      </c>
      <c r="B59" s="412">
        <v>44118</v>
      </c>
      <c r="C59" s="411" t="s">
        <v>12</v>
      </c>
      <c r="D59" s="411" t="s">
        <v>13</v>
      </c>
      <c r="E59" s="411" t="s">
        <v>87</v>
      </c>
      <c r="F59" s="411">
        <v>23.6</v>
      </c>
      <c r="G59" s="412">
        <v>43744</v>
      </c>
      <c r="H59" s="411" t="s">
        <v>108</v>
      </c>
      <c r="I59" s="411">
        <v>2</v>
      </c>
      <c r="J59" s="411">
        <v>5</v>
      </c>
      <c r="K59" s="411">
        <v>6</v>
      </c>
      <c r="L59" s="411">
        <v>23.6</v>
      </c>
      <c r="M59" s="411" t="s">
        <v>109</v>
      </c>
      <c r="N59" s="411"/>
      <c r="O59" s="411"/>
      <c r="P59" s="411"/>
      <c r="Q59" s="411"/>
      <c r="R59" s="411"/>
      <c r="S59" s="411"/>
      <c r="T59" s="411"/>
      <c r="U59" s="411"/>
      <c r="V59" s="411"/>
      <c r="W59" s="411"/>
      <c r="X59" s="411" t="s">
        <v>3365</v>
      </c>
      <c r="Y59" s="411"/>
      <c r="Z59" s="411"/>
      <c r="AA59" s="411"/>
      <c r="AB59" s="411"/>
      <c r="AC59" s="411">
        <v>3</v>
      </c>
      <c r="AD59" s="411">
        <v>0</v>
      </c>
      <c r="AE59" s="411">
        <v>4</v>
      </c>
      <c r="AF59" s="411">
        <v>-0.5</v>
      </c>
      <c r="AG59" s="411">
        <v>5</v>
      </c>
      <c r="AH59" s="411">
        <v>0</v>
      </c>
      <c r="AI59" s="411">
        <v>6</v>
      </c>
      <c r="AJ59" s="411">
        <v>-0.5</v>
      </c>
      <c r="AK59" s="411">
        <v>10</v>
      </c>
      <c r="AL59" s="411">
        <v>7</v>
      </c>
      <c r="AM59" s="411">
        <v>8</v>
      </c>
    </row>
    <row r="60" spans="1:39" ht="15" customHeight="1">
      <c r="A60" s="411" t="s">
        <v>110</v>
      </c>
      <c r="B60" s="412">
        <v>44118</v>
      </c>
      <c r="C60" s="411" t="s">
        <v>12</v>
      </c>
      <c r="D60" s="411" t="s">
        <v>13</v>
      </c>
      <c r="E60" s="411" t="s">
        <v>87</v>
      </c>
      <c r="F60" s="411">
        <v>23.3</v>
      </c>
      <c r="G60" s="412">
        <v>43744</v>
      </c>
      <c r="H60" s="411" t="s">
        <v>112</v>
      </c>
      <c r="I60" s="411">
        <v>32</v>
      </c>
      <c r="J60" s="411">
        <v>33</v>
      </c>
      <c r="K60" s="411">
        <v>34</v>
      </c>
      <c r="L60" s="411">
        <v>23.3</v>
      </c>
      <c r="M60" s="411" t="s">
        <v>113</v>
      </c>
      <c r="N60" s="411"/>
      <c r="O60" s="411"/>
      <c r="P60" s="411"/>
      <c r="Q60" s="411"/>
      <c r="R60" s="411"/>
      <c r="S60" s="411"/>
      <c r="T60" s="411"/>
      <c r="U60" s="411"/>
      <c r="V60" s="411"/>
      <c r="W60" s="411"/>
      <c r="X60" s="411" t="s">
        <v>3365</v>
      </c>
      <c r="Y60" s="411"/>
      <c r="Z60" s="411"/>
      <c r="AA60" s="411"/>
      <c r="AB60" s="411"/>
      <c r="AC60" s="411">
        <v>26</v>
      </c>
      <c r="AD60" s="411">
        <v>0</v>
      </c>
      <c r="AE60" s="411">
        <v>27</v>
      </c>
      <c r="AF60" s="411">
        <v>-0.5</v>
      </c>
      <c r="AG60" s="411">
        <v>33</v>
      </c>
      <c r="AH60" s="411">
        <v>0</v>
      </c>
      <c r="AI60" s="411">
        <v>34</v>
      </c>
      <c r="AJ60" s="411">
        <v>-0.5</v>
      </c>
      <c r="AK60" s="411">
        <v>29</v>
      </c>
      <c r="AL60" s="411">
        <v>25</v>
      </c>
      <c r="AM60" s="411">
        <v>30</v>
      </c>
    </row>
    <row r="61" spans="1:39" ht="15" customHeight="1">
      <c r="A61" s="411" t="s">
        <v>114</v>
      </c>
      <c r="B61" s="412">
        <v>44118</v>
      </c>
      <c r="C61" s="411" t="s">
        <v>12</v>
      </c>
      <c r="D61" s="411" t="s">
        <v>13</v>
      </c>
      <c r="E61" s="411" t="s">
        <v>87</v>
      </c>
      <c r="F61" s="411">
        <v>24.9</v>
      </c>
      <c r="G61" s="412">
        <v>43744</v>
      </c>
      <c r="H61" s="411" t="s">
        <v>116</v>
      </c>
      <c r="I61" s="411">
        <v>43</v>
      </c>
      <c r="J61" s="411">
        <v>48</v>
      </c>
      <c r="K61" s="411">
        <v>49</v>
      </c>
      <c r="L61" s="411">
        <v>24.9</v>
      </c>
      <c r="M61" s="411" t="s">
        <v>117</v>
      </c>
      <c r="N61" s="411"/>
      <c r="O61" s="411"/>
      <c r="P61" s="411"/>
      <c r="Q61" s="411"/>
      <c r="R61" s="411"/>
      <c r="S61" s="411"/>
      <c r="T61" s="411"/>
      <c r="U61" s="411"/>
      <c r="V61" s="411"/>
      <c r="W61" s="411"/>
      <c r="X61" s="411" t="s">
        <v>3365</v>
      </c>
      <c r="Y61" s="411"/>
      <c r="Z61" s="411"/>
      <c r="AA61" s="411"/>
      <c r="AB61" s="411"/>
      <c r="AC61" s="411">
        <v>46</v>
      </c>
      <c r="AD61" s="411">
        <v>0</v>
      </c>
      <c r="AE61" s="411">
        <v>47</v>
      </c>
      <c r="AF61" s="411">
        <v>-0.5</v>
      </c>
      <c r="AG61" s="411">
        <v>48</v>
      </c>
      <c r="AH61" s="411">
        <v>0</v>
      </c>
      <c r="AI61" s="411">
        <v>49</v>
      </c>
      <c r="AJ61" s="411">
        <v>-0.5</v>
      </c>
      <c r="AK61" s="411">
        <v>37</v>
      </c>
      <c r="AL61" s="411">
        <v>44</v>
      </c>
      <c r="AM61" s="411">
        <v>51</v>
      </c>
    </row>
    <row r="62" spans="1:39" ht="15" customHeight="1">
      <c r="A62" s="411" t="s">
        <v>118</v>
      </c>
      <c r="B62" s="412">
        <v>44118</v>
      </c>
      <c r="C62" s="411" t="s">
        <v>12</v>
      </c>
      <c r="D62" s="411" t="s">
        <v>13</v>
      </c>
      <c r="E62" s="411" t="s">
        <v>87</v>
      </c>
      <c r="F62" s="411">
        <v>25.6</v>
      </c>
      <c r="G62" s="412">
        <v>43744</v>
      </c>
      <c r="H62" s="411" t="s">
        <v>120</v>
      </c>
      <c r="I62" s="411">
        <v>57</v>
      </c>
      <c r="J62" s="411">
        <v>62</v>
      </c>
      <c r="K62" s="411">
        <v>63</v>
      </c>
      <c r="L62" s="411">
        <v>25.6</v>
      </c>
      <c r="M62" s="411" t="s">
        <v>121</v>
      </c>
      <c r="N62" s="411"/>
      <c r="O62" s="411"/>
      <c r="P62" s="411"/>
      <c r="Q62" s="411"/>
      <c r="R62" s="411"/>
      <c r="S62" s="411"/>
      <c r="T62" s="411"/>
      <c r="U62" s="411"/>
      <c r="V62" s="411"/>
      <c r="W62" s="411"/>
      <c r="X62" s="411" t="s">
        <v>3365</v>
      </c>
      <c r="Y62" s="411"/>
      <c r="Z62" s="411"/>
      <c r="AA62" s="411"/>
      <c r="AB62" s="411"/>
      <c r="AC62" s="411">
        <v>60</v>
      </c>
      <c r="AD62" s="411">
        <v>0</v>
      </c>
      <c r="AE62" s="411">
        <v>61</v>
      </c>
      <c r="AF62" s="411">
        <v>-0.5</v>
      </c>
      <c r="AG62" s="411">
        <v>62</v>
      </c>
      <c r="AH62" s="411">
        <v>0</v>
      </c>
      <c r="AI62" s="411">
        <v>63</v>
      </c>
      <c r="AJ62" s="411">
        <v>-0.5</v>
      </c>
      <c r="AK62" s="411">
        <v>55</v>
      </c>
      <c r="AL62" s="411">
        <v>58</v>
      </c>
      <c r="AM62" s="411">
        <v>59</v>
      </c>
    </row>
    <row r="63" spans="1:39" ht="15" customHeight="1">
      <c r="A63" s="411" t="s">
        <v>122</v>
      </c>
      <c r="B63" s="412">
        <v>44118</v>
      </c>
      <c r="C63" s="411" t="s">
        <v>12</v>
      </c>
      <c r="D63" s="411" t="s">
        <v>13</v>
      </c>
      <c r="E63" s="411" t="s">
        <v>87</v>
      </c>
      <c r="F63" s="411">
        <v>26</v>
      </c>
      <c r="G63" s="412">
        <v>43744</v>
      </c>
      <c r="H63" s="411" t="s">
        <v>124</v>
      </c>
      <c r="I63" s="411">
        <v>68</v>
      </c>
      <c r="J63" s="411">
        <v>74</v>
      </c>
      <c r="K63" s="411">
        <v>75</v>
      </c>
      <c r="L63" s="411">
        <v>26</v>
      </c>
      <c r="M63" s="411" t="s">
        <v>125</v>
      </c>
      <c r="N63" s="411"/>
      <c r="O63" s="411"/>
      <c r="P63" s="411"/>
      <c r="Q63" s="411"/>
      <c r="R63" s="411"/>
      <c r="S63" s="411"/>
      <c r="T63" s="411"/>
      <c r="U63" s="411"/>
      <c r="V63" s="411"/>
      <c r="W63" s="411"/>
      <c r="X63" s="411" t="s">
        <v>3365</v>
      </c>
      <c r="Y63" s="411"/>
      <c r="Z63" s="411"/>
      <c r="AA63" s="411"/>
      <c r="AB63" s="411"/>
      <c r="AC63" s="411">
        <v>72</v>
      </c>
      <c r="AD63" s="411">
        <v>0</v>
      </c>
      <c r="AE63" s="411">
        <v>73</v>
      </c>
      <c r="AF63" s="411">
        <v>-0.5</v>
      </c>
      <c r="AG63" s="411">
        <v>74</v>
      </c>
      <c r="AH63" s="411">
        <v>0</v>
      </c>
      <c r="AI63" s="411">
        <v>75</v>
      </c>
      <c r="AJ63" s="411">
        <v>-0.5</v>
      </c>
      <c r="AK63" s="411">
        <v>66</v>
      </c>
      <c r="AL63" s="411">
        <v>70</v>
      </c>
      <c r="AM63" s="411">
        <v>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53D9-F4AD-4364-921E-87D7F6639C8D}">
  <sheetPr>
    <tabColor rgb="FF548235"/>
    <pageSetUpPr fitToPage="1"/>
  </sheetPr>
  <dimension ref="A1:Q14"/>
  <sheetViews>
    <sheetView workbookViewId="0">
      <selection activeCell="M22" sqref="M22"/>
    </sheetView>
  </sheetViews>
  <sheetFormatPr defaultColWidth="8.85546875" defaultRowHeight="15"/>
  <cols>
    <col min="2" max="2" width="15.85546875" customWidth="1"/>
    <col min="3" max="3" width="18" customWidth="1"/>
    <col min="4" max="4" width="21.42578125" customWidth="1"/>
    <col min="5" max="5" width="18" customWidth="1"/>
    <col min="9" max="9" width="12.85546875" customWidth="1"/>
    <col min="12" max="12" width="13.42578125" customWidth="1"/>
    <col min="13" max="13" width="21.7109375" customWidth="1"/>
    <col min="14" max="15" width="21.85546875" customWidth="1"/>
    <col min="16" max="16" width="16.42578125" customWidth="1"/>
  </cols>
  <sheetData>
    <row r="1" spans="1:17">
      <c r="A1" s="167" t="s">
        <v>126</v>
      </c>
      <c r="B1" s="167" t="s">
        <v>3366</v>
      </c>
      <c r="C1" s="167" t="s">
        <v>3367</v>
      </c>
      <c r="D1" s="316" t="s">
        <v>3368</v>
      </c>
      <c r="E1" s="167" t="s">
        <v>3369</v>
      </c>
      <c r="F1" s="167" t="s">
        <v>219</v>
      </c>
      <c r="G1" s="167" t="s">
        <v>222</v>
      </c>
      <c r="H1" s="167" t="s">
        <v>271</v>
      </c>
      <c r="I1" s="167" t="s">
        <v>218</v>
      </c>
      <c r="J1" s="167" t="s">
        <v>272</v>
      </c>
      <c r="K1" s="167" t="s">
        <v>273</v>
      </c>
      <c r="L1" s="167" t="s">
        <v>274</v>
      </c>
      <c r="M1" s="322" t="s">
        <v>277</v>
      </c>
      <c r="N1" s="167" t="s">
        <v>3370</v>
      </c>
      <c r="O1" s="167" t="s">
        <v>3371</v>
      </c>
      <c r="P1" s="167" t="s">
        <v>3372</v>
      </c>
      <c r="Q1" t="s">
        <v>3373</v>
      </c>
    </row>
    <row r="2" spans="1:17" ht="15.95">
      <c r="A2" s="1">
        <v>1</v>
      </c>
      <c r="B2" s="692" t="s">
        <v>3374</v>
      </c>
      <c r="C2" s="1" t="s">
        <v>3250</v>
      </c>
      <c r="D2" s="1">
        <v>1</v>
      </c>
      <c r="E2" s="141">
        <v>1253168</v>
      </c>
      <c r="F2" s="126" t="s">
        <v>144</v>
      </c>
      <c r="G2" s="130" t="s">
        <v>153</v>
      </c>
      <c r="H2" s="130" t="s">
        <v>320</v>
      </c>
      <c r="I2" s="137">
        <v>43584</v>
      </c>
      <c r="J2" s="134">
        <f t="shared" ref="J2:J7" ca="1" si="0">YEARFRAC(I2,TODAY())</f>
        <v>4.3583333333333334</v>
      </c>
      <c r="K2" s="130">
        <f t="shared" ref="K2:K7" ca="1" si="1">_xlfn.DAYS(TODAY(),I2)</f>
        <v>1593</v>
      </c>
      <c r="L2" s="525">
        <f>_xlfn.DAYS(N2,I2)/30</f>
        <v>18.2</v>
      </c>
      <c r="M2" s="318" t="s">
        <v>3375</v>
      </c>
      <c r="N2" s="13">
        <v>44130</v>
      </c>
      <c r="O2" s="107">
        <f>_xlfn.DAYS(N2,I2)/30</f>
        <v>18.2</v>
      </c>
      <c r="P2" s="1">
        <v>30</v>
      </c>
    </row>
    <row r="3" spans="1:17" ht="15.95">
      <c r="A3" s="1">
        <v>2</v>
      </c>
      <c r="B3" s="691" t="s">
        <v>3376</v>
      </c>
      <c r="C3" s="1" t="s">
        <v>3252</v>
      </c>
      <c r="D3" s="1">
        <v>1</v>
      </c>
      <c r="E3" s="142">
        <v>1253168</v>
      </c>
      <c r="F3" s="29" t="s">
        <v>144</v>
      </c>
      <c r="G3" s="131" t="s">
        <v>153</v>
      </c>
      <c r="H3" s="131" t="s">
        <v>323</v>
      </c>
      <c r="I3" s="138">
        <v>43689</v>
      </c>
      <c r="J3" s="135">
        <f t="shared" ca="1" si="0"/>
        <v>4.072222222222222</v>
      </c>
      <c r="K3" s="131">
        <f t="shared" ca="1" si="1"/>
        <v>1488</v>
      </c>
      <c r="L3" s="525">
        <f t="shared" ref="L3:L7" si="2">_xlfn.DAYS(N3,I3)/30</f>
        <v>14.7</v>
      </c>
      <c r="M3" s="318" t="s">
        <v>3375</v>
      </c>
      <c r="N3" s="13">
        <v>44130</v>
      </c>
      <c r="O3" s="107">
        <f t="shared" ref="O3:O5" si="3">_xlfn.DAYS(N3,I3)/30</f>
        <v>14.7</v>
      </c>
      <c r="P3" s="1">
        <v>28</v>
      </c>
    </row>
    <row r="4" spans="1:17" ht="15.95">
      <c r="A4" s="1">
        <v>3</v>
      </c>
      <c r="B4" s="692" t="s">
        <v>3377</v>
      </c>
      <c r="C4" s="1" t="s">
        <v>3253</v>
      </c>
      <c r="D4" s="1">
        <v>2</v>
      </c>
      <c r="E4" s="133">
        <v>1299775</v>
      </c>
      <c r="F4" s="34" t="s">
        <v>142</v>
      </c>
      <c r="G4" s="128" t="s">
        <v>153</v>
      </c>
      <c r="H4" s="128" t="s">
        <v>316</v>
      </c>
      <c r="I4" s="139">
        <v>43799</v>
      </c>
      <c r="J4" s="129">
        <f t="shared" ca="1" si="0"/>
        <v>3.7722222222222221</v>
      </c>
      <c r="K4" s="129">
        <f t="shared" ca="1" si="1"/>
        <v>1378</v>
      </c>
      <c r="L4" s="525">
        <f t="shared" si="2"/>
        <v>11.033333333333333</v>
      </c>
      <c r="M4" s="318" t="s">
        <v>3375</v>
      </c>
      <c r="N4" s="13">
        <v>44130</v>
      </c>
      <c r="O4" s="107">
        <f t="shared" si="3"/>
        <v>11.033333333333333</v>
      </c>
      <c r="P4" s="1">
        <v>32</v>
      </c>
    </row>
    <row r="5" spans="1:17" ht="15.95">
      <c r="A5" s="1">
        <v>4</v>
      </c>
      <c r="B5" s="691" t="s">
        <v>3378</v>
      </c>
      <c r="C5" s="1" t="s">
        <v>3254</v>
      </c>
      <c r="D5" s="1">
        <v>2</v>
      </c>
      <c r="E5" s="142">
        <v>1299775</v>
      </c>
      <c r="F5" s="29" t="s">
        <v>142</v>
      </c>
      <c r="G5" s="131" t="s">
        <v>153</v>
      </c>
      <c r="H5" s="131" t="s">
        <v>412</v>
      </c>
      <c r="I5" s="138">
        <v>43584</v>
      </c>
      <c r="J5" s="135">
        <f t="shared" ca="1" si="0"/>
        <v>4.3583333333333334</v>
      </c>
      <c r="K5" s="131">
        <f t="shared" ca="1" si="1"/>
        <v>1593</v>
      </c>
      <c r="L5" s="525">
        <f t="shared" si="2"/>
        <v>18.2</v>
      </c>
      <c r="M5" s="318" t="s">
        <v>3375</v>
      </c>
      <c r="N5" s="13">
        <v>44130</v>
      </c>
      <c r="O5" s="107">
        <f t="shared" si="3"/>
        <v>18.2</v>
      </c>
      <c r="P5" s="1">
        <v>28</v>
      </c>
    </row>
    <row r="6" spans="1:17" ht="15.95">
      <c r="A6" s="1">
        <v>5</v>
      </c>
      <c r="B6" s="1"/>
      <c r="C6" s="1" t="s">
        <v>3255</v>
      </c>
      <c r="D6" s="1">
        <v>3</v>
      </c>
      <c r="E6" s="142">
        <v>1299782</v>
      </c>
      <c r="F6" s="29" t="s">
        <v>144</v>
      </c>
      <c r="G6" s="131" t="s">
        <v>3256</v>
      </c>
      <c r="H6" s="131" t="s">
        <v>326</v>
      </c>
      <c r="I6" s="138">
        <v>43838</v>
      </c>
      <c r="J6" s="135">
        <f t="shared" ca="1" si="0"/>
        <v>3.6666666666666665</v>
      </c>
      <c r="K6" s="131">
        <f t="shared" ca="1" si="1"/>
        <v>1339</v>
      </c>
      <c r="L6" s="525">
        <f t="shared" si="2"/>
        <v>9.7333333333333325</v>
      </c>
      <c r="M6" s="318" t="s">
        <v>3375</v>
      </c>
      <c r="N6" s="74">
        <v>44130</v>
      </c>
      <c r="O6" s="74"/>
      <c r="P6" s="1">
        <v>26</v>
      </c>
    </row>
    <row r="7" spans="1:17" ht="15.95">
      <c r="A7" s="1">
        <v>6</v>
      </c>
      <c r="B7" s="1"/>
      <c r="C7" s="1" t="s">
        <v>3257</v>
      </c>
      <c r="D7" s="1">
        <v>3</v>
      </c>
      <c r="E7" s="143">
        <v>1299782</v>
      </c>
      <c r="F7" s="127" t="s">
        <v>144</v>
      </c>
      <c r="G7" s="132" t="s">
        <v>3256</v>
      </c>
      <c r="H7" s="132" t="s">
        <v>632</v>
      </c>
      <c r="I7" s="140">
        <v>43838</v>
      </c>
      <c r="J7" s="136">
        <f t="shared" ca="1" si="0"/>
        <v>3.6666666666666665</v>
      </c>
      <c r="K7" s="132">
        <f t="shared" ca="1" si="1"/>
        <v>1339</v>
      </c>
      <c r="L7" s="525">
        <f t="shared" si="2"/>
        <v>9.7333333333333325</v>
      </c>
      <c r="M7" s="318" t="s">
        <v>3375</v>
      </c>
      <c r="N7" s="74">
        <v>44130</v>
      </c>
      <c r="O7" s="74"/>
      <c r="P7" s="1">
        <v>28</v>
      </c>
    </row>
    <row r="9" spans="1:17">
      <c r="A9" s="695"/>
      <c r="B9" s="699" t="s">
        <v>3379</v>
      </c>
      <c r="C9" s="696"/>
      <c r="D9" s="697"/>
      <c r="E9" s="697"/>
      <c r="F9" s="697"/>
      <c r="G9" s="697"/>
      <c r="H9" s="697"/>
      <c r="I9" s="697"/>
      <c r="J9" s="697"/>
    </row>
    <row r="10" spans="1:17">
      <c r="A10" s="695"/>
      <c r="B10" s="699" t="s">
        <v>3380</v>
      </c>
      <c r="C10" s="696"/>
      <c r="D10" s="697"/>
      <c r="E10" s="697"/>
      <c r="F10" s="697"/>
      <c r="G10" s="697"/>
      <c r="H10" s="697"/>
      <c r="I10" s="697"/>
      <c r="J10" s="698"/>
    </row>
    <row r="11" spans="1:17">
      <c r="A11" s="695"/>
      <c r="B11" s="695"/>
      <c r="C11" s="696"/>
      <c r="D11" s="697"/>
      <c r="E11" s="697"/>
      <c r="F11" s="697"/>
      <c r="G11" s="697"/>
      <c r="H11" s="697"/>
      <c r="I11" s="697"/>
      <c r="J11" s="698"/>
    </row>
    <row r="12" spans="1:17">
      <c r="A12" s="695"/>
      <c r="B12" s="695"/>
      <c r="C12" s="696"/>
      <c r="D12" s="697"/>
      <c r="E12" s="697"/>
      <c r="F12" s="697"/>
      <c r="G12" s="697"/>
      <c r="H12" s="697"/>
      <c r="I12" s="697"/>
      <c r="J12" s="698"/>
    </row>
    <row r="13" spans="1:17">
      <c r="A13" s="700"/>
      <c r="B13" s="700"/>
      <c r="C13" s="701"/>
      <c r="D13" s="698"/>
      <c r="E13" s="698"/>
      <c r="F13" s="698"/>
      <c r="G13" s="698"/>
      <c r="H13" s="698"/>
      <c r="I13" s="698"/>
      <c r="J13" s="698"/>
    </row>
    <row r="14" spans="1:17">
      <c r="A14" s="700"/>
      <c r="B14" s="700"/>
      <c r="C14" s="701"/>
      <c r="D14" s="698"/>
      <c r="E14" s="698"/>
      <c r="F14" s="698"/>
      <c r="G14" s="698"/>
      <c r="H14" s="698"/>
      <c r="I14" s="698"/>
    </row>
  </sheetData>
  <hyperlinks>
    <hyperlink ref="B5" r:id="rId1" xr:uid="{DAFF44D3-C439-4E5E-8691-50294079F2B6}"/>
    <hyperlink ref="B4" r:id="rId2" xr:uid="{B1FD7388-DE45-4577-B41D-468C556DCCDD}"/>
    <hyperlink ref="B3" r:id="rId3" xr:uid="{4FB70A5A-5747-4D40-A3E7-B16AEAD1E9FC}"/>
    <hyperlink ref="B2" r:id="rId4" xr:uid="{4F6A32E2-D0D2-4659-A5C0-0194C3AAFBE4}"/>
    <hyperlink ref="B9" r:id="rId5" xr:uid="{7CFB1D4A-1D96-431C-97EE-C33F1B84618F}"/>
    <hyperlink ref="B10" r:id="rId6" xr:uid="{B4749E59-884F-4D9C-B98F-AB2AECD06D35}"/>
  </hyperlinks>
  <pageMargins left="0.7" right="0.7" top="0.75" bottom="0.75" header="0.3" footer="0.3"/>
  <pageSetup fitToHeight="0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4876-8161-471D-B085-32DA71FC5701}">
  <sheetPr>
    <tabColor rgb="FF548235"/>
    <pageSetUpPr fitToPage="1"/>
  </sheetPr>
  <dimension ref="A1:BA89"/>
  <sheetViews>
    <sheetView workbookViewId="0">
      <selection activeCell="O22" sqref="O22:O28"/>
    </sheetView>
  </sheetViews>
  <sheetFormatPr defaultColWidth="8.85546875" defaultRowHeight="15"/>
  <cols>
    <col min="1" max="1" width="9.28515625" customWidth="1"/>
    <col min="2" max="2" width="15.28515625" customWidth="1"/>
    <col min="3" max="3" width="16.28515625" customWidth="1"/>
    <col min="4" max="4" width="20.85546875" customWidth="1"/>
    <col min="5" max="5" width="12.140625" customWidth="1"/>
    <col min="9" max="9" width="9.140625" customWidth="1"/>
    <col min="10" max="12" width="14.42578125" customWidth="1"/>
    <col min="13" max="13" width="11.42578125" customWidth="1"/>
    <col min="14" max="15" width="11.28515625" customWidth="1"/>
    <col min="16" max="16" width="28.7109375" customWidth="1"/>
    <col min="17" max="17" width="14.28515625" customWidth="1"/>
    <col min="18" max="18" width="20.85546875" customWidth="1"/>
    <col min="19" max="21" width="20.42578125" customWidth="1"/>
    <col min="22" max="22" width="14.7109375" customWidth="1"/>
    <col min="34" max="34" width="9.28515625" customWidth="1"/>
    <col min="35" max="35" width="7.7109375" customWidth="1"/>
    <col min="36" max="36" width="10.7109375" customWidth="1"/>
    <col min="37" max="37" width="8.140625" customWidth="1"/>
    <col min="38" max="38" width="8" customWidth="1"/>
    <col min="39" max="39" width="7.42578125" customWidth="1"/>
    <col min="40" max="40" width="11.42578125" customWidth="1"/>
    <col min="41" max="44" width="20.28515625" customWidth="1"/>
    <col min="45" max="45" width="15.7109375" customWidth="1"/>
    <col min="46" max="46" width="13" customWidth="1"/>
    <col min="47" max="47" width="12.42578125" customWidth="1"/>
    <col min="48" max="48" width="17" customWidth="1"/>
    <col min="49" max="49" width="17.28515625" customWidth="1"/>
    <col min="50" max="51" width="14.85546875" customWidth="1"/>
    <col min="52" max="52" width="16" customWidth="1"/>
  </cols>
  <sheetData>
    <row r="1" spans="1:53" ht="15.95">
      <c r="A1" s="167" t="s">
        <v>126</v>
      </c>
      <c r="B1" s="167" t="s">
        <v>3366</v>
      </c>
      <c r="C1" s="321" t="s">
        <v>3367</v>
      </c>
      <c r="D1" s="316" t="s">
        <v>3381</v>
      </c>
      <c r="E1" s="319" t="s">
        <v>3227</v>
      </c>
      <c r="F1" s="322" t="s">
        <v>219</v>
      </c>
      <c r="G1" s="319" t="s">
        <v>222</v>
      </c>
      <c r="H1" s="319"/>
      <c r="I1" s="322" t="s">
        <v>271</v>
      </c>
      <c r="J1" s="322" t="s">
        <v>218</v>
      </c>
      <c r="K1" s="322" t="s">
        <v>3382</v>
      </c>
      <c r="L1" s="322" t="s">
        <v>912</v>
      </c>
      <c r="M1" s="319" t="s">
        <v>272</v>
      </c>
      <c r="N1" s="322" t="s">
        <v>273</v>
      </c>
      <c r="O1" s="322" t="s">
        <v>3383</v>
      </c>
      <c r="P1" s="322" t="s">
        <v>274</v>
      </c>
      <c r="Q1" s="319" t="s">
        <v>3384</v>
      </c>
      <c r="R1" s="319" t="s">
        <v>277</v>
      </c>
      <c r="S1" s="79" t="s">
        <v>3385</v>
      </c>
      <c r="T1" s="84" t="s">
        <v>3386</v>
      </c>
      <c r="U1" s="84" t="s">
        <v>3387</v>
      </c>
      <c r="V1" s="18" t="s">
        <v>3388</v>
      </c>
      <c r="W1" s="18" t="s">
        <v>3389</v>
      </c>
      <c r="X1" s="18" t="s">
        <v>3390</v>
      </c>
      <c r="Y1" s="18" t="s">
        <v>3391</v>
      </c>
      <c r="Z1" s="18" t="s">
        <v>3392</v>
      </c>
      <c r="AA1" s="18" t="s">
        <v>3393</v>
      </c>
      <c r="AB1" s="18" t="s">
        <v>3394</v>
      </c>
      <c r="AC1" s="18" t="s">
        <v>3395</v>
      </c>
      <c r="AD1" s="18" t="s">
        <v>3396</v>
      </c>
      <c r="AE1" s="19" t="s">
        <v>3397</v>
      </c>
      <c r="AF1" t="s">
        <v>3398</v>
      </c>
      <c r="AG1" t="s">
        <v>3399</v>
      </c>
      <c r="AH1" t="s">
        <v>3400</v>
      </c>
      <c r="AI1" t="s">
        <v>3401</v>
      </c>
      <c r="AJ1" t="s">
        <v>3402</v>
      </c>
      <c r="AK1" t="s">
        <v>3403</v>
      </c>
      <c r="AL1" t="s">
        <v>3404</v>
      </c>
      <c r="AM1" t="s">
        <v>3404</v>
      </c>
      <c r="AN1" s="19" t="s">
        <v>3405</v>
      </c>
      <c r="AO1" s="19" t="s">
        <v>3406</v>
      </c>
      <c r="AP1" s="19" t="s">
        <v>3407</v>
      </c>
      <c r="AQ1" s="19" t="s">
        <v>3408</v>
      </c>
      <c r="AR1" s="19" t="s">
        <v>3409</v>
      </c>
      <c r="AS1" s="1" t="s">
        <v>3370</v>
      </c>
      <c r="AT1" s="1" t="s">
        <v>3410</v>
      </c>
      <c r="AU1" s="1" t="s">
        <v>3411</v>
      </c>
      <c r="AV1" s="1" t="s">
        <v>3412</v>
      </c>
      <c r="AW1" s="75" t="s">
        <v>3413</v>
      </c>
      <c r="AX1" s="76" t="s">
        <v>3414</v>
      </c>
      <c r="AY1" s="121" t="s">
        <v>3415</v>
      </c>
      <c r="AZ1" s="1" t="s">
        <v>3416</v>
      </c>
      <c r="BA1" t="s">
        <v>3417</v>
      </c>
    </row>
    <row r="2" spans="1:53" ht="15.95">
      <c r="A2" s="1">
        <v>1</v>
      </c>
      <c r="B2" s="703" t="s">
        <v>3418</v>
      </c>
      <c r="C2" s="167" t="s">
        <v>315</v>
      </c>
      <c r="D2" s="166">
        <v>1</v>
      </c>
      <c r="E2" s="21">
        <v>1275958</v>
      </c>
      <c r="F2" s="21" t="s">
        <v>142</v>
      </c>
      <c r="G2" s="21" t="s">
        <v>153</v>
      </c>
      <c r="H2" s="21"/>
      <c r="I2" s="21" t="s">
        <v>316</v>
      </c>
      <c r="J2" s="22">
        <v>43845</v>
      </c>
      <c r="K2" s="13">
        <v>44207</v>
      </c>
      <c r="L2" s="22">
        <v>44485</v>
      </c>
      <c r="M2" s="23">
        <f>YEARFRAC(J2,L2)</f>
        <v>1.7527777777777778</v>
      </c>
      <c r="N2" s="23">
        <f>P2*30</f>
        <v>631</v>
      </c>
      <c r="O2" s="23">
        <f>YEARFRAC(K2,J2)*12</f>
        <v>11.866666666666667</v>
      </c>
      <c r="P2" s="23">
        <f>M2*12</f>
        <v>21.033333333333331</v>
      </c>
      <c r="Q2" s="24">
        <v>25</v>
      </c>
      <c r="R2" s="312" t="s">
        <v>141</v>
      </c>
      <c r="S2" s="25">
        <v>142</v>
      </c>
      <c r="T2" s="25">
        <v>173</v>
      </c>
      <c r="U2" s="25"/>
      <c r="V2" s="25">
        <v>26</v>
      </c>
      <c r="W2" s="25">
        <v>27</v>
      </c>
      <c r="X2" s="25">
        <v>27</v>
      </c>
      <c r="Y2" s="25">
        <v>32</v>
      </c>
      <c r="Z2" s="25">
        <v>32</v>
      </c>
      <c r="AA2" s="26">
        <v>33</v>
      </c>
      <c r="AB2" s="26">
        <v>34</v>
      </c>
      <c r="AC2" s="26">
        <v>35</v>
      </c>
      <c r="AD2" s="26">
        <v>36</v>
      </c>
      <c r="AE2" s="27">
        <v>37</v>
      </c>
      <c r="AF2" s="27">
        <v>37</v>
      </c>
      <c r="AG2" s="27">
        <v>38</v>
      </c>
      <c r="AH2" s="112">
        <v>38</v>
      </c>
      <c r="AI2" s="32">
        <v>39</v>
      </c>
      <c r="AJ2" s="32">
        <v>41</v>
      </c>
      <c r="AK2" s="112">
        <v>40</v>
      </c>
      <c r="AL2" s="112">
        <v>40</v>
      </c>
      <c r="AM2" s="80">
        <v>40</v>
      </c>
      <c r="AN2" s="156">
        <v>40</v>
      </c>
      <c r="AO2" s="154">
        <v>40</v>
      </c>
      <c r="AP2" s="80">
        <v>40</v>
      </c>
      <c r="AQ2" s="80">
        <v>40</v>
      </c>
      <c r="AR2" s="80"/>
      <c r="AS2" s="13">
        <v>44109</v>
      </c>
      <c r="AT2" s="13">
        <v>44116</v>
      </c>
      <c r="AU2" s="13">
        <v>44123</v>
      </c>
      <c r="AV2" s="28">
        <f t="shared" ref="AV2:AV28" si="0">_xlfn.DAYS(AU2,J2)/30</f>
        <v>9.2666666666666675</v>
      </c>
      <c r="AW2" s="81">
        <f>(AU2+AX2)/2</f>
        <v>44165</v>
      </c>
      <c r="AX2" s="83">
        <v>44207</v>
      </c>
      <c r="AY2" s="13">
        <v>44207</v>
      </c>
      <c r="AZ2" s="28">
        <f t="shared" ref="AZ2:AZ28" si="1">_xlfn.DAYS(AX2,J2)/30</f>
        <v>12.066666666666666</v>
      </c>
      <c r="BA2" s="28"/>
    </row>
    <row r="3" spans="1:53" ht="15.95">
      <c r="A3" s="1">
        <f>A2+1</f>
        <v>2</v>
      </c>
      <c r="B3" s="704" t="s">
        <v>318</v>
      </c>
      <c r="C3" s="167" t="s">
        <v>319</v>
      </c>
      <c r="D3" s="166">
        <v>1</v>
      </c>
      <c r="E3" s="29">
        <v>1275958</v>
      </c>
      <c r="F3" s="29" t="s">
        <v>142</v>
      </c>
      <c r="G3" s="29" t="s">
        <v>153</v>
      </c>
      <c r="H3" s="29"/>
      <c r="I3" s="29" t="s">
        <v>320</v>
      </c>
      <c r="J3" s="30">
        <v>43845</v>
      </c>
      <c r="K3" s="13">
        <v>44207</v>
      </c>
      <c r="L3" s="22">
        <v>44485</v>
      </c>
      <c r="M3" s="23">
        <f t="shared" ref="M3:M28" si="2">YEARFRAC(J3,L3)</f>
        <v>1.7527777777777778</v>
      </c>
      <c r="N3" s="23">
        <f t="shared" ref="N3:N28" si="3">P3*30</f>
        <v>631</v>
      </c>
      <c r="O3" s="23">
        <f t="shared" ref="O3:O28" si="4">YEARFRAC(K3,J3)*12</f>
        <v>11.866666666666667</v>
      </c>
      <c r="P3" s="23">
        <f t="shared" ref="P3:P28" si="5">M3*12</f>
        <v>21.033333333333331</v>
      </c>
      <c r="Q3" s="31">
        <v>25</v>
      </c>
      <c r="R3" s="312" t="s">
        <v>141</v>
      </c>
      <c r="S3" s="25">
        <v>123</v>
      </c>
      <c r="T3" s="25">
        <v>191</v>
      </c>
      <c r="U3" s="25"/>
      <c r="V3" s="25">
        <v>29</v>
      </c>
      <c r="W3" s="25">
        <v>28</v>
      </c>
      <c r="X3" s="25">
        <v>28</v>
      </c>
      <c r="Y3" s="25">
        <v>32</v>
      </c>
      <c r="Z3" s="25">
        <v>32</v>
      </c>
      <c r="AA3" s="32">
        <v>33</v>
      </c>
      <c r="AB3" s="32">
        <v>34</v>
      </c>
      <c r="AC3" s="32">
        <v>36</v>
      </c>
      <c r="AD3" s="32">
        <v>37</v>
      </c>
      <c r="AE3" s="33">
        <v>37</v>
      </c>
      <c r="AF3" s="33">
        <v>36</v>
      </c>
      <c r="AG3" s="33">
        <v>36</v>
      </c>
      <c r="AH3" s="112">
        <v>37</v>
      </c>
      <c r="AI3" s="32">
        <v>37</v>
      </c>
      <c r="AJ3" s="32">
        <v>37</v>
      </c>
      <c r="AK3" s="112">
        <v>37</v>
      </c>
      <c r="AL3" s="112">
        <v>37</v>
      </c>
      <c r="AM3" s="80">
        <v>36</v>
      </c>
      <c r="AN3" s="33">
        <v>36</v>
      </c>
      <c r="AO3" s="32">
        <v>36</v>
      </c>
      <c r="AP3" s="80">
        <v>36</v>
      </c>
      <c r="AQ3" s="80">
        <v>35</v>
      </c>
      <c r="AR3" s="80"/>
      <c r="AS3" s="13">
        <v>44109</v>
      </c>
      <c r="AT3" s="13">
        <v>44116</v>
      </c>
      <c r="AU3" s="13">
        <v>44123</v>
      </c>
      <c r="AV3" s="28">
        <f t="shared" si="0"/>
        <v>9.2666666666666675</v>
      </c>
      <c r="AW3" s="77">
        <f>(AU2+AX2)/2</f>
        <v>44165</v>
      </c>
      <c r="AX3" s="83">
        <v>44207</v>
      </c>
      <c r="AY3" s="13">
        <v>44207</v>
      </c>
      <c r="AZ3" s="28">
        <f t="shared" si="1"/>
        <v>12.066666666666666</v>
      </c>
    </row>
    <row r="4" spans="1:53" ht="15.95">
      <c r="A4" s="1">
        <f t="shared" ref="A4:A27" si="6">A3+1</f>
        <v>3</v>
      </c>
      <c r="B4" s="704" t="s">
        <v>321</v>
      </c>
      <c r="C4" s="167" t="s">
        <v>322</v>
      </c>
      <c r="D4" s="166">
        <v>1</v>
      </c>
      <c r="E4" s="29">
        <v>1275958</v>
      </c>
      <c r="F4" s="29" t="s">
        <v>142</v>
      </c>
      <c r="G4" s="29" t="s">
        <v>153</v>
      </c>
      <c r="H4" s="29"/>
      <c r="I4" s="29" t="s">
        <v>323</v>
      </c>
      <c r="J4" s="30">
        <v>43851</v>
      </c>
      <c r="K4" s="13">
        <v>44207</v>
      </c>
      <c r="L4" s="22">
        <v>44485</v>
      </c>
      <c r="M4" s="23">
        <f t="shared" si="2"/>
        <v>1.7361111111111112</v>
      </c>
      <c r="N4" s="23">
        <f t="shared" si="3"/>
        <v>625.00000000000011</v>
      </c>
      <c r="O4" s="23">
        <f t="shared" si="4"/>
        <v>11.666666666666666</v>
      </c>
      <c r="P4" s="23">
        <f t="shared" si="5"/>
        <v>20.833333333333336</v>
      </c>
      <c r="Q4" s="31">
        <v>28</v>
      </c>
      <c r="R4" s="312" t="s">
        <v>141</v>
      </c>
      <c r="S4" s="25">
        <v>145</v>
      </c>
      <c r="T4" s="25">
        <v>198</v>
      </c>
      <c r="U4" s="25"/>
      <c r="V4" s="25">
        <v>31</v>
      </c>
      <c r="W4" s="25">
        <v>33</v>
      </c>
      <c r="X4" s="25">
        <v>34</v>
      </c>
      <c r="Y4" s="25">
        <v>37</v>
      </c>
      <c r="Z4" s="25">
        <v>37</v>
      </c>
      <c r="AA4" s="32">
        <v>39</v>
      </c>
      <c r="AB4" s="32">
        <v>42</v>
      </c>
      <c r="AC4" s="32">
        <v>45</v>
      </c>
      <c r="AD4" s="32">
        <v>48</v>
      </c>
      <c r="AE4" s="33">
        <v>49</v>
      </c>
      <c r="AF4" s="33">
        <v>50</v>
      </c>
      <c r="AG4" s="33">
        <v>50</v>
      </c>
      <c r="AH4" s="112">
        <v>50</v>
      </c>
      <c r="AI4" s="32">
        <v>51</v>
      </c>
      <c r="AJ4" s="32">
        <v>52</v>
      </c>
      <c r="AK4" s="112">
        <v>52</v>
      </c>
      <c r="AL4" s="112">
        <v>51</v>
      </c>
      <c r="AM4" s="80">
        <v>50</v>
      </c>
      <c r="AN4" s="33">
        <v>49</v>
      </c>
      <c r="AO4" s="32">
        <v>48</v>
      </c>
      <c r="AP4" s="80">
        <v>48</v>
      </c>
      <c r="AQ4" s="80">
        <v>48</v>
      </c>
      <c r="AR4" s="80"/>
      <c r="AS4" s="13">
        <v>44109</v>
      </c>
      <c r="AT4" s="13">
        <v>44116</v>
      </c>
      <c r="AU4" s="13">
        <v>44123</v>
      </c>
      <c r="AV4" s="28">
        <f t="shared" si="0"/>
        <v>9.0666666666666664</v>
      </c>
      <c r="AW4" s="81">
        <f>(AU4+AX4)/2</f>
        <v>44165</v>
      </c>
      <c r="AX4" s="83">
        <v>44207</v>
      </c>
      <c r="AY4" s="13">
        <v>44207</v>
      </c>
      <c r="AZ4" s="28">
        <f t="shared" si="1"/>
        <v>11.866666666666667</v>
      </c>
    </row>
    <row r="5" spans="1:53" ht="15.95">
      <c r="A5" s="1">
        <f t="shared" si="6"/>
        <v>4</v>
      </c>
      <c r="B5" s="704" t="s">
        <v>324</v>
      </c>
      <c r="C5" s="167" t="s">
        <v>325</v>
      </c>
      <c r="D5" s="20">
        <v>2</v>
      </c>
      <c r="E5" s="29">
        <v>1275948</v>
      </c>
      <c r="F5" s="29" t="s">
        <v>144</v>
      </c>
      <c r="G5" s="29" t="s">
        <v>153</v>
      </c>
      <c r="H5" s="29"/>
      <c r="I5" s="29" t="s">
        <v>326</v>
      </c>
      <c r="J5" s="30">
        <v>43845</v>
      </c>
      <c r="K5" s="13">
        <v>44207</v>
      </c>
      <c r="L5" s="22">
        <v>44485</v>
      </c>
      <c r="M5" s="23">
        <f t="shared" si="2"/>
        <v>1.7527777777777778</v>
      </c>
      <c r="N5" s="23">
        <f t="shared" si="3"/>
        <v>631</v>
      </c>
      <c r="O5" s="23">
        <f t="shared" si="4"/>
        <v>11.866666666666667</v>
      </c>
      <c r="P5" s="23">
        <f t="shared" si="5"/>
        <v>21.033333333333331</v>
      </c>
      <c r="Q5" s="31">
        <v>21</v>
      </c>
      <c r="R5" s="312" t="s">
        <v>141</v>
      </c>
      <c r="S5" s="25">
        <v>116</v>
      </c>
      <c r="T5" s="25">
        <v>241</v>
      </c>
      <c r="U5" s="25">
        <v>237</v>
      </c>
      <c r="V5" s="25">
        <v>23</v>
      </c>
      <c r="W5" s="25">
        <v>23</v>
      </c>
      <c r="X5" s="25">
        <v>23</v>
      </c>
      <c r="Y5" s="25">
        <v>28</v>
      </c>
      <c r="Z5" s="25">
        <v>32</v>
      </c>
      <c r="AA5" s="32">
        <v>32</v>
      </c>
      <c r="AB5" s="32">
        <v>33</v>
      </c>
      <c r="AC5" s="32">
        <v>36</v>
      </c>
      <c r="AD5" s="32">
        <v>38</v>
      </c>
      <c r="AE5" s="33">
        <v>37</v>
      </c>
      <c r="AF5" s="33">
        <v>36</v>
      </c>
      <c r="AG5" s="33">
        <v>36</v>
      </c>
      <c r="AH5" s="112">
        <v>36</v>
      </c>
      <c r="AI5" s="32">
        <v>38</v>
      </c>
      <c r="AJ5" s="32">
        <v>40</v>
      </c>
      <c r="AK5" s="112">
        <v>40</v>
      </c>
      <c r="AL5" s="112">
        <v>39</v>
      </c>
      <c r="AM5" s="80">
        <v>39</v>
      </c>
      <c r="AN5" s="33">
        <v>42</v>
      </c>
      <c r="AO5" s="32">
        <v>44</v>
      </c>
      <c r="AP5" s="80">
        <v>44</v>
      </c>
      <c r="AQ5" s="80">
        <v>44</v>
      </c>
      <c r="AR5" s="80">
        <v>46</v>
      </c>
      <c r="AS5" s="13">
        <v>44109</v>
      </c>
      <c r="AT5" s="13">
        <v>44116</v>
      </c>
      <c r="AU5" s="13">
        <v>44123</v>
      </c>
      <c r="AV5" s="28">
        <f t="shared" si="0"/>
        <v>9.2666666666666675</v>
      </c>
      <c r="AW5" s="77">
        <f>(AU4+AX4)/2</f>
        <v>44165</v>
      </c>
      <c r="AX5" s="83">
        <v>44207</v>
      </c>
      <c r="AY5" s="13">
        <v>44207</v>
      </c>
      <c r="AZ5" s="28">
        <f t="shared" si="1"/>
        <v>12.066666666666666</v>
      </c>
    </row>
    <row r="6" spans="1:53" ht="15.95">
      <c r="A6" s="1">
        <f t="shared" si="6"/>
        <v>5</v>
      </c>
      <c r="B6" s="704" t="s">
        <v>327</v>
      </c>
      <c r="C6" s="167" t="s">
        <v>328</v>
      </c>
      <c r="D6" s="20">
        <v>2</v>
      </c>
      <c r="E6" s="29">
        <v>1275948</v>
      </c>
      <c r="F6" s="29" t="s">
        <v>144</v>
      </c>
      <c r="G6" s="29" t="s">
        <v>153</v>
      </c>
      <c r="H6" s="29"/>
      <c r="I6" s="29" t="s">
        <v>329</v>
      </c>
      <c r="J6" s="30">
        <v>43845</v>
      </c>
      <c r="K6" s="13">
        <v>44207</v>
      </c>
      <c r="L6" s="22">
        <v>44485</v>
      </c>
      <c r="M6" s="23">
        <f t="shared" si="2"/>
        <v>1.7527777777777778</v>
      </c>
      <c r="N6" s="23">
        <f t="shared" si="3"/>
        <v>631</v>
      </c>
      <c r="O6" s="23">
        <f t="shared" si="4"/>
        <v>11.866666666666667</v>
      </c>
      <c r="P6" s="23">
        <f t="shared" si="5"/>
        <v>21.033333333333331</v>
      </c>
      <c r="Q6" s="31">
        <v>23</v>
      </c>
      <c r="R6" s="312" t="s">
        <v>141</v>
      </c>
      <c r="S6" s="25">
        <v>185</v>
      </c>
      <c r="T6" s="25">
        <v>241</v>
      </c>
      <c r="U6" s="25">
        <v>264</v>
      </c>
      <c r="V6" s="25">
        <v>26</v>
      </c>
      <c r="W6" s="25">
        <v>25</v>
      </c>
      <c r="X6" s="25">
        <v>26</v>
      </c>
      <c r="Y6" s="25">
        <v>27</v>
      </c>
      <c r="Z6" s="25">
        <v>34</v>
      </c>
      <c r="AA6" s="32">
        <v>34</v>
      </c>
      <c r="AB6" s="32">
        <v>36</v>
      </c>
      <c r="AC6" s="32">
        <v>37</v>
      </c>
      <c r="AD6" s="32">
        <v>39</v>
      </c>
      <c r="AE6" s="33">
        <v>39</v>
      </c>
      <c r="AF6" s="33">
        <v>39</v>
      </c>
      <c r="AG6" s="33">
        <v>39</v>
      </c>
      <c r="AH6" s="112">
        <v>39</v>
      </c>
      <c r="AI6" s="32">
        <v>41</v>
      </c>
      <c r="AJ6" s="32">
        <v>43</v>
      </c>
      <c r="AK6" s="112">
        <v>42</v>
      </c>
      <c r="AL6" s="112">
        <v>40</v>
      </c>
      <c r="AM6" s="80">
        <v>40</v>
      </c>
      <c r="AN6" s="33">
        <v>40</v>
      </c>
      <c r="AO6" s="32">
        <v>44</v>
      </c>
      <c r="AP6" s="80">
        <v>44</v>
      </c>
      <c r="AQ6" s="80">
        <v>44</v>
      </c>
      <c r="AR6" s="80">
        <v>44</v>
      </c>
      <c r="AS6" s="13">
        <v>44109</v>
      </c>
      <c r="AT6" s="13">
        <v>44116</v>
      </c>
      <c r="AU6" s="13">
        <v>44123</v>
      </c>
      <c r="AV6" s="28">
        <f t="shared" si="0"/>
        <v>9.2666666666666675</v>
      </c>
      <c r="AW6" s="81">
        <f>(AU6+AX6)/2</f>
        <v>44165</v>
      </c>
      <c r="AX6" s="83">
        <v>44207</v>
      </c>
      <c r="AY6" s="13">
        <v>44207</v>
      </c>
      <c r="AZ6" s="28">
        <f t="shared" si="1"/>
        <v>12.066666666666666</v>
      </c>
    </row>
    <row r="7" spans="1:53" ht="15.95">
      <c r="A7" s="1">
        <f t="shared" si="6"/>
        <v>6</v>
      </c>
      <c r="B7" s="704" t="s">
        <v>330</v>
      </c>
      <c r="C7" s="167" t="s">
        <v>331</v>
      </c>
      <c r="D7" s="20">
        <v>2</v>
      </c>
      <c r="E7" s="29">
        <v>1275948</v>
      </c>
      <c r="F7" s="29" t="s">
        <v>144</v>
      </c>
      <c r="G7" s="29" t="s">
        <v>153</v>
      </c>
      <c r="H7" s="29"/>
      <c r="I7" s="29" t="s">
        <v>323</v>
      </c>
      <c r="J7" s="30">
        <v>43845</v>
      </c>
      <c r="K7" s="13">
        <v>44207</v>
      </c>
      <c r="L7" s="22">
        <v>44485</v>
      </c>
      <c r="M7" s="23">
        <f t="shared" si="2"/>
        <v>1.7527777777777778</v>
      </c>
      <c r="N7" s="23">
        <f t="shared" si="3"/>
        <v>631</v>
      </c>
      <c r="O7" s="23">
        <f t="shared" si="4"/>
        <v>11.866666666666667</v>
      </c>
      <c r="P7" s="23">
        <f t="shared" si="5"/>
        <v>21.033333333333331</v>
      </c>
      <c r="Q7" s="31">
        <v>23</v>
      </c>
      <c r="R7" s="312" t="s">
        <v>141</v>
      </c>
      <c r="S7" s="25">
        <v>128</v>
      </c>
      <c r="T7" s="25">
        <v>206</v>
      </c>
      <c r="U7" s="25">
        <v>236</v>
      </c>
      <c r="V7" s="25">
        <v>26</v>
      </c>
      <c r="W7" s="25">
        <v>28</v>
      </c>
      <c r="X7" s="25">
        <v>29</v>
      </c>
      <c r="Y7" s="25">
        <v>32</v>
      </c>
      <c r="Z7" s="25">
        <v>32</v>
      </c>
      <c r="AA7" s="32">
        <v>34</v>
      </c>
      <c r="AB7" s="32">
        <v>35</v>
      </c>
      <c r="AC7" s="32">
        <v>37</v>
      </c>
      <c r="AD7" s="32">
        <v>38</v>
      </c>
      <c r="AE7" s="33">
        <v>39</v>
      </c>
      <c r="AF7" s="33">
        <v>40</v>
      </c>
      <c r="AG7" s="33">
        <v>41</v>
      </c>
      <c r="AH7" s="112">
        <v>41</v>
      </c>
      <c r="AI7" s="32">
        <v>42</v>
      </c>
      <c r="AJ7" s="32">
        <v>44</v>
      </c>
      <c r="AK7" s="112">
        <v>43</v>
      </c>
      <c r="AL7" s="112">
        <v>42</v>
      </c>
      <c r="AM7" s="80">
        <v>42</v>
      </c>
      <c r="AN7" s="33">
        <v>43</v>
      </c>
      <c r="AO7" s="32">
        <v>45</v>
      </c>
      <c r="AP7" s="80">
        <v>45</v>
      </c>
      <c r="AQ7" s="80">
        <v>45</v>
      </c>
      <c r="AR7" s="80">
        <v>47</v>
      </c>
      <c r="AS7" s="13">
        <v>44109</v>
      </c>
      <c r="AT7" s="13">
        <v>44116</v>
      </c>
      <c r="AU7" s="13">
        <v>44123</v>
      </c>
      <c r="AV7" s="28">
        <f t="shared" si="0"/>
        <v>9.2666666666666675</v>
      </c>
      <c r="AW7" s="77">
        <f>(AU6+AX6)/2</f>
        <v>44165</v>
      </c>
      <c r="AX7" s="83">
        <v>44207</v>
      </c>
      <c r="AY7" s="13">
        <v>44207</v>
      </c>
      <c r="AZ7" s="28">
        <f t="shared" si="1"/>
        <v>12.066666666666666</v>
      </c>
    </row>
    <row r="8" spans="1:53" ht="15.95">
      <c r="A8" s="1">
        <f t="shared" si="6"/>
        <v>7</v>
      </c>
      <c r="B8" s="704" t="s">
        <v>332</v>
      </c>
      <c r="C8" s="167" t="s">
        <v>333</v>
      </c>
      <c r="D8" s="20">
        <v>8</v>
      </c>
      <c r="E8" s="34">
        <v>1299774</v>
      </c>
      <c r="F8" s="34" t="s">
        <v>144</v>
      </c>
      <c r="G8" s="34" t="s">
        <v>153</v>
      </c>
      <c r="H8" s="34"/>
      <c r="I8" s="34" t="s">
        <v>329</v>
      </c>
      <c r="J8" s="35">
        <v>43824</v>
      </c>
      <c r="K8" s="13">
        <v>44207</v>
      </c>
      <c r="L8" s="22">
        <v>44485</v>
      </c>
      <c r="M8" s="23">
        <f t="shared" si="2"/>
        <v>1.8083333333333333</v>
      </c>
      <c r="N8" s="23">
        <f t="shared" si="3"/>
        <v>651</v>
      </c>
      <c r="O8" s="23">
        <f t="shared" si="4"/>
        <v>12.533333333333335</v>
      </c>
      <c r="P8" s="23">
        <f t="shared" si="5"/>
        <v>21.7</v>
      </c>
      <c r="Q8" s="37">
        <v>25</v>
      </c>
      <c r="R8" s="312" t="s">
        <v>141</v>
      </c>
      <c r="S8" s="38">
        <v>161</v>
      </c>
      <c r="T8" s="38">
        <v>193</v>
      </c>
      <c r="U8" s="38">
        <v>137</v>
      </c>
      <c r="V8" s="38">
        <v>27</v>
      </c>
      <c r="W8" s="25">
        <v>28</v>
      </c>
      <c r="X8" s="25">
        <v>29</v>
      </c>
      <c r="Y8" s="25">
        <v>29</v>
      </c>
      <c r="Z8" s="25">
        <v>29</v>
      </c>
      <c r="AA8" s="32">
        <v>31</v>
      </c>
      <c r="AB8" s="32">
        <v>33</v>
      </c>
      <c r="AC8" s="32">
        <v>34</v>
      </c>
      <c r="AD8" s="32">
        <v>36</v>
      </c>
      <c r="AE8" s="33">
        <v>36</v>
      </c>
      <c r="AF8" s="33">
        <v>36</v>
      </c>
      <c r="AG8" s="33">
        <v>36</v>
      </c>
      <c r="AH8" s="112">
        <v>37</v>
      </c>
      <c r="AI8" s="32">
        <v>37</v>
      </c>
      <c r="AJ8" s="32">
        <v>38</v>
      </c>
      <c r="AK8" s="112">
        <v>37</v>
      </c>
      <c r="AL8" s="112">
        <v>36</v>
      </c>
      <c r="AM8" s="80">
        <v>36</v>
      </c>
      <c r="AN8" s="33">
        <v>36</v>
      </c>
      <c r="AO8" s="32">
        <v>37</v>
      </c>
      <c r="AP8" s="80">
        <v>36</v>
      </c>
      <c r="AQ8" s="80">
        <v>36</v>
      </c>
      <c r="AR8" s="80">
        <v>35</v>
      </c>
      <c r="AS8" s="13">
        <v>44109</v>
      </c>
      <c r="AT8" s="13">
        <v>44116</v>
      </c>
      <c r="AU8" s="13">
        <v>44123</v>
      </c>
      <c r="AV8" s="28">
        <f t="shared" si="0"/>
        <v>9.9666666666666668</v>
      </c>
      <c r="AW8" s="81">
        <f>(AU8+AX8)/2</f>
        <v>44165</v>
      </c>
      <c r="AX8" s="83">
        <v>44207</v>
      </c>
      <c r="AY8" s="13">
        <v>44207</v>
      </c>
      <c r="AZ8" s="28">
        <f t="shared" si="1"/>
        <v>12.766666666666667</v>
      </c>
    </row>
    <row r="9" spans="1:53" ht="15.95">
      <c r="A9" s="1">
        <f t="shared" si="6"/>
        <v>8</v>
      </c>
      <c r="B9" s="703" t="s">
        <v>334</v>
      </c>
      <c r="C9" s="167" t="s">
        <v>335</v>
      </c>
      <c r="D9" s="166">
        <v>8</v>
      </c>
      <c r="E9" s="34">
        <v>1299774</v>
      </c>
      <c r="F9" s="34" t="s">
        <v>144</v>
      </c>
      <c r="G9" s="34" t="s">
        <v>153</v>
      </c>
      <c r="H9" s="34"/>
      <c r="I9" s="34" t="s">
        <v>326</v>
      </c>
      <c r="J9" s="35">
        <v>43824</v>
      </c>
      <c r="K9" s="13">
        <v>44207</v>
      </c>
      <c r="L9" s="22">
        <v>44485</v>
      </c>
      <c r="M9" s="23">
        <f t="shared" si="2"/>
        <v>1.8083333333333333</v>
      </c>
      <c r="N9" s="23">
        <f t="shared" si="3"/>
        <v>651</v>
      </c>
      <c r="O9" s="23">
        <f t="shared" si="4"/>
        <v>12.533333333333335</v>
      </c>
      <c r="P9" s="23">
        <f t="shared" si="5"/>
        <v>21.7</v>
      </c>
      <c r="Q9" s="37">
        <v>26</v>
      </c>
      <c r="R9" s="312" t="s">
        <v>141</v>
      </c>
      <c r="S9" s="38">
        <v>98</v>
      </c>
      <c r="T9" s="38">
        <v>177</v>
      </c>
      <c r="U9" s="38"/>
      <c r="V9" s="38">
        <v>30</v>
      </c>
      <c r="W9" s="38">
        <v>30</v>
      </c>
      <c r="X9" s="38">
        <v>30</v>
      </c>
      <c r="Y9" s="38">
        <v>31</v>
      </c>
      <c r="Z9" s="38">
        <v>34</v>
      </c>
      <c r="AA9" s="38">
        <v>35</v>
      </c>
      <c r="AB9" s="38">
        <v>38</v>
      </c>
      <c r="AC9" s="38">
        <v>40</v>
      </c>
      <c r="AD9" s="38">
        <v>43</v>
      </c>
      <c r="AE9" s="39">
        <v>44</v>
      </c>
      <c r="AF9" s="39">
        <v>44</v>
      </c>
      <c r="AG9" s="39">
        <v>44</v>
      </c>
      <c r="AH9" s="113">
        <v>44</v>
      </c>
      <c r="AI9" s="38">
        <v>45</v>
      </c>
      <c r="AJ9" s="38">
        <v>46</v>
      </c>
      <c r="AK9" s="113">
        <v>47</v>
      </c>
      <c r="AL9" s="113">
        <v>48</v>
      </c>
      <c r="AM9" s="146">
        <v>48</v>
      </c>
      <c r="AN9" s="39">
        <v>48</v>
      </c>
      <c r="AO9" s="38">
        <v>48</v>
      </c>
      <c r="AP9" s="146">
        <v>48</v>
      </c>
      <c r="AQ9" s="146">
        <v>48</v>
      </c>
      <c r="AR9" s="146"/>
      <c r="AS9" s="13">
        <v>44109</v>
      </c>
      <c r="AT9" s="13">
        <v>44116</v>
      </c>
      <c r="AU9" s="13">
        <v>44123</v>
      </c>
      <c r="AV9" s="28">
        <f t="shared" si="0"/>
        <v>9.9666666666666668</v>
      </c>
      <c r="AW9" s="77">
        <f>(AU8+AX8)/2</f>
        <v>44165</v>
      </c>
      <c r="AX9" s="83">
        <v>44207</v>
      </c>
      <c r="AY9" s="13">
        <v>44207</v>
      </c>
      <c r="AZ9" s="28">
        <f t="shared" si="1"/>
        <v>12.766666666666667</v>
      </c>
    </row>
    <row r="10" spans="1:53" ht="15.95">
      <c r="A10" s="1">
        <f t="shared" si="6"/>
        <v>9</v>
      </c>
      <c r="B10" s="703" t="s">
        <v>336</v>
      </c>
      <c r="C10" s="167" t="s">
        <v>337</v>
      </c>
      <c r="D10" s="40">
        <v>8</v>
      </c>
      <c r="E10" s="34">
        <v>1299774</v>
      </c>
      <c r="F10" s="34" t="s">
        <v>144</v>
      </c>
      <c r="G10" s="34" t="s">
        <v>153</v>
      </c>
      <c r="H10" s="34"/>
      <c r="I10" s="34" t="s">
        <v>323</v>
      </c>
      <c r="J10" s="35">
        <v>43824</v>
      </c>
      <c r="K10" s="13">
        <v>44207</v>
      </c>
      <c r="L10" s="22">
        <v>44485</v>
      </c>
      <c r="M10" s="23">
        <f t="shared" si="2"/>
        <v>1.8083333333333333</v>
      </c>
      <c r="N10" s="23">
        <f t="shared" si="3"/>
        <v>651</v>
      </c>
      <c r="O10" s="23">
        <f t="shared" si="4"/>
        <v>12.533333333333335</v>
      </c>
      <c r="P10" s="23">
        <f t="shared" si="5"/>
        <v>21.7</v>
      </c>
      <c r="Q10" s="37">
        <v>25</v>
      </c>
      <c r="R10" s="312" t="s">
        <v>141</v>
      </c>
      <c r="S10" s="38">
        <v>123</v>
      </c>
      <c r="T10" s="38">
        <v>202</v>
      </c>
      <c r="U10" s="38">
        <v>140</v>
      </c>
      <c r="V10" s="38">
        <v>27</v>
      </c>
      <c r="W10" s="38">
        <v>29</v>
      </c>
      <c r="X10" s="38">
        <v>30</v>
      </c>
      <c r="Y10" s="38">
        <v>30</v>
      </c>
      <c r="Z10" s="38">
        <v>31</v>
      </c>
      <c r="AA10" s="38">
        <v>31</v>
      </c>
      <c r="AB10" s="38">
        <v>32</v>
      </c>
      <c r="AC10" s="38">
        <v>32</v>
      </c>
      <c r="AD10" s="38">
        <v>33</v>
      </c>
      <c r="AE10" s="39">
        <v>36</v>
      </c>
      <c r="AF10" s="39">
        <v>38</v>
      </c>
      <c r="AG10" s="39">
        <v>39</v>
      </c>
      <c r="AH10" s="113">
        <v>39</v>
      </c>
      <c r="AI10" s="38">
        <v>38</v>
      </c>
      <c r="AJ10" s="38">
        <v>37</v>
      </c>
      <c r="AK10" s="113">
        <v>37</v>
      </c>
      <c r="AL10" s="113">
        <v>36</v>
      </c>
      <c r="AM10" s="146">
        <v>36</v>
      </c>
      <c r="AN10" s="39">
        <v>36</v>
      </c>
      <c r="AO10" s="38">
        <v>37</v>
      </c>
      <c r="AP10" s="146">
        <v>37</v>
      </c>
      <c r="AQ10" s="146">
        <v>37</v>
      </c>
      <c r="AR10" s="146">
        <v>34</v>
      </c>
      <c r="AS10" s="13">
        <v>44109</v>
      </c>
      <c r="AT10" s="13">
        <v>44116</v>
      </c>
      <c r="AU10" s="13">
        <v>44123</v>
      </c>
      <c r="AV10" s="28">
        <f t="shared" si="0"/>
        <v>9.9666666666666668</v>
      </c>
      <c r="AW10" s="81">
        <f>(AU10+AX10)/2</f>
        <v>44165</v>
      </c>
      <c r="AX10" s="83">
        <v>44207</v>
      </c>
      <c r="AY10" s="13">
        <v>44207</v>
      </c>
      <c r="AZ10" s="28">
        <f t="shared" si="1"/>
        <v>12.766666666666667</v>
      </c>
    </row>
    <row r="11" spans="1:53" ht="15.95">
      <c r="A11" s="1">
        <f>A10+1</f>
        <v>10</v>
      </c>
      <c r="B11" s="703" t="s">
        <v>338</v>
      </c>
      <c r="C11" s="167" t="s">
        <v>339</v>
      </c>
      <c r="D11" s="168">
        <v>8</v>
      </c>
      <c r="E11" s="34">
        <v>1299774</v>
      </c>
      <c r="F11" s="34" t="s">
        <v>144</v>
      </c>
      <c r="G11" s="34" t="s">
        <v>153</v>
      </c>
      <c r="H11" s="34"/>
      <c r="I11" s="34" t="s">
        <v>316</v>
      </c>
      <c r="J11" s="35">
        <v>43824</v>
      </c>
      <c r="K11" s="13">
        <v>44207</v>
      </c>
      <c r="L11" s="22">
        <v>44485</v>
      </c>
      <c r="M11" s="23">
        <f t="shared" si="2"/>
        <v>1.8083333333333333</v>
      </c>
      <c r="N11" s="23">
        <f t="shared" si="3"/>
        <v>651</v>
      </c>
      <c r="O11" s="23">
        <f t="shared" si="4"/>
        <v>12.533333333333335</v>
      </c>
      <c r="P11" s="23">
        <f t="shared" si="5"/>
        <v>21.7</v>
      </c>
      <c r="Q11" s="37">
        <v>28</v>
      </c>
      <c r="R11" s="312" t="s">
        <v>141</v>
      </c>
      <c r="S11" s="38">
        <v>147</v>
      </c>
      <c r="T11" s="38">
        <v>186</v>
      </c>
      <c r="U11" s="38"/>
      <c r="V11" s="38">
        <v>29</v>
      </c>
      <c r="W11" s="38">
        <v>31</v>
      </c>
      <c r="X11" s="38">
        <v>31</v>
      </c>
      <c r="Y11" s="38">
        <v>31</v>
      </c>
      <c r="Z11" s="38">
        <v>32</v>
      </c>
      <c r="AA11" s="38">
        <v>32</v>
      </c>
      <c r="AB11" s="38">
        <v>32</v>
      </c>
      <c r="AC11" s="38">
        <v>33</v>
      </c>
      <c r="AD11" s="38">
        <v>34</v>
      </c>
      <c r="AE11" s="39">
        <v>35</v>
      </c>
      <c r="AF11" s="39">
        <v>35</v>
      </c>
      <c r="AG11" s="39">
        <v>36</v>
      </c>
      <c r="AH11" s="113">
        <v>36</v>
      </c>
      <c r="AI11" s="38">
        <v>36</v>
      </c>
      <c r="AJ11" s="38">
        <v>36</v>
      </c>
      <c r="AK11" s="113">
        <v>37</v>
      </c>
      <c r="AL11" s="113">
        <v>38</v>
      </c>
      <c r="AM11" s="146">
        <v>38</v>
      </c>
      <c r="AN11" s="39">
        <v>38</v>
      </c>
      <c r="AO11" s="38">
        <v>39</v>
      </c>
      <c r="AP11" s="146">
        <v>39</v>
      </c>
      <c r="AQ11" s="146">
        <v>39</v>
      </c>
      <c r="AR11" s="146"/>
      <c r="AS11" s="13">
        <v>44109</v>
      </c>
      <c r="AT11" s="13">
        <v>44116</v>
      </c>
      <c r="AU11" s="13">
        <v>44123</v>
      </c>
      <c r="AV11" s="28">
        <f t="shared" si="0"/>
        <v>9.9666666666666668</v>
      </c>
      <c r="AW11" s="77">
        <f>(AU10+AX10)/2</f>
        <v>44165</v>
      </c>
      <c r="AX11" s="83">
        <v>44207</v>
      </c>
      <c r="AY11" s="13">
        <v>44207</v>
      </c>
      <c r="AZ11" s="28">
        <f t="shared" si="1"/>
        <v>12.766666666666667</v>
      </c>
    </row>
    <row r="12" spans="1:53" ht="15.95">
      <c r="A12" s="1">
        <f>A11+1</f>
        <v>11</v>
      </c>
      <c r="B12" s="704" t="s">
        <v>340</v>
      </c>
      <c r="C12" s="167" t="s">
        <v>341</v>
      </c>
      <c r="D12" s="40">
        <v>10</v>
      </c>
      <c r="E12" s="41">
        <v>1312798</v>
      </c>
      <c r="F12" s="42" t="s">
        <v>144</v>
      </c>
      <c r="G12" s="159" t="s">
        <v>170</v>
      </c>
      <c r="H12" s="159"/>
      <c r="I12" s="42" t="s">
        <v>320</v>
      </c>
      <c r="J12" s="43">
        <v>43789</v>
      </c>
      <c r="K12" s="13">
        <v>44207</v>
      </c>
      <c r="L12" s="22">
        <v>44485</v>
      </c>
      <c r="M12" s="23">
        <f t="shared" si="2"/>
        <v>1.9055555555555554</v>
      </c>
      <c r="N12" s="23">
        <f t="shared" si="3"/>
        <v>686</v>
      </c>
      <c r="O12" s="23">
        <f t="shared" si="4"/>
        <v>13.7</v>
      </c>
      <c r="P12" s="23">
        <f t="shared" si="5"/>
        <v>22.866666666666667</v>
      </c>
      <c r="Q12" s="44">
        <v>32</v>
      </c>
      <c r="R12" s="312" t="s">
        <v>141</v>
      </c>
      <c r="S12" s="46">
        <v>105</v>
      </c>
      <c r="T12" s="45">
        <v>186</v>
      </c>
      <c r="U12" s="45"/>
      <c r="V12" s="45">
        <v>37</v>
      </c>
      <c r="W12" s="45">
        <v>34</v>
      </c>
      <c r="X12" s="46">
        <v>30</v>
      </c>
      <c r="Y12" s="46">
        <v>40</v>
      </c>
      <c r="Z12" s="46">
        <v>39</v>
      </c>
      <c r="AA12" s="47">
        <v>39</v>
      </c>
      <c r="AB12" s="47">
        <v>41</v>
      </c>
      <c r="AC12" s="47">
        <v>43</v>
      </c>
      <c r="AD12" s="47">
        <v>45</v>
      </c>
      <c r="AE12" s="86">
        <v>46</v>
      </c>
      <c r="AF12" s="86">
        <v>46</v>
      </c>
      <c r="AG12" s="49">
        <v>46</v>
      </c>
      <c r="AH12" s="114">
        <v>46</v>
      </c>
      <c r="AI12" s="115">
        <v>46</v>
      </c>
      <c r="AJ12" s="115">
        <v>46</v>
      </c>
      <c r="AK12" s="114">
        <v>47</v>
      </c>
      <c r="AL12" s="114">
        <v>48</v>
      </c>
      <c r="AM12" s="107">
        <v>47</v>
      </c>
      <c r="AN12" s="148">
        <v>46</v>
      </c>
      <c r="AO12" s="115">
        <v>45</v>
      </c>
      <c r="AP12" s="107">
        <v>46</v>
      </c>
      <c r="AQ12" s="107">
        <v>46</v>
      </c>
      <c r="AR12" s="107"/>
      <c r="AS12" s="13">
        <v>44109</v>
      </c>
      <c r="AT12" s="13">
        <v>44116</v>
      </c>
      <c r="AU12" s="13">
        <v>44123</v>
      </c>
      <c r="AV12" s="28">
        <f t="shared" si="0"/>
        <v>11.133333333333333</v>
      </c>
      <c r="AW12" s="81">
        <f>(AU12+AX12)/2</f>
        <v>44165</v>
      </c>
      <c r="AX12" s="83">
        <v>44207</v>
      </c>
      <c r="AY12" s="13">
        <v>44207</v>
      </c>
      <c r="AZ12" s="28">
        <f t="shared" si="1"/>
        <v>13.933333333333334</v>
      </c>
    </row>
    <row r="13" spans="1:53" ht="15.95">
      <c r="A13" s="1">
        <f t="shared" si="6"/>
        <v>12</v>
      </c>
      <c r="B13" s="704" t="s">
        <v>342</v>
      </c>
      <c r="C13" s="167" t="s">
        <v>343</v>
      </c>
      <c r="D13" s="40">
        <v>10</v>
      </c>
      <c r="E13" s="41">
        <v>1312798</v>
      </c>
      <c r="F13" s="42" t="s">
        <v>144</v>
      </c>
      <c r="G13" s="159" t="s">
        <v>170</v>
      </c>
      <c r="H13" s="159"/>
      <c r="I13" s="42" t="s">
        <v>326</v>
      </c>
      <c r="J13" s="43">
        <v>43808</v>
      </c>
      <c r="K13" s="13">
        <v>44207</v>
      </c>
      <c r="L13" s="22">
        <v>44485</v>
      </c>
      <c r="M13" s="23">
        <f t="shared" si="2"/>
        <v>1.8527777777777779</v>
      </c>
      <c r="N13" s="23">
        <f t="shared" si="3"/>
        <v>667</v>
      </c>
      <c r="O13" s="23">
        <f t="shared" si="4"/>
        <v>13.066666666666666</v>
      </c>
      <c r="P13" s="23">
        <f t="shared" si="5"/>
        <v>22.233333333333334</v>
      </c>
      <c r="Q13" s="44">
        <v>30</v>
      </c>
      <c r="R13" s="312" t="s">
        <v>141</v>
      </c>
      <c r="S13" s="46">
        <v>171</v>
      </c>
      <c r="T13" s="45">
        <v>167</v>
      </c>
      <c r="U13" s="45"/>
      <c r="V13" s="45">
        <v>34</v>
      </c>
      <c r="W13" s="45">
        <v>34</v>
      </c>
      <c r="X13" s="46">
        <v>34</v>
      </c>
      <c r="Y13" s="46">
        <v>40</v>
      </c>
      <c r="Z13" s="46">
        <v>38</v>
      </c>
      <c r="AA13" s="47">
        <v>38</v>
      </c>
      <c r="AB13" s="47">
        <v>40</v>
      </c>
      <c r="AC13" s="47">
        <v>43</v>
      </c>
      <c r="AD13" s="47">
        <v>44</v>
      </c>
      <c r="AE13" s="86">
        <v>44</v>
      </c>
      <c r="AF13" s="86">
        <v>44</v>
      </c>
      <c r="AG13" s="49">
        <v>44</v>
      </c>
      <c r="AH13" s="114">
        <v>44</v>
      </c>
      <c r="AI13" s="115">
        <v>44</v>
      </c>
      <c r="AJ13" s="115">
        <v>44</v>
      </c>
      <c r="AK13" s="114">
        <v>44</v>
      </c>
      <c r="AL13" s="114">
        <v>43</v>
      </c>
      <c r="AM13" s="107">
        <v>42</v>
      </c>
      <c r="AN13" s="148">
        <v>41</v>
      </c>
      <c r="AO13" s="115">
        <v>39</v>
      </c>
      <c r="AP13" s="107">
        <v>39</v>
      </c>
      <c r="AQ13" s="107">
        <v>39</v>
      </c>
      <c r="AR13" s="107"/>
      <c r="AS13" s="13">
        <v>44109</v>
      </c>
      <c r="AT13" s="13">
        <v>44116</v>
      </c>
      <c r="AU13" s="13">
        <v>44123</v>
      </c>
      <c r="AV13" s="28">
        <f t="shared" si="0"/>
        <v>10.5</v>
      </c>
      <c r="AW13" s="77">
        <f>(AU12+AX12)/2</f>
        <v>44165</v>
      </c>
      <c r="AX13" s="83">
        <v>44207</v>
      </c>
      <c r="AY13" s="13">
        <v>44207</v>
      </c>
      <c r="AZ13" s="28">
        <f t="shared" si="1"/>
        <v>13.3</v>
      </c>
    </row>
    <row r="14" spans="1:53" ht="15.95">
      <c r="A14" s="1">
        <f t="shared" si="6"/>
        <v>13</v>
      </c>
      <c r="B14" s="704" t="s">
        <v>3419</v>
      </c>
      <c r="C14" s="167" t="s">
        <v>345</v>
      </c>
      <c r="D14" s="168">
        <v>11</v>
      </c>
      <c r="E14" s="51">
        <v>1343433</v>
      </c>
      <c r="F14" s="42" t="s">
        <v>142</v>
      </c>
      <c r="G14" s="159" t="s">
        <v>170</v>
      </c>
      <c r="H14" s="159"/>
      <c r="I14" s="42" t="s">
        <v>316</v>
      </c>
      <c r="J14" s="52">
        <v>43871</v>
      </c>
      <c r="K14" s="13">
        <v>44207</v>
      </c>
      <c r="L14" s="22">
        <v>44485</v>
      </c>
      <c r="M14" s="23">
        <f t="shared" si="2"/>
        <v>1.6833333333333333</v>
      </c>
      <c r="N14" s="23">
        <f t="shared" si="3"/>
        <v>606</v>
      </c>
      <c r="O14" s="23">
        <f t="shared" si="4"/>
        <v>11.033333333333333</v>
      </c>
      <c r="P14" s="23">
        <f t="shared" si="5"/>
        <v>20.2</v>
      </c>
      <c r="Q14" s="44">
        <v>25</v>
      </c>
      <c r="R14" s="312" t="s">
        <v>141</v>
      </c>
      <c r="S14" s="46">
        <v>151</v>
      </c>
      <c r="T14" s="45">
        <v>221</v>
      </c>
      <c r="U14" s="45"/>
      <c r="V14" s="45">
        <v>27</v>
      </c>
      <c r="W14" s="45">
        <v>27</v>
      </c>
      <c r="X14" s="46">
        <v>28</v>
      </c>
      <c r="Y14" s="46">
        <v>28</v>
      </c>
      <c r="Z14" s="46">
        <v>31</v>
      </c>
      <c r="AA14" s="47">
        <v>30</v>
      </c>
      <c r="AB14" s="47">
        <v>30</v>
      </c>
      <c r="AC14" s="47">
        <v>30</v>
      </c>
      <c r="AD14" s="47">
        <v>30</v>
      </c>
      <c r="AE14" s="48">
        <v>30</v>
      </c>
      <c r="AF14" s="49">
        <v>30</v>
      </c>
      <c r="AG14" s="49">
        <v>33</v>
      </c>
      <c r="AH14" s="114">
        <v>33</v>
      </c>
      <c r="AI14" s="115">
        <v>34</v>
      </c>
      <c r="AJ14" s="115">
        <v>34</v>
      </c>
      <c r="AK14" s="114">
        <v>33</v>
      </c>
      <c r="AL14" s="114">
        <v>32</v>
      </c>
      <c r="AM14" s="107">
        <v>32</v>
      </c>
      <c r="AN14" s="148">
        <v>32</v>
      </c>
      <c r="AO14" s="115">
        <v>32</v>
      </c>
      <c r="AP14" s="107">
        <v>32</v>
      </c>
      <c r="AQ14" s="107">
        <v>32</v>
      </c>
      <c r="AR14" s="107"/>
      <c r="AS14" s="13">
        <v>44109</v>
      </c>
      <c r="AT14" s="13">
        <v>44116</v>
      </c>
      <c r="AU14" s="13">
        <v>44123</v>
      </c>
      <c r="AV14" s="28">
        <f t="shared" si="0"/>
        <v>8.4</v>
      </c>
      <c r="AW14" s="81">
        <f>(AU14+AX14)/2</f>
        <v>44165</v>
      </c>
      <c r="AX14" s="83">
        <v>44207</v>
      </c>
      <c r="AY14" s="13">
        <v>44207</v>
      </c>
      <c r="AZ14" s="28">
        <f t="shared" si="1"/>
        <v>11.2</v>
      </c>
    </row>
    <row r="15" spans="1:53" s="626" customFormat="1" ht="15.95">
      <c r="A15" s="622">
        <f t="shared" si="6"/>
        <v>14</v>
      </c>
      <c r="B15" s="622"/>
      <c r="C15" s="702" t="s">
        <v>346</v>
      </c>
      <c r="D15" s="53">
        <v>11</v>
      </c>
      <c r="E15" s="54">
        <v>1343433</v>
      </c>
      <c r="F15" s="55" t="s">
        <v>142</v>
      </c>
      <c r="G15" s="160" t="s">
        <v>170</v>
      </c>
      <c r="H15" s="160"/>
      <c r="I15" s="55" t="s">
        <v>329</v>
      </c>
      <c r="J15" s="56">
        <v>43811</v>
      </c>
      <c r="K15" s="13">
        <v>44207</v>
      </c>
      <c r="L15" s="22">
        <v>44485</v>
      </c>
      <c r="M15" s="23">
        <f t="shared" si="2"/>
        <v>1.8444444444444446</v>
      </c>
      <c r="N15" s="23">
        <f t="shared" si="3"/>
        <v>664</v>
      </c>
      <c r="O15" s="23">
        <f t="shared" si="4"/>
        <v>12.966666666666665</v>
      </c>
      <c r="P15" s="23">
        <f t="shared" si="5"/>
        <v>22.133333333333333</v>
      </c>
      <c r="Q15" s="57">
        <v>28</v>
      </c>
      <c r="R15" s="623" t="s">
        <v>141</v>
      </c>
      <c r="S15" s="58"/>
      <c r="T15" s="58"/>
      <c r="U15" s="58"/>
      <c r="V15" s="58"/>
      <c r="W15" s="58"/>
      <c r="X15" s="59"/>
      <c r="Y15" s="59"/>
      <c r="Z15" s="59"/>
      <c r="AA15" s="60"/>
      <c r="AB15" s="60"/>
      <c r="AC15" s="60"/>
      <c r="AD15" s="60"/>
      <c r="AE15" s="61"/>
      <c r="AF15" s="62"/>
      <c r="AG15" s="62"/>
      <c r="AH15" s="116"/>
      <c r="AI15" s="117"/>
      <c r="AJ15" s="117"/>
      <c r="AK15" s="116"/>
      <c r="AL15" s="116"/>
      <c r="AM15" s="62"/>
      <c r="AN15" s="61"/>
      <c r="AO15" s="117"/>
      <c r="AP15" s="62"/>
      <c r="AQ15" s="62"/>
      <c r="AR15" s="62"/>
      <c r="AS15" s="63">
        <v>44112</v>
      </c>
      <c r="AT15" s="63">
        <v>44116</v>
      </c>
      <c r="AU15" s="63">
        <v>44123</v>
      </c>
      <c r="AV15" s="64">
        <f t="shared" si="0"/>
        <v>10.4</v>
      </c>
      <c r="AW15" s="78">
        <f>(AU14+AX14)/2</f>
        <v>44165</v>
      </c>
      <c r="AX15" s="624">
        <v>44207</v>
      </c>
      <c r="AY15" s="625">
        <v>44207</v>
      </c>
      <c r="AZ15" s="64">
        <f t="shared" si="1"/>
        <v>13.2</v>
      </c>
      <c r="BA15" s="626" t="s">
        <v>3420</v>
      </c>
    </row>
    <row r="16" spans="1:53" ht="15.95">
      <c r="A16" s="1">
        <f>A15+1</f>
        <v>15</v>
      </c>
      <c r="B16" s="704" t="s">
        <v>347</v>
      </c>
      <c r="C16" s="167" t="s">
        <v>348</v>
      </c>
      <c r="D16" s="40">
        <v>3</v>
      </c>
      <c r="E16" s="65">
        <v>1198647</v>
      </c>
      <c r="F16" s="65" t="s">
        <v>144</v>
      </c>
      <c r="G16" s="65" t="s">
        <v>185</v>
      </c>
      <c r="H16" s="65"/>
      <c r="I16" s="65" t="s">
        <v>329</v>
      </c>
      <c r="J16" s="66">
        <v>43831</v>
      </c>
      <c r="K16" s="13">
        <v>44207</v>
      </c>
      <c r="L16" s="22">
        <v>44485</v>
      </c>
      <c r="M16" s="23">
        <f t="shared" si="2"/>
        <v>1.7916666666666667</v>
      </c>
      <c r="N16" s="23">
        <f t="shared" si="3"/>
        <v>645</v>
      </c>
      <c r="O16" s="23">
        <f t="shared" si="4"/>
        <v>12.333333333333332</v>
      </c>
      <c r="P16" s="23">
        <f t="shared" si="5"/>
        <v>21.5</v>
      </c>
      <c r="Q16" s="68">
        <v>26</v>
      </c>
      <c r="R16" s="312" t="s">
        <v>141</v>
      </c>
      <c r="S16" s="69">
        <v>150</v>
      </c>
      <c r="T16" s="69">
        <v>195</v>
      </c>
      <c r="U16" s="69"/>
      <c r="V16" s="69">
        <v>29</v>
      </c>
      <c r="W16" s="69">
        <v>28</v>
      </c>
      <c r="X16" s="69">
        <v>29</v>
      </c>
      <c r="Y16" s="69">
        <v>36</v>
      </c>
      <c r="Z16" s="69">
        <v>36</v>
      </c>
      <c r="AA16" s="69">
        <v>36</v>
      </c>
      <c r="AB16" s="69">
        <v>36</v>
      </c>
      <c r="AC16" s="69">
        <v>36</v>
      </c>
      <c r="AD16" s="69">
        <v>36</v>
      </c>
      <c r="AE16" s="70">
        <v>38</v>
      </c>
      <c r="AF16" s="70">
        <v>40</v>
      </c>
      <c r="AG16" s="70">
        <v>42</v>
      </c>
      <c r="AH16" s="118">
        <v>43</v>
      </c>
      <c r="AI16" s="69">
        <v>44</v>
      </c>
      <c r="AJ16" s="69">
        <v>44</v>
      </c>
      <c r="AK16" s="118">
        <v>43</v>
      </c>
      <c r="AL16" s="118">
        <v>42</v>
      </c>
      <c r="AM16" s="147">
        <v>42</v>
      </c>
      <c r="AN16" s="70">
        <v>42</v>
      </c>
      <c r="AO16" s="69">
        <v>47</v>
      </c>
      <c r="AP16" s="147">
        <v>46</v>
      </c>
      <c r="AQ16" s="147">
        <v>46</v>
      </c>
      <c r="AR16" s="147"/>
      <c r="AS16" s="13">
        <v>44109</v>
      </c>
      <c r="AT16" s="13">
        <v>44116</v>
      </c>
      <c r="AU16" s="13">
        <v>44123</v>
      </c>
      <c r="AV16" s="28">
        <f t="shared" si="0"/>
        <v>9.7333333333333325</v>
      </c>
      <c r="AW16" s="81">
        <f>(AU16+AX16)/2</f>
        <v>44165</v>
      </c>
      <c r="AX16" s="83">
        <v>44207</v>
      </c>
      <c r="AY16" s="13">
        <v>44207</v>
      </c>
      <c r="AZ16" s="28">
        <f t="shared" si="1"/>
        <v>12.533333333333333</v>
      </c>
    </row>
    <row r="17" spans="1:52" ht="15.95">
      <c r="A17" s="1">
        <f t="shared" si="6"/>
        <v>16</v>
      </c>
      <c r="B17" s="704" t="s">
        <v>349</v>
      </c>
      <c r="C17" s="167" t="s">
        <v>350</v>
      </c>
      <c r="D17" s="40">
        <v>3</v>
      </c>
      <c r="E17" s="65">
        <v>1198647</v>
      </c>
      <c r="F17" s="65" t="s">
        <v>144</v>
      </c>
      <c r="G17" s="65" t="s">
        <v>185</v>
      </c>
      <c r="H17" s="65"/>
      <c r="I17" s="65" t="s">
        <v>320</v>
      </c>
      <c r="J17" s="66">
        <v>43831</v>
      </c>
      <c r="K17" s="13">
        <v>44207</v>
      </c>
      <c r="L17" s="22">
        <v>44485</v>
      </c>
      <c r="M17" s="23">
        <f t="shared" si="2"/>
        <v>1.7916666666666667</v>
      </c>
      <c r="N17" s="23">
        <f t="shared" si="3"/>
        <v>645</v>
      </c>
      <c r="O17" s="23">
        <f t="shared" si="4"/>
        <v>12.333333333333332</v>
      </c>
      <c r="P17" s="23">
        <f t="shared" si="5"/>
        <v>21.5</v>
      </c>
      <c r="Q17" s="68">
        <v>27</v>
      </c>
      <c r="R17" s="312" t="s">
        <v>141</v>
      </c>
      <c r="S17" s="69">
        <v>138</v>
      </c>
      <c r="T17" s="69">
        <v>151</v>
      </c>
      <c r="U17" s="69"/>
      <c r="V17" s="69">
        <v>29</v>
      </c>
      <c r="W17" s="69">
        <v>31</v>
      </c>
      <c r="X17" s="69">
        <v>32</v>
      </c>
      <c r="Y17" s="69">
        <v>40</v>
      </c>
      <c r="Z17" s="69">
        <v>40</v>
      </c>
      <c r="AA17" s="69">
        <v>39</v>
      </c>
      <c r="AB17" s="69">
        <v>38</v>
      </c>
      <c r="AC17" s="69">
        <v>38</v>
      </c>
      <c r="AD17" s="69">
        <v>37</v>
      </c>
      <c r="AE17" s="70">
        <v>38</v>
      </c>
      <c r="AF17" s="70">
        <v>39</v>
      </c>
      <c r="AG17" s="70">
        <v>39</v>
      </c>
      <c r="AH17" s="118">
        <v>39</v>
      </c>
      <c r="AI17" s="69">
        <v>39</v>
      </c>
      <c r="AJ17" s="69">
        <v>40</v>
      </c>
      <c r="AK17" s="118">
        <v>40</v>
      </c>
      <c r="AL17" s="118">
        <v>40</v>
      </c>
      <c r="AM17" s="147">
        <v>40</v>
      </c>
      <c r="AN17" s="70">
        <v>40</v>
      </c>
      <c r="AO17" s="69">
        <v>43</v>
      </c>
      <c r="AP17" s="147">
        <v>43</v>
      </c>
      <c r="AQ17" s="147">
        <v>43</v>
      </c>
      <c r="AR17" s="147"/>
      <c r="AS17" s="13">
        <v>44109</v>
      </c>
      <c r="AT17" s="13">
        <v>44116</v>
      </c>
      <c r="AU17" s="13">
        <v>44123</v>
      </c>
      <c r="AV17" s="28">
        <f t="shared" si="0"/>
        <v>9.7333333333333325</v>
      </c>
      <c r="AW17" s="77">
        <f>(AU16+AX16)/2</f>
        <v>44165</v>
      </c>
      <c r="AX17" s="83">
        <v>44207</v>
      </c>
      <c r="AY17" s="13">
        <v>44207</v>
      </c>
      <c r="AZ17" s="28">
        <f t="shared" si="1"/>
        <v>12.533333333333333</v>
      </c>
    </row>
    <row r="18" spans="1:52" ht="15.95">
      <c r="A18" s="1">
        <f t="shared" si="6"/>
        <v>17</v>
      </c>
      <c r="B18" s="704" t="s">
        <v>351</v>
      </c>
      <c r="C18" s="167" t="s">
        <v>352</v>
      </c>
      <c r="D18" s="40">
        <v>5</v>
      </c>
      <c r="E18" s="65">
        <v>1275960</v>
      </c>
      <c r="F18" s="65" t="s">
        <v>144</v>
      </c>
      <c r="G18" s="65" t="s">
        <v>185</v>
      </c>
      <c r="H18" s="65"/>
      <c r="I18" s="65" t="s">
        <v>329</v>
      </c>
      <c r="J18" s="66">
        <v>43831</v>
      </c>
      <c r="K18" s="13">
        <v>44207</v>
      </c>
      <c r="L18" s="22">
        <v>44485</v>
      </c>
      <c r="M18" s="23">
        <f t="shared" si="2"/>
        <v>1.7916666666666667</v>
      </c>
      <c r="N18" s="23">
        <f t="shared" si="3"/>
        <v>645</v>
      </c>
      <c r="O18" s="23">
        <f t="shared" si="4"/>
        <v>12.333333333333332</v>
      </c>
      <c r="P18" s="23">
        <f t="shared" si="5"/>
        <v>21.5</v>
      </c>
      <c r="Q18" s="68">
        <v>26</v>
      </c>
      <c r="R18" s="312" t="s">
        <v>141</v>
      </c>
      <c r="S18" s="69">
        <v>109</v>
      </c>
      <c r="T18" s="69">
        <v>155</v>
      </c>
      <c r="U18" s="69">
        <v>208</v>
      </c>
      <c r="V18" s="69">
        <v>27</v>
      </c>
      <c r="W18" s="69">
        <v>27</v>
      </c>
      <c r="X18" s="69">
        <v>28</v>
      </c>
      <c r="Y18" s="69">
        <v>31</v>
      </c>
      <c r="Z18" s="69">
        <v>32</v>
      </c>
      <c r="AA18" s="69">
        <v>34</v>
      </c>
      <c r="AB18" s="69">
        <v>38</v>
      </c>
      <c r="AC18" s="69">
        <v>43</v>
      </c>
      <c r="AD18" s="69">
        <v>47</v>
      </c>
      <c r="AE18" s="70">
        <v>48</v>
      </c>
      <c r="AF18" s="70">
        <v>48</v>
      </c>
      <c r="AG18" s="70">
        <v>49</v>
      </c>
      <c r="AH18" s="118">
        <v>49</v>
      </c>
      <c r="AI18" s="69">
        <v>50</v>
      </c>
      <c r="AJ18" s="69">
        <v>52</v>
      </c>
      <c r="AK18" s="118">
        <v>50</v>
      </c>
      <c r="AL18" s="118">
        <v>49</v>
      </c>
      <c r="AM18" s="147">
        <v>50</v>
      </c>
      <c r="AN18" s="70">
        <v>50</v>
      </c>
      <c r="AO18" s="69">
        <v>43</v>
      </c>
      <c r="AP18" s="147">
        <v>43</v>
      </c>
      <c r="AQ18" s="147">
        <v>43</v>
      </c>
      <c r="AR18" s="147">
        <v>43</v>
      </c>
      <c r="AS18" s="13">
        <v>44109</v>
      </c>
      <c r="AT18" s="13">
        <v>44116</v>
      </c>
      <c r="AU18" s="13">
        <v>44123</v>
      </c>
      <c r="AV18" s="28">
        <f t="shared" si="0"/>
        <v>9.7333333333333325</v>
      </c>
      <c r="AW18" s="81">
        <f>(AU18+AX18)/2</f>
        <v>44165</v>
      </c>
      <c r="AX18" s="83">
        <v>44207</v>
      </c>
      <c r="AY18" s="13">
        <v>44207</v>
      </c>
      <c r="AZ18" s="28">
        <f t="shared" si="1"/>
        <v>12.533333333333333</v>
      </c>
    </row>
    <row r="19" spans="1:52" ht="15.95">
      <c r="A19" s="1">
        <f t="shared" si="6"/>
        <v>18</v>
      </c>
      <c r="B19" s="704" t="s">
        <v>353</v>
      </c>
      <c r="C19" s="167" t="s">
        <v>354</v>
      </c>
      <c r="D19" s="40">
        <v>5</v>
      </c>
      <c r="E19" s="65">
        <v>1275960</v>
      </c>
      <c r="F19" s="65" t="s">
        <v>144</v>
      </c>
      <c r="G19" s="65" t="s">
        <v>185</v>
      </c>
      <c r="H19" s="65"/>
      <c r="I19" s="65" t="s">
        <v>326</v>
      </c>
      <c r="J19" s="66">
        <v>43831</v>
      </c>
      <c r="K19" s="13">
        <v>44207</v>
      </c>
      <c r="L19" s="22">
        <v>44485</v>
      </c>
      <c r="M19" s="23">
        <f t="shared" si="2"/>
        <v>1.7916666666666667</v>
      </c>
      <c r="N19" s="23">
        <f t="shared" si="3"/>
        <v>645</v>
      </c>
      <c r="O19" s="23">
        <f t="shared" si="4"/>
        <v>12.333333333333332</v>
      </c>
      <c r="P19" s="23">
        <f t="shared" si="5"/>
        <v>21.5</v>
      </c>
      <c r="Q19" s="68">
        <v>29</v>
      </c>
      <c r="R19" s="312" t="s">
        <v>141</v>
      </c>
      <c r="S19" s="69">
        <v>150</v>
      </c>
      <c r="T19" s="69">
        <v>173</v>
      </c>
      <c r="U19" s="69">
        <v>210</v>
      </c>
      <c r="V19" s="69">
        <v>29</v>
      </c>
      <c r="W19" s="69">
        <v>30</v>
      </c>
      <c r="X19" s="69">
        <v>31</v>
      </c>
      <c r="Y19" s="69">
        <v>33</v>
      </c>
      <c r="Z19" s="69">
        <v>34</v>
      </c>
      <c r="AA19" s="69">
        <v>34</v>
      </c>
      <c r="AB19" s="69">
        <v>35</v>
      </c>
      <c r="AC19" s="69">
        <v>35</v>
      </c>
      <c r="AD19" s="69">
        <v>37</v>
      </c>
      <c r="AE19" s="70">
        <v>38</v>
      </c>
      <c r="AF19" s="70">
        <v>38</v>
      </c>
      <c r="AG19" s="70">
        <v>38</v>
      </c>
      <c r="AH19" s="118">
        <v>38</v>
      </c>
      <c r="AI19" s="69">
        <v>38</v>
      </c>
      <c r="AJ19" s="69">
        <v>38</v>
      </c>
      <c r="AK19" s="118">
        <v>36</v>
      </c>
      <c r="AL19" s="118">
        <v>34</v>
      </c>
      <c r="AM19" s="147">
        <v>35</v>
      </c>
      <c r="AN19" s="70">
        <v>36</v>
      </c>
      <c r="AO19" s="69">
        <v>54</v>
      </c>
      <c r="AP19" s="147">
        <v>54</v>
      </c>
      <c r="AQ19" s="147">
        <v>54</v>
      </c>
      <c r="AR19" s="147">
        <v>49</v>
      </c>
      <c r="AS19" s="13">
        <v>44109</v>
      </c>
      <c r="AT19" s="13">
        <v>44116</v>
      </c>
      <c r="AU19" s="13">
        <v>44123</v>
      </c>
      <c r="AV19" s="28">
        <f t="shared" si="0"/>
        <v>9.7333333333333325</v>
      </c>
      <c r="AW19" s="77">
        <f>(AU18+AX18)/2</f>
        <v>44165</v>
      </c>
      <c r="AX19" s="83">
        <v>44207</v>
      </c>
      <c r="AY19" s="13">
        <v>44207</v>
      </c>
      <c r="AZ19" s="28">
        <f t="shared" si="1"/>
        <v>12.533333333333333</v>
      </c>
    </row>
    <row r="20" spans="1:52" ht="15.95">
      <c r="A20" s="1">
        <f t="shared" si="6"/>
        <v>19</v>
      </c>
      <c r="B20" s="704" t="s">
        <v>355</v>
      </c>
      <c r="C20" s="167" t="s">
        <v>356</v>
      </c>
      <c r="D20" s="40">
        <v>5</v>
      </c>
      <c r="E20" s="65">
        <v>1275960</v>
      </c>
      <c r="F20" s="65" t="s">
        <v>144</v>
      </c>
      <c r="G20" s="65" t="s">
        <v>185</v>
      </c>
      <c r="H20" s="65"/>
      <c r="I20" s="65" t="s">
        <v>316</v>
      </c>
      <c r="J20" s="66">
        <v>43832</v>
      </c>
      <c r="K20" s="13">
        <v>44207</v>
      </c>
      <c r="L20" s="22">
        <v>44485</v>
      </c>
      <c r="M20" s="23">
        <f t="shared" si="2"/>
        <v>1.788888888888889</v>
      </c>
      <c r="N20" s="23">
        <f t="shared" si="3"/>
        <v>644</v>
      </c>
      <c r="O20" s="23">
        <f t="shared" si="4"/>
        <v>12.299999999999999</v>
      </c>
      <c r="P20" s="23">
        <f t="shared" si="5"/>
        <v>21.466666666666669</v>
      </c>
      <c r="Q20" s="68">
        <v>27</v>
      </c>
      <c r="R20" s="312" t="s">
        <v>141</v>
      </c>
      <c r="S20" s="69">
        <v>138</v>
      </c>
      <c r="T20" s="69">
        <v>183</v>
      </c>
      <c r="U20" s="69">
        <v>193</v>
      </c>
      <c r="V20" s="69">
        <v>29</v>
      </c>
      <c r="W20" s="69">
        <v>29</v>
      </c>
      <c r="X20" s="69">
        <v>29</v>
      </c>
      <c r="Y20" s="69">
        <v>31</v>
      </c>
      <c r="Z20" s="69">
        <v>31</v>
      </c>
      <c r="AA20" s="69">
        <v>32</v>
      </c>
      <c r="AB20" s="69">
        <v>33</v>
      </c>
      <c r="AC20" s="69">
        <v>35</v>
      </c>
      <c r="AD20" s="69">
        <v>36</v>
      </c>
      <c r="AE20" s="70">
        <v>37</v>
      </c>
      <c r="AF20" s="70">
        <v>38</v>
      </c>
      <c r="AG20" s="70">
        <v>38</v>
      </c>
      <c r="AH20" s="118">
        <v>38</v>
      </c>
      <c r="AI20" s="69">
        <v>39</v>
      </c>
      <c r="AJ20" s="69">
        <v>41</v>
      </c>
      <c r="AK20" s="118">
        <v>41</v>
      </c>
      <c r="AL20" s="118">
        <v>42</v>
      </c>
      <c r="AM20" s="147">
        <v>43</v>
      </c>
      <c r="AN20" s="70">
        <v>43</v>
      </c>
      <c r="AO20" s="69">
        <v>43</v>
      </c>
      <c r="AP20" s="147">
        <v>43</v>
      </c>
      <c r="AQ20" s="147">
        <v>43</v>
      </c>
      <c r="AR20" s="147">
        <v>41</v>
      </c>
      <c r="AS20" s="13">
        <v>44109</v>
      </c>
      <c r="AT20" s="13">
        <v>44116</v>
      </c>
      <c r="AU20" s="13">
        <v>44123</v>
      </c>
      <c r="AV20" s="28">
        <f t="shared" si="0"/>
        <v>9.6999999999999993</v>
      </c>
      <c r="AW20" s="81">
        <f>(AU20+AX20)/2</f>
        <v>44165</v>
      </c>
      <c r="AX20" s="83">
        <v>44207</v>
      </c>
      <c r="AY20" s="13">
        <v>44207</v>
      </c>
      <c r="AZ20" s="28">
        <f t="shared" si="1"/>
        <v>12.5</v>
      </c>
    </row>
    <row r="21" spans="1:52" ht="15.95">
      <c r="A21" s="1">
        <f t="shared" si="6"/>
        <v>20</v>
      </c>
      <c r="B21" s="704" t="s">
        <v>357</v>
      </c>
      <c r="C21" s="167" t="s">
        <v>358</v>
      </c>
      <c r="D21" s="40">
        <v>5</v>
      </c>
      <c r="E21" s="65">
        <v>1275960</v>
      </c>
      <c r="F21" s="65" t="s">
        <v>144</v>
      </c>
      <c r="G21" s="65" t="s">
        <v>185</v>
      </c>
      <c r="H21" s="65"/>
      <c r="I21" s="65" t="s">
        <v>323</v>
      </c>
      <c r="J21" s="66">
        <v>43832</v>
      </c>
      <c r="K21" s="13">
        <v>44207</v>
      </c>
      <c r="L21" s="22">
        <v>44485</v>
      </c>
      <c r="M21" s="23">
        <f t="shared" si="2"/>
        <v>1.788888888888889</v>
      </c>
      <c r="N21" s="23">
        <f t="shared" si="3"/>
        <v>644</v>
      </c>
      <c r="O21" s="23">
        <f t="shared" si="4"/>
        <v>12.299999999999999</v>
      </c>
      <c r="P21" s="23">
        <f t="shared" si="5"/>
        <v>21.466666666666669</v>
      </c>
      <c r="Q21" s="68">
        <v>28</v>
      </c>
      <c r="R21" s="312" t="s">
        <v>141</v>
      </c>
      <c r="S21" s="69">
        <v>160</v>
      </c>
      <c r="T21" s="69">
        <v>189</v>
      </c>
      <c r="U21" s="69">
        <v>202</v>
      </c>
      <c r="V21" s="69">
        <v>33</v>
      </c>
      <c r="W21" s="69">
        <v>33</v>
      </c>
      <c r="X21" s="69">
        <v>34</v>
      </c>
      <c r="Y21" s="69">
        <v>40</v>
      </c>
      <c r="Z21" s="69">
        <v>40</v>
      </c>
      <c r="AA21" s="69">
        <v>41</v>
      </c>
      <c r="AB21" s="69">
        <v>41</v>
      </c>
      <c r="AC21" s="69">
        <v>42</v>
      </c>
      <c r="AD21" s="69">
        <v>44</v>
      </c>
      <c r="AE21" s="70">
        <v>46</v>
      </c>
      <c r="AF21" s="70">
        <v>48</v>
      </c>
      <c r="AG21" s="70">
        <v>50</v>
      </c>
      <c r="AH21" s="118">
        <v>50</v>
      </c>
      <c r="AI21" s="69">
        <v>51</v>
      </c>
      <c r="AJ21" s="69">
        <v>52</v>
      </c>
      <c r="AK21" s="118">
        <v>53</v>
      </c>
      <c r="AL21" s="118">
        <v>54</v>
      </c>
      <c r="AM21" s="147">
        <v>54</v>
      </c>
      <c r="AN21" s="70">
        <v>55</v>
      </c>
      <c r="AO21" s="69">
        <v>57</v>
      </c>
      <c r="AP21" s="147">
        <v>57</v>
      </c>
      <c r="AQ21" s="147">
        <v>57</v>
      </c>
      <c r="AR21" s="147">
        <v>53</v>
      </c>
      <c r="AS21" s="13">
        <v>44109</v>
      </c>
      <c r="AT21" s="13">
        <v>44116</v>
      </c>
      <c r="AU21" s="13">
        <v>44123</v>
      </c>
      <c r="AV21" s="28">
        <f t="shared" si="0"/>
        <v>9.6999999999999993</v>
      </c>
      <c r="AW21" s="77">
        <f>(AU20+AX20)/2</f>
        <v>44165</v>
      </c>
      <c r="AX21" s="83">
        <v>44207</v>
      </c>
      <c r="AY21" s="13">
        <v>44207</v>
      </c>
      <c r="AZ21" s="28">
        <f t="shared" si="1"/>
        <v>12.5</v>
      </c>
    </row>
    <row r="22" spans="1:52" ht="15.95">
      <c r="A22" s="1">
        <f t="shared" si="6"/>
        <v>21</v>
      </c>
      <c r="B22" s="704" t="s">
        <v>359</v>
      </c>
      <c r="C22" s="167" t="s">
        <v>360</v>
      </c>
      <c r="D22" s="40">
        <v>5</v>
      </c>
      <c r="E22" s="65">
        <v>1275960</v>
      </c>
      <c r="F22" s="65" t="s">
        <v>144</v>
      </c>
      <c r="G22" s="65" t="s">
        <v>185</v>
      </c>
      <c r="H22" s="65"/>
      <c r="I22" s="65" t="s">
        <v>320</v>
      </c>
      <c r="J22" s="66">
        <v>43832</v>
      </c>
      <c r="K22" s="13">
        <v>44207</v>
      </c>
      <c r="L22" s="22">
        <v>44485</v>
      </c>
      <c r="M22" s="23">
        <f t="shared" si="2"/>
        <v>1.788888888888889</v>
      </c>
      <c r="N22" s="23">
        <f t="shared" si="3"/>
        <v>644</v>
      </c>
      <c r="O22" s="23">
        <f t="shared" si="4"/>
        <v>12.299999999999999</v>
      </c>
      <c r="P22" s="23">
        <f t="shared" si="5"/>
        <v>21.466666666666669</v>
      </c>
      <c r="Q22" s="68">
        <v>29</v>
      </c>
      <c r="R22" s="312" t="s">
        <v>141</v>
      </c>
      <c r="S22" s="69">
        <v>141</v>
      </c>
      <c r="T22" s="69">
        <v>192</v>
      </c>
      <c r="U22" s="69">
        <v>137</v>
      </c>
      <c r="V22" s="69">
        <v>31</v>
      </c>
      <c r="W22" s="69">
        <v>31</v>
      </c>
      <c r="X22" s="69">
        <v>31</v>
      </c>
      <c r="Y22" s="69">
        <v>36</v>
      </c>
      <c r="Z22" s="69">
        <v>37</v>
      </c>
      <c r="AA22" s="69">
        <v>38</v>
      </c>
      <c r="AB22" s="69">
        <v>39</v>
      </c>
      <c r="AC22" s="69">
        <v>40</v>
      </c>
      <c r="AD22" s="69">
        <v>44</v>
      </c>
      <c r="AE22" s="70">
        <v>45</v>
      </c>
      <c r="AF22" s="70">
        <v>47</v>
      </c>
      <c r="AG22" s="70">
        <v>47</v>
      </c>
      <c r="AH22" s="118">
        <v>47</v>
      </c>
      <c r="AI22" s="69">
        <v>47</v>
      </c>
      <c r="AJ22" s="69">
        <v>48</v>
      </c>
      <c r="AK22" s="118">
        <v>48</v>
      </c>
      <c r="AL22" s="118">
        <v>49</v>
      </c>
      <c r="AM22" s="147">
        <v>50</v>
      </c>
      <c r="AN22" s="70">
        <v>50</v>
      </c>
      <c r="AO22" s="69">
        <v>50</v>
      </c>
      <c r="AP22" s="147">
        <v>50</v>
      </c>
      <c r="AQ22" s="147">
        <v>50</v>
      </c>
      <c r="AR22" s="147">
        <v>33</v>
      </c>
      <c r="AS22" s="13">
        <v>44109</v>
      </c>
      <c r="AT22" s="13">
        <v>44116</v>
      </c>
      <c r="AU22" s="13">
        <v>44123</v>
      </c>
      <c r="AV22" s="28">
        <f t="shared" si="0"/>
        <v>9.6999999999999993</v>
      </c>
      <c r="AW22" s="81">
        <f>(AU22+AX22)/2</f>
        <v>44165</v>
      </c>
      <c r="AX22" s="83">
        <v>44207</v>
      </c>
      <c r="AY22" s="13">
        <v>44207</v>
      </c>
      <c r="AZ22" s="28">
        <f t="shared" si="1"/>
        <v>12.5</v>
      </c>
    </row>
    <row r="23" spans="1:52" ht="15.95">
      <c r="A23" s="1">
        <f t="shared" si="6"/>
        <v>22</v>
      </c>
      <c r="B23" s="704" t="s">
        <v>361</v>
      </c>
      <c r="C23" s="167" t="s">
        <v>362</v>
      </c>
      <c r="D23" s="40">
        <v>7</v>
      </c>
      <c r="E23" s="65">
        <v>1253158</v>
      </c>
      <c r="F23" s="65" t="s">
        <v>142</v>
      </c>
      <c r="G23" s="65" t="s">
        <v>185</v>
      </c>
      <c r="H23" s="65"/>
      <c r="I23" s="65" t="s">
        <v>329</v>
      </c>
      <c r="J23" s="66">
        <v>43832</v>
      </c>
      <c r="K23" s="13">
        <v>44207</v>
      </c>
      <c r="L23" s="22">
        <v>44485</v>
      </c>
      <c r="M23" s="23">
        <f t="shared" si="2"/>
        <v>1.788888888888889</v>
      </c>
      <c r="N23" s="23">
        <f t="shared" si="3"/>
        <v>644</v>
      </c>
      <c r="O23" s="23">
        <f t="shared" si="4"/>
        <v>12.299999999999999</v>
      </c>
      <c r="P23" s="23">
        <f t="shared" si="5"/>
        <v>21.466666666666669</v>
      </c>
      <c r="Q23" s="68">
        <v>29</v>
      </c>
      <c r="R23" s="312" t="s">
        <v>141</v>
      </c>
      <c r="S23" s="69">
        <v>244</v>
      </c>
      <c r="T23" s="69">
        <v>183</v>
      </c>
      <c r="U23" s="69">
        <v>131</v>
      </c>
      <c r="V23" s="69">
        <v>42</v>
      </c>
      <c r="W23" s="69">
        <v>43</v>
      </c>
      <c r="X23" s="69">
        <v>44</v>
      </c>
      <c r="Y23" s="69">
        <v>44</v>
      </c>
      <c r="Z23" s="69">
        <v>50</v>
      </c>
      <c r="AA23" s="69">
        <v>50</v>
      </c>
      <c r="AB23" s="69">
        <v>50</v>
      </c>
      <c r="AC23" s="69">
        <v>51</v>
      </c>
      <c r="AD23" s="69">
        <v>51</v>
      </c>
      <c r="AE23" s="70">
        <v>52</v>
      </c>
      <c r="AF23" s="70">
        <v>53</v>
      </c>
      <c r="AG23" s="70">
        <v>53</v>
      </c>
      <c r="AH23" s="118">
        <v>53</v>
      </c>
      <c r="AI23" s="69">
        <v>53</v>
      </c>
      <c r="AJ23" s="69">
        <v>53</v>
      </c>
      <c r="AK23" s="118">
        <v>53</v>
      </c>
      <c r="AL23" s="118">
        <v>53</v>
      </c>
      <c r="AM23" s="147">
        <v>53</v>
      </c>
      <c r="AN23" s="70">
        <v>53</v>
      </c>
      <c r="AO23" s="69">
        <v>55</v>
      </c>
      <c r="AP23" s="147">
        <v>55</v>
      </c>
      <c r="AQ23" s="147">
        <v>55</v>
      </c>
      <c r="AR23" s="147">
        <v>53</v>
      </c>
      <c r="AS23" s="13">
        <v>44109</v>
      </c>
      <c r="AT23" s="13">
        <v>44116</v>
      </c>
      <c r="AU23" s="13">
        <v>44123</v>
      </c>
      <c r="AV23" s="28">
        <f t="shared" si="0"/>
        <v>9.6999999999999993</v>
      </c>
      <c r="AW23" s="77">
        <f>(AU22+AX22)/2</f>
        <v>44165</v>
      </c>
      <c r="AX23" s="83">
        <v>44207</v>
      </c>
      <c r="AY23" s="13">
        <v>44207</v>
      </c>
      <c r="AZ23" s="28">
        <f t="shared" si="1"/>
        <v>12.5</v>
      </c>
    </row>
    <row r="24" spans="1:52" ht="15.95">
      <c r="A24" s="1">
        <f t="shared" si="6"/>
        <v>23</v>
      </c>
      <c r="B24" s="704" t="s">
        <v>363</v>
      </c>
      <c r="C24" s="167" t="s">
        <v>364</v>
      </c>
      <c r="D24" s="40">
        <v>7</v>
      </c>
      <c r="E24" s="65">
        <v>1253158</v>
      </c>
      <c r="F24" s="65" t="s">
        <v>142</v>
      </c>
      <c r="G24" s="65" t="s">
        <v>185</v>
      </c>
      <c r="H24" s="65"/>
      <c r="I24" s="65" t="s">
        <v>326</v>
      </c>
      <c r="J24" s="66">
        <v>43832</v>
      </c>
      <c r="K24" s="13">
        <v>44207</v>
      </c>
      <c r="L24" s="22">
        <v>44485</v>
      </c>
      <c r="M24" s="23">
        <f t="shared" si="2"/>
        <v>1.788888888888889</v>
      </c>
      <c r="N24" s="23">
        <f t="shared" si="3"/>
        <v>644</v>
      </c>
      <c r="O24" s="23">
        <f t="shared" si="4"/>
        <v>12.299999999999999</v>
      </c>
      <c r="P24" s="23">
        <f t="shared" si="5"/>
        <v>21.466666666666669</v>
      </c>
      <c r="Q24" s="68">
        <v>37</v>
      </c>
      <c r="R24" s="312" t="s">
        <v>141</v>
      </c>
      <c r="S24" s="69">
        <v>195</v>
      </c>
      <c r="T24" s="69">
        <v>214</v>
      </c>
      <c r="U24" s="69">
        <v>143</v>
      </c>
      <c r="V24" s="69">
        <v>33</v>
      </c>
      <c r="W24" s="69">
        <v>34</v>
      </c>
      <c r="X24" s="69">
        <v>35</v>
      </c>
      <c r="Y24" s="69">
        <v>40</v>
      </c>
      <c r="Z24" s="69">
        <v>40</v>
      </c>
      <c r="AA24" s="69">
        <v>41</v>
      </c>
      <c r="AB24" s="69">
        <v>42</v>
      </c>
      <c r="AC24" s="69">
        <v>43</v>
      </c>
      <c r="AD24" s="69">
        <v>46</v>
      </c>
      <c r="AE24" s="70">
        <v>47</v>
      </c>
      <c r="AF24" s="70">
        <v>47</v>
      </c>
      <c r="AG24" s="70">
        <v>48</v>
      </c>
      <c r="AH24" s="118">
        <v>48</v>
      </c>
      <c r="AI24" s="69">
        <v>47</v>
      </c>
      <c r="AJ24" s="69">
        <v>47</v>
      </c>
      <c r="AK24" s="118">
        <v>48</v>
      </c>
      <c r="AL24" s="118">
        <v>50</v>
      </c>
      <c r="AM24" s="147">
        <v>50</v>
      </c>
      <c r="AN24" s="70">
        <v>50</v>
      </c>
      <c r="AO24" s="69">
        <v>52</v>
      </c>
      <c r="AP24" s="147">
        <v>52</v>
      </c>
      <c r="AQ24" s="147">
        <v>52</v>
      </c>
      <c r="AR24" s="147">
        <v>46</v>
      </c>
      <c r="AS24" s="13">
        <v>44109</v>
      </c>
      <c r="AT24" s="13">
        <v>44116</v>
      </c>
      <c r="AU24" s="13">
        <v>44123</v>
      </c>
      <c r="AV24" s="28">
        <f t="shared" si="0"/>
        <v>9.6999999999999993</v>
      </c>
      <c r="AW24" s="81">
        <f>(AU24+AX24)/2</f>
        <v>44165</v>
      </c>
      <c r="AX24" s="83">
        <v>44207</v>
      </c>
      <c r="AY24" s="13">
        <v>44207</v>
      </c>
      <c r="AZ24" s="28">
        <f t="shared" si="1"/>
        <v>12.5</v>
      </c>
    </row>
    <row r="25" spans="1:52" ht="15.95">
      <c r="A25" s="1">
        <f t="shared" si="6"/>
        <v>24</v>
      </c>
      <c r="B25" s="704" t="s">
        <v>365</v>
      </c>
      <c r="C25" s="167" t="s">
        <v>366</v>
      </c>
      <c r="D25" s="40">
        <v>9</v>
      </c>
      <c r="E25" s="65">
        <v>1253152</v>
      </c>
      <c r="F25" s="65" t="s">
        <v>142</v>
      </c>
      <c r="G25" s="65" t="s">
        <v>185</v>
      </c>
      <c r="H25" s="65"/>
      <c r="I25" s="65" t="s">
        <v>329</v>
      </c>
      <c r="J25" s="66">
        <v>43831</v>
      </c>
      <c r="K25" s="13">
        <v>44207</v>
      </c>
      <c r="L25" s="22">
        <v>44485</v>
      </c>
      <c r="M25" s="23">
        <f t="shared" si="2"/>
        <v>1.7916666666666667</v>
      </c>
      <c r="N25" s="23">
        <f t="shared" si="3"/>
        <v>645</v>
      </c>
      <c r="O25" s="23">
        <f t="shared" si="4"/>
        <v>12.333333333333332</v>
      </c>
      <c r="P25" s="23">
        <f t="shared" si="5"/>
        <v>21.5</v>
      </c>
      <c r="Q25" s="68">
        <v>28</v>
      </c>
      <c r="R25" s="312" t="s">
        <v>141</v>
      </c>
      <c r="S25" s="69">
        <v>134</v>
      </c>
      <c r="T25" s="69">
        <v>247</v>
      </c>
      <c r="U25" s="69">
        <v>149</v>
      </c>
      <c r="V25" s="69">
        <v>35</v>
      </c>
      <c r="W25" s="69">
        <v>33</v>
      </c>
      <c r="X25" s="69">
        <v>33</v>
      </c>
      <c r="Y25" s="69">
        <v>38</v>
      </c>
      <c r="Z25" s="69">
        <v>38</v>
      </c>
      <c r="AA25" s="69">
        <v>41</v>
      </c>
      <c r="AB25" s="69">
        <v>43</v>
      </c>
      <c r="AC25" s="69">
        <v>44</v>
      </c>
      <c r="AD25" s="69">
        <v>47</v>
      </c>
      <c r="AE25" s="70">
        <v>47</v>
      </c>
      <c r="AF25" s="70">
        <v>47</v>
      </c>
      <c r="AG25" s="70">
        <v>47</v>
      </c>
      <c r="AH25" s="118">
        <v>47</v>
      </c>
      <c r="AI25" s="69">
        <v>48</v>
      </c>
      <c r="AJ25" s="69">
        <v>48</v>
      </c>
      <c r="AK25" s="118">
        <v>47</v>
      </c>
      <c r="AL25" s="118">
        <v>47</v>
      </c>
      <c r="AM25" s="147">
        <v>47</v>
      </c>
      <c r="AN25" s="70">
        <v>48</v>
      </c>
      <c r="AO25" s="69">
        <v>46</v>
      </c>
      <c r="AP25" s="147">
        <v>46</v>
      </c>
      <c r="AQ25" s="147">
        <v>46</v>
      </c>
      <c r="AR25" s="147">
        <v>48</v>
      </c>
      <c r="AS25" s="13">
        <v>44109</v>
      </c>
      <c r="AT25" s="13">
        <v>44116</v>
      </c>
      <c r="AU25" s="13">
        <v>44123</v>
      </c>
      <c r="AV25" s="28">
        <f t="shared" si="0"/>
        <v>9.7333333333333325</v>
      </c>
      <c r="AW25" s="77">
        <f>(AU24+AX24)/2</f>
        <v>44165</v>
      </c>
      <c r="AX25" s="83">
        <v>44207</v>
      </c>
      <c r="AY25" s="13">
        <v>44207</v>
      </c>
      <c r="AZ25" s="28">
        <f t="shared" si="1"/>
        <v>12.533333333333333</v>
      </c>
    </row>
    <row r="26" spans="1:52" ht="15.95">
      <c r="A26" s="1">
        <f t="shared" si="6"/>
        <v>25</v>
      </c>
      <c r="B26" s="704" t="s">
        <v>367</v>
      </c>
      <c r="C26" s="167" t="s">
        <v>368</v>
      </c>
      <c r="D26" s="40">
        <v>9</v>
      </c>
      <c r="E26" s="65">
        <v>1253152</v>
      </c>
      <c r="F26" s="65" t="s">
        <v>142</v>
      </c>
      <c r="G26" s="65" t="s">
        <v>185</v>
      </c>
      <c r="H26" s="65"/>
      <c r="I26" s="65" t="s">
        <v>326</v>
      </c>
      <c r="J26" s="66">
        <v>43831</v>
      </c>
      <c r="K26" s="13">
        <v>44207</v>
      </c>
      <c r="L26" s="22">
        <v>44485</v>
      </c>
      <c r="M26" s="23">
        <f t="shared" si="2"/>
        <v>1.7916666666666667</v>
      </c>
      <c r="N26" s="23">
        <f t="shared" si="3"/>
        <v>645</v>
      </c>
      <c r="O26" s="23">
        <f t="shared" si="4"/>
        <v>12.333333333333332</v>
      </c>
      <c r="P26" s="23">
        <f t="shared" si="5"/>
        <v>21.5</v>
      </c>
      <c r="Q26" s="68">
        <v>27</v>
      </c>
      <c r="R26" s="312" t="s">
        <v>141</v>
      </c>
      <c r="S26" s="69">
        <v>160</v>
      </c>
      <c r="T26" s="69">
        <v>198</v>
      </c>
      <c r="U26" s="69">
        <v>223</v>
      </c>
      <c r="V26" s="69">
        <v>32</v>
      </c>
      <c r="W26" s="69">
        <v>31</v>
      </c>
      <c r="X26" s="69">
        <v>32</v>
      </c>
      <c r="Y26" s="69">
        <v>37</v>
      </c>
      <c r="Z26" s="69">
        <v>37</v>
      </c>
      <c r="AA26" s="69">
        <v>37</v>
      </c>
      <c r="AB26" s="69">
        <v>37</v>
      </c>
      <c r="AC26" s="69">
        <v>38</v>
      </c>
      <c r="AD26" s="69">
        <v>38</v>
      </c>
      <c r="AE26" s="70">
        <v>39</v>
      </c>
      <c r="AF26" s="70">
        <v>38</v>
      </c>
      <c r="AG26" s="70">
        <v>39</v>
      </c>
      <c r="AH26" s="118">
        <v>39</v>
      </c>
      <c r="AI26" s="69">
        <v>41</v>
      </c>
      <c r="AJ26" s="69">
        <v>42</v>
      </c>
      <c r="AK26" s="118">
        <v>43</v>
      </c>
      <c r="AL26" s="118">
        <v>43</v>
      </c>
      <c r="AM26" s="147">
        <v>43</v>
      </c>
      <c r="AN26" s="70">
        <v>43</v>
      </c>
      <c r="AO26" s="69">
        <v>48</v>
      </c>
      <c r="AP26" s="147">
        <v>47</v>
      </c>
      <c r="AQ26" s="147">
        <v>47</v>
      </c>
      <c r="AR26" s="147">
        <v>47</v>
      </c>
      <c r="AS26" s="13">
        <v>44109</v>
      </c>
      <c r="AT26" s="13">
        <v>44116</v>
      </c>
      <c r="AU26" s="13">
        <v>44123</v>
      </c>
      <c r="AV26" s="28">
        <f t="shared" si="0"/>
        <v>9.7333333333333325</v>
      </c>
      <c r="AW26" s="77">
        <f>(AU25+AX25)/2</f>
        <v>44165</v>
      </c>
      <c r="AX26" s="83">
        <v>44207</v>
      </c>
      <c r="AY26" s="13">
        <v>44207</v>
      </c>
      <c r="AZ26" s="28">
        <f t="shared" si="1"/>
        <v>12.533333333333333</v>
      </c>
    </row>
    <row r="27" spans="1:52" ht="15.95">
      <c r="A27" s="1">
        <f t="shared" si="6"/>
        <v>26</v>
      </c>
      <c r="B27" s="704" t="s">
        <v>369</v>
      </c>
      <c r="C27" s="167" t="s">
        <v>370</v>
      </c>
      <c r="D27" s="40">
        <v>9</v>
      </c>
      <c r="E27" s="65">
        <v>1253152</v>
      </c>
      <c r="F27" s="65" t="s">
        <v>142</v>
      </c>
      <c r="G27" s="65" t="s">
        <v>185</v>
      </c>
      <c r="H27" s="65"/>
      <c r="I27" s="65" t="s">
        <v>316</v>
      </c>
      <c r="J27" s="66">
        <v>43831</v>
      </c>
      <c r="K27" s="13">
        <v>44207</v>
      </c>
      <c r="L27" s="22">
        <v>44485</v>
      </c>
      <c r="M27" s="23">
        <f t="shared" si="2"/>
        <v>1.7916666666666667</v>
      </c>
      <c r="N27" s="23">
        <f t="shared" si="3"/>
        <v>645</v>
      </c>
      <c r="O27" s="23">
        <f t="shared" si="4"/>
        <v>12.333333333333332</v>
      </c>
      <c r="P27" s="23">
        <f t="shared" si="5"/>
        <v>21.5</v>
      </c>
      <c r="Q27" s="68">
        <v>26</v>
      </c>
      <c r="R27" s="312" t="s">
        <v>141</v>
      </c>
      <c r="S27" s="69">
        <v>187</v>
      </c>
      <c r="T27" s="69">
        <v>267</v>
      </c>
      <c r="U27" s="69">
        <v>180</v>
      </c>
      <c r="V27" s="69">
        <v>38</v>
      </c>
      <c r="W27" s="69">
        <v>38</v>
      </c>
      <c r="X27" s="69">
        <v>38</v>
      </c>
      <c r="Y27" s="69">
        <v>47</v>
      </c>
      <c r="Z27" s="69">
        <v>50</v>
      </c>
      <c r="AA27" s="69">
        <v>50</v>
      </c>
      <c r="AB27" s="69">
        <v>50</v>
      </c>
      <c r="AC27" s="69">
        <v>50</v>
      </c>
      <c r="AD27" s="69">
        <v>50</v>
      </c>
      <c r="AE27" s="70">
        <v>51</v>
      </c>
      <c r="AF27" s="70">
        <v>52</v>
      </c>
      <c r="AG27" s="70">
        <v>53</v>
      </c>
      <c r="AH27" s="118">
        <v>53</v>
      </c>
      <c r="AI27" s="69">
        <v>53</v>
      </c>
      <c r="AJ27" s="69">
        <v>54</v>
      </c>
      <c r="AK27" s="118">
        <v>54</v>
      </c>
      <c r="AL27" s="118">
        <v>53</v>
      </c>
      <c r="AM27" s="147">
        <v>54</v>
      </c>
      <c r="AN27" s="70">
        <v>56</v>
      </c>
      <c r="AO27" s="69">
        <v>57</v>
      </c>
      <c r="AP27" s="147">
        <v>57</v>
      </c>
      <c r="AQ27" s="147">
        <v>57</v>
      </c>
      <c r="AR27" s="147">
        <v>57</v>
      </c>
      <c r="AS27" s="13">
        <v>44109</v>
      </c>
      <c r="AT27" s="13">
        <v>44116</v>
      </c>
      <c r="AU27" s="13">
        <v>44123</v>
      </c>
      <c r="AV27" s="28">
        <f t="shared" si="0"/>
        <v>9.7333333333333325</v>
      </c>
      <c r="AW27" s="81">
        <f>(AU27+AX27)/2</f>
        <v>44165</v>
      </c>
      <c r="AX27" s="83">
        <v>44207</v>
      </c>
      <c r="AY27" s="13">
        <v>44207</v>
      </c>
      <c r="AZ27" s="28">
        <f t="shared" si="1"/>
        <v>12.533333333333333</v>
      </c>
    </row>
    <row r="28" spans="1:52" ht="15.95">
      <c r="A28" s="1">
        <f>A27+1</f>
        <v>27</v>
      </c>
      <c r="B28" s="704" t="s">
        <v>371</v>
      </c>
      <c r="C28" s="167" t="s">
        <v>372</v>
      </c>
      <c r="D28" s="40">
        <v>9</v>
      </c>
      <c r="E28" s="71">
        <v>1253152</v>
      </c>
      <c r="F28" s="71" t="s">
        <v>142</v>
      </c>
      <c r="G28" s="71" t="s">
        <v>185</v>
      </c>
      <c r="H28" s="71"/>
      <c r="I28" s="71" t="s">
        <v>323</v>
      </c>
      <c r="J28" s="72">
        <v>43831</v>
      </c>
      <c r="K28" s="13">
        <v>44207</v>
      </c>
      <c r="L28" s="22">
        <v>44485</v>
      </c>
      <c r="M28" s="23">
        <f t="shared" si="2"/>
        <v>1.7916666666666667</v>
      </c>
      <c r="N28" s="23">
        <f t="shared" si="3"/>
        <v>645</v>
      </c>
      <c r="O28" s="23">
        <f t="shared" si="4"/>
        <v>12.333333333333332</v>
      </c>
      <c r="P28" s="23">
        <f t="shared" si="5"/>
        <v>21.5</v>
      </c>
      <c r="Q28" s="68">
        <v>28</v>
      </c>
      <c r="R28" s="312" t="s">
        <v>141</v>
      </c>
      <c r="S28" s="69">
        <v>145</v>
      </c>
      <c r="T28" s="69">
        <v>190</v>
      </c>
      <c r="U28" s="69">
        <v>238</v>
      </c>
      <c r="V28" s="69">
        <v>31</v>
      </c>
      <c r="W28" s="73">
        <v>30</v>
      </c>
      <c r="X28" s="73">
        <v>31</v>
      </c>
      <c r="Y28" s="73">
        <v>36</v>
      </c>
      <c r="Z28" s="73">
        <v>36</v>
      </c>
      <c r="AA28" s="73">
        <v>36</v>
      </c>
      <c r="AB28" s="73">
        <v>36</v>
      </c>
      <c r="AC28" s="73">
        <v>37</v>
      </c>
      <c r="AD28" s="73">
        <v>37</v>
      </c>
      <c r="AE28" s="70">
        <v>36</v>
      </c>
      <c r="AF28" s="70">
        <v>35</v>
      </c>
      <c r="AG28" s="70">
        <v>35</v>
      </c>
      <c r="AH28" s="118">
        <v>35</v>
      </c>
      <c r="AI28" s="69">
        <v>37</v>
      </c>
      <c r="AJ28" s="69">
        <v>38</v>
      </c>
      <c r="AK28" s="118">
        <v>39</v>
      </c>
      <c r="AL28" s="118">
        <v>39</v>
      </c>
      <c r="AM28" s="147">
        <v>44</v>
      </c>
      <c r="AN28" s="157">
        <v>47</v>
      </c>
      <c r="AO28" s="155">
        <v>51</v>
      </c>
      <c r="AP28" s="147">
        <v>51</v>
      </c>
      <c r="AQ28" s="147">
        <v>51</v>
      </c>
      <c r="AR28" s="147">
        <v>46</v>
      </c>
      <c r="AS28" s="13">
        <v>44109</v>
      </c>
      <c r="AT28" s="13">
        <v>44116</v>
      </c>
      <c r="AU28" s="13">
        <v>44123</v>
      </c>
      <c r="AV28" s="28">
        <f t="shared" si="0"/>
        <v>9.7333333333333325</v>
      </c>
      <c r="AW28" s="77">
        <f>(AU27+AX27)/2</f>
        <v>44165</v>
      </c>
      <c r="AX28" s="83">
        <v>44207</v>
      </c>
      <c r="AY28" s="13">
        <v>44207</v>
      </c>
      <c r="AZ28" s="28">
        <f t="shared" si="1"/>
        <v>12.533333333333333</v>
      </c>
    </row>
    <row r="29" spans="1:52" ht="15.95">
      <c r="A29" s="161" t="s">
        <v>184</v>
      </c>
      <c r="B29" s="14"/>
      <c r="S29" s="101"/>
      <c r="T29" s="101"/>
    </row>
    <row r="30" spans="1:52" ht="15.95">
      <c r="A30" s="162" t="s">
        <v>153</v>
      </c>
      <c r="B30" s="14"/>
      <c r="S30" s="101"/>
    </row>
    <row r="31" spans="1:52">
      <c r="A31" s="163" t="s">
        <v>170</v>
      </c>
      <c r="B31" s="167"/>
    </row>
    <row r="32" spans="1:52" ht="15.95">
      <c r="A32" s="164" t="s">
        <v>179</v>
      </c>
      <c r="B32" s="532"/>
    </row>
    <row r="33" spans="1:52" ht="15.95">
      <c r="A33" s="165" t="s">
        <v>185</v>
      </c>
      <c r="B33" s="14"/>
      <c r="S33" s="6"/>
      <c r="T33" s="6"/>
    </row>
    <row r="34" spans="1:52" ht="15.95">
      <c r="A34" s="187" t="s">
        <v>183</v>
      </c>
      <c r="B34" s="14"/>
      <c r="T34" s="6"/>
      <c r="AN34" t="s">
        <v>3421</v>
      </c>
    </row>
    <row r="35" spans="1:52">
      <c r="A35" s="186" t="s">
        <v>186</v>
      </c>
      <c r="B35" s="167"/>
    </row>
    <row r="36" spans="1:52" ht="17.100000000000001">
      <c r="A36" s="374" t="s">
        <v>187</v>
      </c>
      <c r="B36" s="562"/>
    </row>
    <row r="37" spans="1:52" ht="17.100000000000001">
      <c r="A37" s="393" t="s">
        <v>188</v>
      </c>
      <c r="B37" s="562"/>
    </row>
    <row r="38" spans="1:5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323"/>
      <c r="Z38" s="323"/>
      <c r="AA38" s="323"/>
      <c r="AB38" s="323"/>
      <c r="AC38" s="323"/>
      <c r="AD38" s="323"/>
      <c r="AE38" s="323"/>
      <c r="AF38" s="323"/>
      <c r="AG38" s="323"/>
      <c r="AH38" s="323"/>
      <c r="AI38" s="323"/>
      <c r="AJ38" s="323"/>
      <c r="AK38" s="323"/>
      <c r="AL38" s="323"/>
      <c r="AM38" s="323"/>
      <c r="AN38" s="323"/>
      <c r="AO38" s="323"/>
      <c r="AP38" s="323"/>
      <c r="AQ38" s="323"/>
      <c r="AR38" s="323"/>
      <c r="AS38" s="323"/>
      <c r="AT38" s="323"/>
      <c r="AU38" s="323"/>
      <c r="AV38" s="323"/>
      <c r="AW38" s="323"/>
      <c r="AX38" s="323"/>
      <c r="AY38" s="323"/>
      <c r="AZ38" s="323"/>
    </row>
    <row r="39" spans="1:52">
      <c r="A39" s="459" t="s">
        <v>3422</v>
      </c>
      <c r="B39" s="459"/>
    </row>
    <row r="40" spans="1:52">
      <c r="A40" s="1" t="s">
        <v>3423</v>
      </c>
      <c r="B40" s="1"/>
      <c r="C40" s="320" t="s">
        <v>3367</v>
      </c>
      <c r="D40" s="40" t="s">
        <v>3381</v>
      </c>
      <c r="E40" s="85" t="s">
        <v>3369</v>
      </c>
      <c r="F40" s="85" t="s">
        <v>219</v>
      </c>
      <c r="G40" s="85" t="s">
        <v>222</v>
      </c>
      <c r="H40" s="85" t="s">
        <v>221</v>
      </c>
      <c r="I40" s="85" t="s">
        <v>271</v>
      </c>
      <c r="J40" s="85" t="s">
        <v>218</v>
      </c>
      <c r="K40" s="85"/>
      <c r="L40" s="85" t="s">
        <v>3424</v>
      </c>
      <c r="M40" s="85" t="s">
        <v>272</v>
      </c>
      <c r="N40" s="85" t="s">
        <v>273</v>
      </c>
      <c r="O40" s="85"/>
      <c r="P40" s="85" t="s">
        <v>274</v>
      </c>
      <c r="Q40" s="1" t="s">
        <v>3425</v>
      </c>
      <c r="R40" s="485" t="s">
        <v>3426</v>
      </c>
      <c r="S40" s="447" t="s">
        <v>3427</v>
      </c>
      <c r="T40" s="1" t="s">
        <v>3428</v>
      </c>
      <c r="U40" s="447" t="s">
        <v>3429</v>
      </c>
      <c r="V40" s="1" t="s">
        <v>3430</v>
      </c>
      <c r="W40" s="447" t="s">
        <v>3431</v>
      </c>
      <c r="X40" s="1" t="s">
        <v>3432</v>
      </c>
      <c r="Y40" s="447" t="s">
        <v>3433</v>
      </c>
      <c r="Z40" s="1" t="s">
        <v>3434</v>
      </c>
      <c r="AA40" s="447" t="s">
        <v>3435</v>
      </c>
      <c r="AB40" s="1" t="s">
        <v>3436</v>
      </c>
      <c r="AC40" s="447" t="s">
        <v>3437</v>
      </c>
      <c r="AD40" s="1" t="s">
        <v>3438</v>
      </c>
      <c r="AE40" s="447" t="s">
        <v>3439</v>
      </c>
      <c r="AF40" s="1" t="s">
        <v>3440</v>
      </c>
      <c r="AG40" s="447" t="s">
        <v>3441</v>
      </c>
      <c r="AH40" s="1" t="s">
        <v>3442</v>
      </c>
      <c r="AI40" s="447" t="s">
        <v>3443</v>
      </c>
      <c r="AJ40" s="1" t="s">
        <v>3444</v>
      </c>
      <c r="AK40" s="447" t="s">
        <v>3445</v>
      </c>
      <c r="AL40" s="1" t="s">
        <v>3446</v>
      </c>
      <c r="AM40" s="1" t="s">
        <v>3447</v>
      </c>
      <c r="AN40" s="1" t="s">
        <v>3448</v>
      </c>
      <c r="AO40" s="486" t="s">
        <v>3449</v>
      </c>
      <c r="AP40" s="487" t="s">
        <v>3450</v>
      </c>
      <c r="AQ40" s="486" t="s">
        <v>3451</v>
      </c>
      <c r="AR40" s="487" t="s">
        <v>3452</v>
      </c>
      <c r="AS40" s="488" t="s">
        <v>3453</v>
      </c>
      <c r="AT40" s="1" t="s">
        <v>3454</v>
      </c>
      <c r="AU40" s="447" t="s">
        <v>3455</v>
      </c>
      <c r="AV40" s="1" t="s">
        <v>3456</v>
      </c>
      <c r="AW40" s="447" t="s">
        <v>3455</v>
      </c>
    </row>
    <row r="41" spans="1:52" ht="15.95">
      <c r="A41" s="1">
        <v>1</v>
      </c>
      <c r="B41" s="1"/>
      <c r="C41" s="321" t="s">
        <v>3457</v>
      </c>
      <c r="D41" s="1">
        <v>1</v>
      </c>
      <c r="E41" s="489">
        <v>1275958</v>
      </c>
      <c r="F41" s="21" t="s">
        <v>142</v>
      </c>
      <c r="G41" s="21" t="s">
        <v>153</v>
      </c>
      <c r="H41" s="21" t="s">
        <v>141</v>
      </c>
      <c r="I41" s="21" t="s">
        <v>316</v>
      </c>
      <c r="J41" s="22">
        <v>43845</v>
      </c>
      <c r="K41" s="22"/>
      <c r="L41" s="22">
        <v>44271</v>
      </c>
      <c r="M41" s="23">
        <f>YEARFRAC(J41,L41)</f>
        <v>1.1694444444444445</v>
      </c>
      <c r="N41" s="23">
        <f>M41*365</f>
        <v>426.84722222222223</v>
      </c>
      <c r="O41" s="490"/>
      <c r="P41" s="490">
        <f>M41*12</f>
        <v>14.033333333333335</v>
      </c>
      <c r="Q41" s="491">
        <v>400</v>
      </c>
      <c r="R41" s="492">
        <v>85</v>
      </c>
      <c r="S41" s="31">
        <v>38</v>
      </c>
      <c r="T41" s="31">
        <v>338</v>
      </c>
      <c r="U41" s="31">
        <v>110</v>
      </c>
      <c r="V41" s="31">
        <v>391</v>
      </c>
      <c r="W41" s="31">
        <v>0</v>
      </c>
      <c r="X41" s="31">
        <v>347</v>
      </c>
      <c r="Y41" s="31">
        <v>0</v>
      </c>
      <c r="Z41" s="31">
        <v>309</v>
      </c>
      <c r="AA41" s="493">
        <v>92</v>
      </c>
      <c r="AB41" s="493">
        <v>309</v>
      </c>
      <c r="AC41" s="31">
        <v>0</v>
      </c>
      <c r="AD41" s="31">
        <v>274</v>
      </c>
      <c r="AE41" s="31">
        <v>0</v>
      </c>
      <c r="AF41" s="31">
        <v>250</v>
      </c>
      <c r="AG41" s="31">
        <v>150</v>
      </c>
      <c r="AH41" s="31">
        <v>323</v>
      </c>
      <c r="AI41" s="31">
        <v>0</v>
      </c>
      <c r="AJ41" s="31">
        <v>274</v>
      </c>
      <c r="AK41" s="493">
        <v>126</v>
      </c>
      <c r="AL41" s="493">
        <v>318</v>
      </c>
      <c r="AM41" s="493">
        <v>299</v>
      </c>
      <c r="AN41" s="493">
        <v>273</v>
      </c>
      <c r="AO41" s="31">
        <f>400-AN41</f>
        <v>127</v>
      </c>
      <c r="AP41" s="31">
        <v>352</v>
      </c>
      <c r="AQ41" s="31">
        <v>48</v>
      </c>
      <c r="AR41" s="31">
        <v>326</v>
      </c>
      <c r="AS41" s="493">
        <v>74</v>
      </c>
      <c r="AT41" s="31">
        <v>320</v>
      </c>
      <c r="AU41" s="31">
        <v>80</v>
      </c>
      <c r="AV41" s="492">
        <v>318</v>
      </c>
      <c r="AW41" s="31">
        <v>82</v>
      </c>
    </row>
    <row r="42" spans="1:52" ht="15.95">
      <c r="A42" s="1">
        <f>A41+1</f>
        <v>2</v>
      </c>
      <c r="B42" s="1"/>
      <c r="C42" s="321" t="s">
        <v>261</v>
      </c>
      <c r="D42" s="1">
        <v>1</v>
      </c>
      <c r="E42" s="131">
        <v>1275958</v>
      </c>
      <c r="F42" s="29" t="s">
        <v>142</v>
      </c>
      <c r="G42" s="29" t="s">
        <v>153</v>
      </c>
      <c r="H42" s="21" t="s">
        <v>141</v>
      </c>
      <c r="I42" s="29" t="s">
        <v>320</v>
      </c>
      <c r="J42" s="30">
        <v>43845</v>
      </c>
      <c r="K42" s="30"/>
      <c r="L42" s="22">
        <v>44271</v>
      </c>
      <c r="M42" s="23">
        <f t="shared" ref="M42:M67" si="7">YEARFRAC(J42,L42)</f>
        <v>1.1694444444444445</v>
      </c>
      <c r="N42" s="23">
        <f t="shared" ref="N42:N67" si="8">M42*365</f>
        <v>426.84722222222223</v>
      </c>
      <c r="O42" s="490"/>
      <c r="P42" s="490">
        <f t="shared" ref="P42:P67" si="9">M42*12</f>
        <v>14.033333333333335</v>
      </c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494"/>
      <c r="AC42" s="494"/>
      <c r="AD42" s="494"/>
      <c r="AE42" s="494"/>
      <c r="AF42" s="494"/>
      <c r="AG42" s="494"/>
      <c r="AH42" s="494"/>
      <c r="AI42" s="494"/>
      <c r="AJ42" s="494"/>
      <c r="AK42" s="494"/>
      <c r="AL42" s="494"/>
      <c r="AM42" s="494"/>
      <c r="AN42" s="494"/>
      <c r="AO42" s="494"/>
      <c r="AP42" s="494" t="s">
        <v>314</v>
      </c>
      <c r="AQ42" s="494"/>
      <c r="AR42" s="494"/>
      <c r="AS42" s="494"/>
      <c r="AT42" s="494"/>
      <c r="AU42" s="494"/>
      <c r="AV42" s="494"/>
      <c r="AW42" s="494"/>
      <c r="AX42" t="s">
        <v>314</v>
      </c>
    </row>
    <row r="43" spans="1:52" ht="15.95">
      <c r="A43" s="1">
        <f t="shared" ref="A43:A67" si="10">A42+1</f>
        <v>3</v>
      </c>
      <c r="B43" s="1"/>
      <c r="C43" s="321" t="s">
        <v>260</v>
      </c>
      <c r="D43" s="1">
        <v>1</v>
      </c>
      <c r="E43" s="131">
        <v>1275958</v>
      </c>
      <c r="F43" s="29" t="s">
        <v>142</v>
      </c>
      <c r="G43" s="29" t="s">
        <v>153</v>
      </c>
      <c r="H43" s="21" t="s">
        <v>141</v>
      </c>
      <c r="I43" s="29" t="s">
        <v>323</v>
      </c>
      <c r="J43" s="30">
        <v>43851</v>
      </c>
      <c r="K43" s="30"/>
      <c r="L43" s="22">
        <v>44271</v>
      </c>
      <c r="M43" s="23">
        <f t="shared" si="7"/>
        <v>1.1527777777777777</v>
      </c>
      <c r="N43" s="23">
        <f t="shared" si="8"/>
        <v>420.76388888888886</v>
      </c>
      <c r="O43" s="490"/>
      <c r="P43" s="490">
        <f t="shared" si="9"/>
        <v>13.833333333333332</v>
      </c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494"/>
      <c r="AC43" s="494"/>
      <c r="AD43" s="494"/>
      <c r="AE43" s="494"/>
      <c r="AF43" s="494"/>
      <c r="AG43" s="494"/>
      <c r="AH43" s="494"/>
      <c r="AI43" s="494"/>
      <c r="AJ43" s="494"/>
      <c r="AK43" s="494"/>
      <c r="AL43" s="494"/>
      <c r="AM43" s="494"/>
      <c r="AN43" s="494"/>
      <c r="AO43" s="494"/>
      <c r="AP43" s="494"/>
      <c r="AQ43" s="494"/>
      <c r="AR43" s="494"/>
      <c r="AS43" s="494"/>
      <c r="AT43" s="494"/>
      <c r="AU43" s="494"/>
      <c r="AV43" s="494"/>
      <c r="AW43" s="494"/>
    </row>
    <row r="44" spans="1:52" ht="15.95">
      <c r="A44" s="1">
        <f t="shared" si="10"/>
        <v>4</v>
      </c>
      <c r="B44" s="1"/>
      <c r="C44" s="321" t="s">
        <v>3458</v>
      </c>
      <c r="D44" s="1">
        <v>2</v>
      </c>
      <c r="E44" s="131">
        <v>1275948</v>
      </c>
      <c r="F44" s="29" t="s">
        <v>144</v>
      </c>
      <c r="G44" s="29" t="s">
        <v>153</v>
      </c>
      <c r="H44" s="21" t="s">
        <v>141</v>
      </c>
      <c r="I44" s="29" t="s">
        <v>326</v>
      </c>
      <c r="J44" s="30">
        <v>43845</v>
      </c>
      <c r="K44" s="30"/>
      <c r="L44" s="22">
        <v>44271</v>
      </c>
      <c r="M44" s="23">
        <f t="shared" si="7"/>
        <v>1.1694444444444445</v>
      </c>
      <c r="N44" s="23">
        <f t="shared" si="8"/>
        <v>426.84722222222223</v>
      </c>
      <c r="O44" s="490"/>
      <c r="P44" s="490">
        <f t="shared" si="9"/>
        <v>14.033333333333335</v>
      </c>
      <c r="Q44" s="491">
        <v>400</v>
      </c>
      <c r="R44" s="492">
        <v>184</v>
      </c>
      <c r="S44" s="31">
        <v>21</v>
      </c>
      <c r="T44" s="31">
        <v>285</v>
      </c>
      <c r="U44" s="31">
        <v>130</v>
      </c>
      <c r="V44" s="31">
        <v>398</v>
      </c>
      <c r="W44" s="31">
        <v>0</v>
      </c>
      <c r="X44" s="31">
        <v>355</v>
      </c>
      <c r="Y44" s="31">
        <v>0</v>
      </c>
      <c r="Z44" s="31">
        <v>307</v>
      </c>
      <c r="AA44" s="493">
        <v>93</v>
      </c>
      <c r="AB44" s="493">
        <v>301</v>
      </c>
      <c r="AC44" s="31">
        <v>0</v>
      </c>
      <c r="AD44" s="31">
        <v>273</v>
      </c>
      <c r="AE44" s="31">
        <v>0</v>
      </c>
      <c r="AF44" s="31">
        <v>241</v>
      </c>
      <c r="AG44" s="31">
        <v>159</v>
      </c>
      <c r="AH44" s="31">
        <v>334</v>
      </c>
      <c r="AI44" s="31">
        <v>0</v>
      </c>
      <c r="AJ44" s="31">
        <v>282</v>
      </c>
      <c r="AK44" s="493">
        <v>118</v>
      </c>
      <c r="AL44" s="493">
        <v>315</v>
      </c>
      <c r="AM44" s="493">
        <v>271</v>
      </c>
      <c r="AN44" s="493">
        <v>245</v>
      </c>
      <c r="AO44" s="31">
        <f>400-AN44</f>
        <v>155</v>
      </c>
      <c r="AP44" s="31">
        <v>346</v>
      </c>
      <c r="AQ44" s="31">
        <v>54</v>
      </c>
      <c r="AR44" s="31">
        <v>352</v>
      </c>
      <c r="AS44" s="493">
        <v>48</v>
      </c>
      <c r="AT44" s="31">
        <v>333</v>
      </c>
      <c r="AU44" s="31">
        <v>64</v>
      </c>
      <c r="AV44" s="492">
        <v>255</v>
      </c>
      <c r="AW44" s="31">
        <v>145</v>
      </c>
    </row>
    <row r="45" spans="1:52" ht="15.95">
      <c r="A45" s="1">
        <f t="shared" si="10"/>
        <v>5</v>
      </c>
      <c r="B45" s="1"/>
      <c r="C45" s="321" t="s">
        <v>3459</v>
      </c>
      <c r="D45" s="1">
        <v>2</v>
      </c>
      <c r="E45" s="131">
        <v>1275948</v>
      </c>
      <c r="F45" s="29" t="s">
        <v>144</v>
      </c>
      <c r="G45" s="29" t="s">
        <v>153</v>
      </c>
      <c r="H45" s="21" t="s">
        <v>141</v>
      </c>
      <c r="I45" s="29" t="s">
        <v>329</v>
      </c>
      <c r="J45" s="30">
        <v>43845</v>
      </c>
      <c r="K45" s="30"/>
      <c r="L45" s="22">
        <v>44271</v>
      </c>
      <c r="M45" s="23">
        <f t="shared" si="7"/>
        <v>1.1694444444444445</v>
      </c>
      <c r="N45" s="23">
        <f t="shared" si="8"/>
        <v>426.84722222222223</v>
      </c>
      <c r="O45" s="490"/>
      <c r="P45" s="490">
        <f t="shared" si="9"/>
        <v>14.033333333333335</v>
      </c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494"/>
      <c r="AC45" s="494"/>
      <c r="AD45" s="494"/>
      <c r="AE45" s="494"/>
      <c r="AF45" s="494"/>
      <c r="AG45" s="494"/>
      <c r="AH45" s="494"/>
      <c r="AI45" s="494"/>
      <c r="AJ45" s="494"/>
      <c r="AK45" s="494"/>
      <c r="AL45" s="494"/>
      <c r="AM45" s="494"/>
      <c r="AN45" s="494"/>
      <c r="AO45" s="494"/>
      <c r="AP45" s="494"/>
      <c r="AQ45" s="494"/>
      <c r="AR45" s="494"/>
      <c r="AS45" s="494"/>
      <c r="AT45" s="494"/>
      <c r="AU45" s="494"/>
      <c r="AV45" s="494"/>
      <c r="AW45" s="494"/>
    </row>
    <row r="46" spans="1:52" ht="15.95">
      <c r="A46" s="1">
        <f t="shared" si="10"/>
        <v>6</v>
      </c>
      <c r="B46" s="1"/>
      <c r="C46" s="321" t="s">
        <v>3460</v>
      </c>
      <c r="D46" s="1">
        <v>2</v>
      </c>
      <c r="E46" s="131">
        <v>1275948</v>
      </c>
      <c r="F46" s="29" t="s">
        <v>144</v>
      </c>
      <c r="G46" s="29" t="s">
        <v>153</v>
      </c>
      <c r="H46" s="21" t="s">
        <v>141</v>
      </c>
      <c r="I46" s="29" t="s">
        <v>323</v>
      </c>
      <c r="J46" s="30">
        <v>43845</v>
      </c>
      <c r="K46" s="30"/>
      <c r="L46" s="22">
        <v>44271</v>
      </c>
      <c r="M46" s="23">
        <f t="shared" si="7"/>
        <v>1.1694444444444445</v>
      </c>
      <c r="N46" s="23">
        <f t="shared" si="8"/>
        <v>426.84722222222223</v>
      </c>
      <c r="O46" s="490"/>
      <c r="P46" s="490">
        <f t="shared" si="9"/>
        <v>14.033333333333335</v>
      </c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494"/>
      <c r="AC46" s="494"/>
      <c r="AD46" s="494"/>
      <c r="AE46" s="494"/>
      <c r="AF46" s="494"/>
      <c r="AG46" s="494"/>
      <c r="AH46" s="494"/>
      <c r="AI46" s="494"/>
      <c r="AJ46" s="494"/>
      <c r="AK46" s="494"/>
      <c r="AL46" s="494"/>
      <c r="AM46" s="494"/>
      <c r="AN46" s="494"/>
      <c r="AO46" s="494"/>
      <c r="AP46" s="494"/>
      <c r="AQ46" s="494"/>
      <c r="AR46" s="494"/>
      <c r="AS46" s="494"/>
      <c r="AT46" s="494"/>
      <c r="AU46" s="494"/>
      <c r="AV46" s="494"/>
      <c r="AW46" s="494"/>
    </row>
    <row r="47" spans="1:52" ht="15.95">
      <c r="A47" s="1">
        <f t="shared" si="10"/>
        <v>7</v>
      </c>
      <c r="B47" s="1"/>
      <c r="C47" s="321" t="s">
        <v>3461</v>
      </c>
      <c r="D47" s="1">
        <v>8</v>
      </c>
      <c r="E47" s="128">
        <v>1299774</v>
      </c>
      <c r="F47" s="34" t="s">
        <v>144</v>
      </c>
      <c r="G47" s="34" t="s">
        <v>153</v>
      </c>
      <c r="H47" s="21" t="s">
        <v>141</v>
      </c>
      <c r="I47" s="34" t="s">
        <v>329</v>
      </c>
      <c r="J47" s="35">
        <v>43824</v>
      </c>
      <c r="K47" s="35"/>
      <c r="L47" s="22">
        <v>44271</v>
      </c>
      <c r="M47" s="23">
        <f t="shared" si="7"/>
        <v>1.2250000000000001</v>
      </c>
      <c r="N47" s="23">
        <f t="shared" si="8"/>
        <v>447.12500000000006</v>
      </c>
      <c r="O47" s="490"/>
      <c r="P47" s="490">
        <f t="shared" si="9"/>
        <v>14.700000000000001</v>
      </c>
      <c r="Q47" s="495">
        <v>400</v>
      </c>
      <c r="R47" s="496">
        <v>225</v>
      </c>
      <c r="S47" s="37">
        <v>110</v>
      </c>
      <c r="T47" s="37">
        <v>302</v>
      </c>
      <c r="U47" s="37">
        <v>163</v>
      </c>
      <c r="V47" s="37">
        <v>385</v>
      </c>
      <c r="W47" s="37">
        <v>0</v>
      </c>
      <c r="X47" s="37">
        <v>333</v>
      </c>
      <c r="Y47" s="37">
        <v>0</v>
      </c>
      <c r="Z47" s="37">
        <v>267</v>
      </c>
      <c r="AA47" s="497">
        <v>163</v>
      </c>
      <c r="AB47" s="497">
        <v>298</v>
      </c>
      <c r="AC47" s="37">
        <v>0</v>
      </c>
      <c r="AD47" s="37">
        <v>244</v>
      </c>
      <c r="AE47" s="37">
        <v>0</v>
      </c>
      <c r="AF47" s="37">
        <v>218</v>
      </c>
      <c r="AG47" s="37">
        <v>182</v>
      </c>
      <c r="AH47" s="31">
        <v>310</v>
      </c>
      <c r="AI47" s="37">
        <v>0</v>
      </c>
      <c r="AJ47" s="37">
        <v>237</v>
      </c>
      <c r="AK47" s="497">
        <v>163</v>
      </c>
      <c r="AL47" s="497">
        <v>289</v>
      </c>
      <c r="AM47" s="497">
        <v>242</v>
      </c>
      <c r="AN47" s="497">
        <v>214</v>
      </c>
      <c r="AO47" s="497">
        <f>400-AN47</f>
        <v>186</v>
      </c>
      <c r="AP47" s="37">
        <v>320</v>
      </c>
      <c r="AQ47" s="37">
        <v>80</v>
      </c>
      <c r="AR47" s="37">
        <v>345</v>
      </c>
      <c r="AS47" s="497">
        <v>55</v>
      </c>
      <c r="AT47" s="37">
        <v>324</v>
      </c>
      <c r="AU47" s="37">
        <v>76</v>
      </c>
      <c r="AV47" s="496">
        <v>295</v>
      </c>
      <c r="AW47" s="37">
        <v>105</v>
      </c>
    </row>
    <row r="48" spans="1:52" ht="15.95">
      <c r="A48" s="1">
        <f t="shared" si="10"/>
        <v>8</v>
      </c>
      <c r="B48" s="1"/>
      <c r="C48" s="321" t="s">
        <v>257</v>
      </c>
      <c r="D48" s="1">
        <v>8</v>
      </c>
      <c r="E48" s="128">
        <v>1299774</v>
      </c>
      <c r="F48" s="34" t="s">
        <v>144</v>
      </c>
      <c r="G48" s="34" t="s">
        <v>153</v>
      </c>
      <c r="H48" s="21" t="s">
        <v>141</v>
      </c>
      <c r="I48" s="34" t="s">
        <v>326</v>
      </c>
      <c r="J48" s="35">
        <v>43824</v>
      </c>
      <c r="K48" s="35"/>
      <c r="L48" s="22">
        <v>44271</v>
      </c>
      <c r="M48" s="23">
        <f t="shared" si="7"/>
        <v>1.2250000000000001</v>
      </c>
      <c r="N48" s="23">
        <f t="shared" si="8"/>
        <v>447.12500000000006</v>
      </c>
      <c r="O48" s="490"/>
      <c r="P48" s="490">
        <f t="shared" si="9"/>
        <v>14.700000000000001</v>
      </c>
      <c r="Q48" s="36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46"/>
      <c r="AU48" s="146"/>
      <c r="AV48" s="146"/>
      <c r="AW48" s="146"/>
    </row>
    <row r="49" spans="1:49" ht="15.95">
      <c r="A49" s="1">
        <f t="shared" si="10"/>
        <v>9</v>
      </c>
      <c r="B49" s="1"/>
      <c r="C49" s="321" t="s">
        <v>258</v>
      </c>
      <c r="D49" s="40">
        <v>8</v>
      </c>
      <c r="E49" s="34">
        <v>1299774</v>
      </c>
      <c r="F49" s="34" t="s">
        <v>144</v>
      </c>
      <c r="G49" s="34" t="s">
        <v>153</v>
      </c>
      <c r="H49" s="21" t="s">
        <v>141</v>
      </c>
      <c r="I49" s="34" t="s">
        <v>323</v>
      </c>
      <c r="J49" s="35">
        <v>43824</v>
      </c>
      <c r="K49" s="35"/>
      <c r="L49" s="22">
        <v>44271</v>
      </c>
      <c r="M49" s="23">
        <f t="shared" si="7"/>
        <v>1.2250000000000001</v>
      </c>
      <c r="N49" s="23">
        <f t="shared" si="8"/>
        <v>447.12500000000006</v>
      </c>
      <c r="O49" s="490"/>
      <c r="P49" s="490">
        <f t="shared" si="9"/>
        <v>14.700000000000001</v>
      </c>
      <c r="Q49" s="36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146"/>
      <c r="AU49" s="146"/>
      <c r="AV49" s="146"/>
      <c r="AW49" s="146"/>
    </row>
    <row r="50" spans="1:49" ht="15.95">
      <c r="A50" s="1">
        <f t="shared" si="10"/>
        <v>10</v>
      </c>
      <c r="B50" s="1"/>
      <c r="C50" s="321" t="s">
        <v>256</v>
      </c>
      <c r="D50" s="40">
        <v>8</v>
      </c>
      <c r="E50" s="34">
        <v>1299774</v>
      </c>
      <c r="F50" s="34" t="s">
        <v>144</v>
      </c>
      <c r="G50" s="34" t="s">
        <v>153</v>
      </c>
      <c r="H50" s="21" t="s">
        <v>141</v>
      </c>
      <c r="I50" s="34" t="s">
        <v>316</v>
      </c>
      <c r="J50" s="35">
        <v>43824</v>
      </c>
      <c r="K50" s="35"/>
      <c r="L50" s="22">
        <v>44271</v>
      </c>
      <c r="M50" s="23">
        <f t="shared" si="7"/>
        <v>1.2250000000000001</v>
      </c>
      <c r="N50" s="23">
        <f t="shared" si="8"/>
        <v>447.12500000000006</v>
      </c>
      <c r="O50" s="490"/>
      <c r="P50" s="490">
        <f t="shared" si="9"/>
        <v>14.700000000000001</v>
      </c>
      <c r="Q50" s="36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46"/>
      <c r="AU50" s="146"/>
      <c r="AV50" s="146"/>
      <c r="AW50" s="146"/>
    </row>
    <row r="51" spans="1:49" ht="15.95">
      <c r="A51" s="1">
        <f t="shared" si="10"/>
        <v>11</v>
      </c>
      <c r="B51" s="1"/>
      <c r="C51" s="321" t="s">
        <v>247</v>
      </c>
      <c r="D51" s="40">
        <v>10</v>
      </c>
      <c r="E51" s="41">
        <v>1312798</v>
      </c>
      <c r="F51" s="42" t="s">
        <v>144</v>
      </c>
      <c r="G51" s="42" t="s">
        <v>170</v>
      </c>
      <c r="H51" s="21" t="s">
        <v>141</v>
      </c>
      <c r="I51" s="42" t="s">
        <v>320</v>
      </c>
      <c r="J51" s="43">
        <v>43789</v>
      </c>
      <c r="K51" s="43"/>
      <c r="L51" s="22">
        <v>44271</v>
      </c>
      <c r="M51" s="23">
        <f t="shared" si="7"/>
        <v>1.3222222222222222</v>
      </c>
      <c r="N51" s="23">
        <f t="shared" si="8"/>
        <v>482.61111111111109</v>
      </c>
      <c r="O51" s="490"/>
      <c r="P51" s="490">
        <f t="shared" si="9"/>
        <v>15.866666666666667</v>
      </c>
      <c r="Q51" s="498">
        <v>400</v>
      </c>
      <c r="R51" s="499">
        <v>165</v>
      </c>
      <c r="S51" s="44">
        <v>31</v>
      </c>
      <c r="T51" s="44">
        <v>385</v>
      </c>
      <c r="U51" s="44">
        <v>94</v>
      </c>
      <c r="V51" s="44">
        <v>438</v>
      </c>
      <c r="W51" s="44">
        <v>0</v>
      </c>
      <c r="X51" s="44">
        <v>390</v>
      </c>
      <c r="Y51" s="44">
        <v>0</v>
      </c>
      <c r="Z51" s="44">
        <v>368</v>
      </c>
      <c r="AA51" s="50">
        <v>32</v>
      </c>
      <c r="AB51" s="50">
        <v>327</v>
      </c>
      <c r="AC51" s="44">
        <v>0</v>
      </c>
      <c r="AD51" s="44">
        <v>303</v>
      </c>
      <c r="AE51" s="44">
        <v>0</v>
      </c>
      <c r="AF51" s="44">
        <v>282</v>
      </c>
      <c r="AG51" s="44">
        <v>118</v>
      </c>
      <c r="AH51" s="44">
        <v>352</v>
      </c>
      <c r="AI51" s="44">
        <v>0</v>
      </c>
      <c r="AJ51" s="44">
        <v>313</v>
      </c>
      <c r="AK51" s="50">
        <v>87</v>
      </c>
      <c r="AL51" s="50">
        <v>342</v>
      </c>
      <c r="AM51" s="50">
        <v>326</v>
      </c>
      <c r="AN51" s="50">
        <v>308</v>
      </c>
      <c r="AO51" s="50">
        <f>400-AN51</f>
        <v>92</v>
      </c>
      <c r="AP51" s="44">
        <v>348</v>
      </c>
      <c r="AQ51" s="44">
        <v>52</v>
      </c>
      <c r="AR51" s="44">
        <v>366</v>
      </c>
      <c r="AS51" s="50">
        <v>34</v>
      </c>
      <c r="AT51" s="44">
        <v>355</v>
      </c>
      <c r="AU51" s="44">
        <v>45</v>
      </c>
      <c r="AV51" s="499">
        <v>342</v>
      </c>
      <c r="AW51" s="44">
        <v>56</v>
      </c>
    </row>
    <row r="52" spans="1:49" ht="15.95">
      <c r="A52" s="1">
        <f t="shared" si="10"/>
        <v>12</v>
      </c>
      <c r="B52" s="1"/>
      <c r="C52" s="321" t="s">
        <v>3462</v>
      </c>
      <c r="D52" s="40">
        <v>10</v>
      </c>
      <c r="E52" s="41">
        <v>1312798</v>
      </c>
      <c r="F52" s="42" t="s">
        <v>144</v>
      </c>
      <c r="G52" s="42" t="s">
        <v>170</v>
      </c>
      <c r="H52" s="21" t="s">
        <v>141</v>
      </c>
      <c r="I52" s="42" t="s">
        <v>326</v>
      </c>
      <c r="J52" s="43">
        <v>43808</v>
      </c>
      <c r="K52" s="43"/>
      <c r="L52" s="22">
        <v>44271</v>
      </c>
      <c r="M52" s="23">
        <f t="shared" si="7"/>
        <v>1.2694444444444444</v>
      </c>
      <c r="N52" s="23">
        <f t="shared" si="8"/>
        <v>463.34722222222217</v>
      </c>
      <c r="O52" s="490"/>
      <c r="P52" s="490">
        <f t="shared" si="9"/>
        <v>15.233333333333333</v>
      </c>
      <c r="Q52" s="307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</row>
    <row r="53" spans="1:49" ht="15.95">
      <c r="A53" s="1">
        <f t="shared" si="10"/>
        <v>13</v>
      </c>
      <c r="B53" s="1"/>
      <c r="C53" s="321" t="s">
        <v>250</v>
      </c>
      <c r="D53" s="40">
        <v>11</v>
      </c>
      <c r="E53" s="51">
        <v>1343433</v>
      </c>
      <c r="F53" s="42" t="s">
        <v>142</v>
      </c>
      <c r="G53" s="42" t="s">
        <v>170</v>
      </c>
      <c r="H53" s="21" t="s">
        <v>141</v>
      </c>
      <c r="I53" s="42" t="s">
        <v>316</v>
      </c>
      <c r="J53" s="52">
        <v>43871</v>
      </c>
      <c r="K53" s="52"/>
      <c r="L53" s="22">
        <v>44271</v>
      </c>
      <c r="M53" s="23">
        <f t="shared" si="7"/>
        <v>1.1000000000000001</v>
      </c>
      <c r="N53" s="23">
        <f t="shared" si="8"/>
        <v>401.50000000000006</v>
      </c>
      <c r="O53" s="490"/>
      <c r="P53" s="490">
        <f t="shared" si="9"/>
        <v>13.200000000000001</v>
      </c>
      <c r="Q53" s="498">
        <v>400</v>
      </c>
      <c r="R53" s="499">
        <v>44</v>
      </c>
      <c r="S53" s="44">
        <v>88</v>
      </c>
      <c r="T53" s="44">
        <v>387</v>
      </c>
      <c r="U53" s="44">
        <v>64</v>
      </c>
      <c r="V53" s="44">
        <v>416</v>
      </c>
      <c r="W53" s="44">
        <v>0</v>
      </c>
      <c r="X53" s="44">
        <v>399</v>
      </c>
      <c r="Y53" s="44">
        <v>0</v>
      </c>
      <c r="Z53" s="44">
        <v>382</v>
      </c>
      <c r="AA53" s="50">
        <v>64</v>
      </c>
      <c r="AB53" s="50">
        <v>370</v>
      </c>
      <c r="AC53" s="44">
        <v>0</v>
      </c>
      <c r="AD53" s="44">
        <v>355</v>
      </c>
      <c r="AE53" s="44">
        <v>0</v>
      </c>
      <c r="AF53" s="44">
        <v>347</v>
      </c>
      <c r="AG53" s="44">
        <v>53</v>
      </c>
      <c r="AH53" s="44">
        <v>367</v>
      </c>
      <c r="AI53" s="44">
        <v>0</v>
      </c>
      <c r="AJ53" s="44">
        <v>347</v>
      </c>
      <c r="AK53" s="50">
        <v>53</v>
      </c>
      <c r="AL53" s="50">
        <v>378</v>
      </c>
      <c r="AM53" s="50">
        <v>366</v>
      </c>
      <c r="AN53" s="50">
        <v>354</v>
      </c>
      <c r="AO53" s="50">
        <f>400-AN53</f>
        <v>46</v>
      </c>
      <c r="AP53" s="44">
        <v>374</v>
      </c>
      <c r="AQ53" s="44">
        <v>26</v>
      </c>
      <c r="AR53" s="44">
        <v>385</v>
      </c>
      <c r="AS53" s="50">
        <v>15</v>
      </c>
      <c r="AT53" s="44">
        <v>375</v>
      </c>
      <c r="AU53" s="44">
        <v>25</v>
      </c>
      <c r="AV53" s="499">
        <v>370</v>
      </c>
      <c r="AW53" s="44">
        <v>30</v>
      </c>
    </row>
    <row r="54" spans="1:49" ht="15.95">
      <c r="A54" s="1">
        <f t="shared" si="10"/>
        <v>14</v>
      </c>
      <c r="B54" s="1"/>
      <c r="C54" s="321" t="s">
        <v>3463</v>
      </c>
      <c r="D54" s="53">
        <v>11</v>
      </c>
      <c r="E54" s="54">
        <v>1343433</v>
      </c>
      <c r="F54" s="55" t="s">
        <v>142</v>
      </c>
      <c r="G54" s="55" t="s">
        <v>170</v>
      </c>
      <c r="H54" s="21" t="s">
        <v>141</v>
      </c>
      <c r="I54" s="55" t="s">
        <v>329</v>
      </c>
      <c r="J54" s="56">
        <v>43811</v>
      </c>
      <c r="K54" s="56"/>
      <c r="L54" s="22">
        <v>44271</v>
      </c>
      <c r="M54" s="23">
        <f t="shared" si="7"/>
        <v>1.2611111111111111</v>
      </c>
      <c r="N54" s="23">
        <f t="shared" si="8"/>
        <v>460.30555555555554</v>
      </c>
      <c r="O54" s="490"/>
      <c r="P54" s="490">
        <f t="shared" si="9"/>
        <v>15.133333333333333</v>
      </c>
      <c r="Q54" s="500"/>
      <c r="R54" s="501"/>
      <c r="S54" s="501"/>
      <c r="T54" s="501"/>
      <c r="U54" s="501"/>
      <c r="V54" s="501"/>
      <c r="W54" s="501"/>
      <c r="X54" s="501"/>
      <c r="Y54" s="501"/>
      <c r="Z54" s="501"/>
      <c r="AA54" s="501"/>
      <c r="AB54" s="500"/>
      <c r="AC54" s="500"/>
      <c r="AD54" s="500"/>
      <c r="AE54" s="500"/>
      <c r="AF54" s="500"/>
      <c r="AG54" s="500"/>
      <c r="AH54" s="500"/>
      <c r="AI54" s="500"/>
      <c r="AJ54" s="500"/>
      <c r="AK54" s="500"/>
      <c r="AL54" s="500"/>
      <c r="AM54" s="500"/>
      <c r="AN54" s="500"/>
      <c r="AO54" s="500"/>
      <c r="AP54" s="500"/>
      <c r="AQ54" s="500"/>
      <c r="AR54" s="500"/>
      <c r="AS54" s="500"/>
      <c r="AT54" s="500"/>
      <c r="AU54" s="500"/>
      <c r="AV54" s="500"/>
      <c r="AW54" s="500"/>
    </row>
    <row r="55" spans="1:49" ht="15.95">
      <c r="A55" s="1">
        <f t="shared" si="10"/>
        <v>15</v>
      </c>
      <c r="B55" s="1"/>
      <c r="C55" s="321" t="s">
        <v>3464</v>
      </c>
      <c r="D55" s="40">
        <v>3</v>
      </c>
      <c r="E55" s="65">
        <v>1198647</v>
      </c>
      <c r="F55" s="65" t="s">
        <v>144</v>
      </c>
      <c r="G55" s="65" t="s">
        <v>185</v>
      </c>
      <c r="H55" s="21" t="s">
        <v>141</v>
      </c>
      <c r="I55" s="65" t="s">
        <v>329</v>
      </c>
      <c r="J55" s="66">
        <v>43831</v>
      </c>
      <c r="K55" s="66"/>
      <c r="L55" s="22">
        <v>44271</v>
      </c>
      <c r="M55" s="23">
        <f t="shared" si="7"/>
        <v>1.2083333333333333</v>
      </c>
      <c r="N55" s="23">
        <f t="shared" si="8"/>
        <v>441.04166666666663</v>
      </c>
      <c r="O55" s="490"/>
      <c r="P55" s="490">
        <f t="shared" si="9"/>
        <v>14.5</v>
      </c>
      <c r="Q55" s="502">
        <v>400</v>
      </c>
      <c r="R55" s="503">
        <v>174</v>
      </c>
      <c r="S55" s="68">
        <v>72</v>
      </c>
      <c r="T55" s="68">
        <v>401</v>
      </c>
      <c r="U55" s="68">
        <v>104</v>
      </c>
      <c r="V55" s="68">
        <v>488</v>
      </c>
      <c r="W55" s="68">
        <v>0</v>
      </c>
      <c r="X55" s="68">
        <v>445</v>
      </c>
      <c r="Y55" s="68">
        <v>0</v>
      </c>
      <c r="Z55" s="68">
        <v>401</v>
      </c>
      <c r="AA55" s="504">
        <v>0</v>
      </c>
      <c r="AB55" s="504">
        <v>334</v>
      </c>
      <c r="AC55" s="68">
        <v>0</v>
      </c>
      <c r="AD55" s="68">
        <v>312</v>
      </c>
      <c r="AE55" s="68">
        <v>0</v>
      </c>
      <c r="AF55" s="68">
        <v>301</v>
      </c>
      <c r="AG55" s="68">
        <v>99</v>
      </c>
      <c r="AH55" s="68">
        <v>378</v>
      </c>
      <c r="AI55" s="68">
        <v>0</v>
      </c>
      <c r="AJ55" s="68">
        <v>344</v>
      </c>
      <c r="AK55" s="504">
        <v>56</v>
      </c>
      <c r="AL55" s="504">
        <v>335</v>
      </c>
      <c r="AM55" s="504">
        <v>319</v>
      </c>
      <c r="AN55" s="504">
        <v>300</v>
      </c>
      <c r="AO55" s="504">
        <f>400-AN55</f>
        <v>100</v>
      </c>
      <c r="AP55" s="68">
        <v>350</v>
      </c>
      <c r="AQ55" s="68">
        <v>50</v>
      </c>
      <c r="AR55" s="68">
        <v>368</v>
      </c>
      <c r="AS55" s="504">
        <v>32</v>
      </c>
      <c r="AT55" s="68">
        <v>333</v>
      </c>
      <c r="AU55" s="68">
        <v>67</v>
      </c>
      <c r="AV55" s="503">
        <v>297</v>
      </c>
      <c r="AW55" s="68">
        <v>103</v>
      </c>
    </row>
    <row r="56" spans="1:49" ht="15.95">
      <c r="A56" s="1">
        <f t="shared" si="10"/>
        <v>16</v>
      </c>
      <c r="B56" s="1"/>
      <c r="C56" s="321" t="s">
        <v>3465</v>
      </c>
      <c r="D56" s="40">
        <v>3</v>
      </c>
      <c r="E56" s="65">
        <v>1198647</v>
      </c>
      <c r="F56" s="65" t="s">
        <v>144</v>
      </c>
      <c r="G56" s="65" t="s">
        <v>185</v>
      </c>
      <c r="H56" s="21" t="s">
        <v>141</v>
      </c>
      <c r="I56" s="65" t="s">
        <v>320</v>
      </c>
      <c r="J56" s="66">
        <v>43831</v>
      </c>
      <c r="K56" s="66"/>
      <c r="L56" s="22">
        <v>44271</v>
      </c>
      <c r="M56" s="23">
        <f t="shared" si="7"/>
        <v>1.2083333333333333</v>
      </c>
      <c r="N56" s="23">
        <f t="shared" si="8"/>
        <v>441.04166666666663</v>
      </c>
      <c r="O56" s="490"/>
      <c r="P56" s="490">
        <f t="shared" si="9"/>
        <v>14.5</v>
      </c>
      <c r="Q56" s="67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7"/>
      <c r="AW56" s="147"/>
    </row>
    <row r="57" spans="1:49" ht="15.95">
      <c r="A57" s="1">
        <f t="shared" si="10"/>
        <v>17</v>
      </c>
      <c r="B57" s="1"/>
      <c r="C57" s="321" t="s">
        <v>3466</v>
      </c>
      <c r="D57" s="40">
        <v>5</v>
      </c>
      <c r="E57" s="65">
        <v>1275960</v>
      </c>
      <c r="F57" s="65" t="s">
        <v>144</v>
      </c>
      <c r="G57" s="65" t="s">
        <v>185</v>
      </c>
      <c r="H57" s="21" t="s">
        <v>141</v>
      </c>
      <c r="I57" s="65" t="s">
        <v>329</v>
      </c>
      <c r="J57" s="66">
        <v>43831</v>
      </c>
      <c r="K57" s="66"/>
      <c r="L57" s="22">
        <v>44271</v>
      </c>
      <c r="M57" s="23">
        <f t="shared" si="7"/>
        <v>1.2083333333333333</v>
      </c>
      <c r="N57" s="23">
        <f t="shared" si="8"/>
        <v>441.04166666666663</v>
      </c>
      <c r="O57" s="490"/>
      <c r="P57" s="490">
        <f t="shared" si="9"/>
        <v>14.5</v>
      </c>
      <c r="Q57" s="502">
        <v>400</v>
      </c>
      <c r="R57" s="503">
        <v>247</v>
      </c>
      <c r="S57" s="68">
        <v>85</v>
      </c>
      <c r="T57" s="68">
        <v>307</v>
      </c>
      <c r="U57" s="68">
        <v>148</v>
      </c>
      <c r="V57" s="68">
        <v>360</v>
      </c>
      <c r="W57" s="68">
        <v>0</v>
      </c>
      <c r="X57" s="68">
        <v>298</v>
      </c>
      <c r="Y57" s="68">
        <v>0</v>
      </c>
      <c r="Z57" s="68">
        <v>227</v>
      </c>
      <c r="AA57" s="504">
        <v>148</v>
      </c>
      <c r="AB57" s="504">
        <v>239</v>
      </c>
      <c r="AC57" s="68">
        <v>0</v>
      </c>
      <c r="AD57" s="68">
        <v>278</v>
      </c>
      <c r="AE57" s="68">
        <v>0</v>
      </c>
      <c r="AF57" s="68">
        <v>136</v>
      </c>
      <c r="AG57" s="68">
        <v>264</v>
      </c>
      <c r="AH57" s="68">
        <v>273</v>
      </c>
      <c r="AI57" s="68">
        <v>0</v>
      </c>
      <c r="AJ57" s="68">
        <v>186</v>
      </c>
      <c r="AK57" s="504">
        <v>214</v>
      </c>
      <c r="AL57" s="504">
        <v>257</v>
      </c>
      <c r="AM57" s="504">
        <v>178</v>
      </c>
      <c r="AN57" s="504">
        <v>100</v>
      </c>
      <c r="AO57" s="504">
        <v>300</v>
      </c>
      <c r="AP57" s="68">
        <v>271</v>
      </c>
      <c r="AQ57" s="68">
        <v>129</v>
      </c>
      <c r="AR57" s="68">
        <v>311</v>
      </c>
      <c r="AS57" s="504">
        <v>89</v>
      </c>
      <c r="AT57" s="68">
        <v>285</v>
      </c>
      <c r="AU57" s="68">
        <v>115</v>
      </c>
      <c r="AV57" s="503">
        <v>265</v>
      </c>
      <c r="AW57" s="68">
        <v>135</v>
      </c>
    </row>
    <row r="58" spans="1:49" ht="15.95">
      <c r="A58" s="1">
        <f t="shared" si="10"/>
        <v>18</v>
      </c>
      <c r="B58" s="1"/>
      <c r="C58" s="321" t="s">
        <v>239</v>
      </c>
      <c r="D58" s="40">
        <v>5</v>
      </c>
      <c r="E58" s="65">
        <v>1275960</v>
      </c>
      <c r="F58" s="65" t="s">
        <v>144</v>
      </c>
      <c r="G58" s="65" t="s">
        <v>185</v>
      </c>
      <c r="H58" s="21" t="s">
        <v>141</v>
      </c>
      <c r="I58" s="65" t="s">
        <v>326</v>
      </c>
      <c r="J58" s="66">
        <v>43831</v>
      </c>
      <c r="K58" s="66"/>
      <c r="L58" s="22">
        <v>44271</v>
      </c>
      <c r="M58" s="23">
        <f t="shared" si="7"/>
        <v>1.2083333333333333</v>
      </c>
      <c r="N58" s="23">
        <f t="shared" si="8"/>
        <v>441.04166666666663</v>
      </c>
      <c r="O58" s="490"/>
      <c r="P58" s="490">
        <f t="shared" si="9"/>
        <v>14.5</v>
      </c>
      <c r="Q58" s="67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</row>
    <row r="59" spans="1:49" ht="15.95">
      <c r="A59" s="1">
        <f t="shared" si="10"/>
        <v>19</v>
      </c>
      <c r="B59" s="1"/>
      <c r="C59" s="321" t="s">
        <v>3467</v>
      </c>
      <c r="D59" s="40">
        <v>5</v>
      </c>
      <c r="E59" s="65">
        <v>1275960</v>
      </c>
      <c r="F59" s="65" t="s">
        <v>144</v>
      </c>
      <c r="G59" s="65" t="s">
        <v>185</v>
      </c>
      <c r="H59" s="21" t="s">
        <v>141</v>
      </c>
      <c r="I59" s="65" t="s">
        <v>316</v>
      </c>
      <c r="J59" s="66">
        <v>43832</v>
      </c>
      <c r="K59" s="66"/>
      <c r="L59" s="22">
        <v>44271</v>
      </c>
      <c r="M59" s="23">
        <f t="shared" si="7"/>
        <v>1.2055555555555555</v>
      </c>
      <c r="N59" s="23">
        <f t="shared" si="8"/>
        <v>440.02777777777777</v>
      </c>
      <c r="O59" s="490"/>
      <c r="P59" s="490">
        <f t="shared" si="9"/>
        <v>14.466666666666665</v>
      </c>
      <c r="Q59" s="67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</row>
    <row r="60" spans="1:49" ht="15.95">
      <c r="A60" s="1">
        <f t="shared" si="10"/>
        <v>20</v>
      </c>
      <c r="B60" s="1"/>
      <c r="C60" s="321" t="s">
        <v>3468</v>
      </c>
      <c r="D60" s="40">
        <v>5</v>
      </c>
      <c r="E60" s="65">
        <v>1275960</v>
      </c>
      <c r="F60" s="65" t="s">
        <v>144</v>
      </c>
      <c r="G60" s="65" t="s">
        <v>185</v>
      </c>
      <c r="H60" s="21" t="s">
        <v>141</v>
      </c>
      <c r="I60" s="65" t="s">
        <v>323</v>
      </c>
      <c r="J60" s="66">
        <v>43832</v>
      </c>
      <c r="K60" s="66"/>
      <c r="L60" s="22">
        <v>44271</v>
      </c>
      <c r="M60" s="23">
        <f t="shared" si="7"/>
        <v>1.2055555555555555</v>
      </c>
      <c r="N60" s="23">
        <f t="shared" si="8"/>
        <v>440.02777777777777</v>
      </c>
      <c r="O60" s="490"/>
      <c r="P60" s="490">
        <f t="shared" si="9"/>
        <v>14.466666666666665</v>
      </c>
      <c r="Q60" s="67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47"/>
      <c r="AV60" s="147"/>
      <c r="AW60" s="147"/>
    </row>
    <row r="61" spans="1:49" ht="15.95">
      <c r="A61" s="1">
        <f t="shared" si="10"/>
        <v>21</v>
      </c>
      <c r="B61" s="1"/>
      <c r="C61" s="321" t="s">
        <v>3469</v>
      </c>
      <c r="D61" s="40">
        <v>5</v>
      </c>
      <c r="E61" s="65">
        <v>1275960</v>
      </c>
      <c r="F61" s="65" t="s">
        <v>144</v>
      </c>
      <c r="G61" s="65" t="s">
        <v>185</v>
      </c>
      <c r="H61" s="21" t="s">
        <v>141</v>
      </c>
      <c r="I61" s="65" t="s">
        <v>320</v>
      </c>
      <c r="J61" s="66">
        <v>43832</v>
      </c>
      <c r="K61" s="66"/>
      <c r="L61" s="22">
        <v>44271</v>
      </c>
      <c r="M61" s="23">
        <f t="shared" si="7"/>
        <v>1.2055555555555555</v>
      </c>
      <c r="N61" s="23">
        <f t="shared" si="8"/>
        <v>440.02777777777777</v>
      </c>
      <c r="O61" s="490"/>
      <c r="P61" s="490">
        <f t="shared" si="9"/>
        <v>14.466666666666665</v>
      </c>
      <c r="Q61" s="67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47"/>
      <c r="AT61" s="147"/>
      <c r="AU61" s="147"/>
      <c r="AV61" s="147"/>
      <c r="AW61" s="147"/>
    </row>
    <row r="62" spans="1:49" ht="15.95">
      <c r="A62" s="1">
        <f t="shared" si="10"/>
        <v>22</v>
      </c>
      <c r="B62" s="1"/>
      <c r="C62" s="321" t="s">
        <v>240</v>
      </c>
      <c r="D62" s="40">
        <v>7</v>
      </c>
      <c r="E62" s="65">
        <v>1253158</v>
      </c>
      <c r="F62" s="65" t="s">
        <v>142</v>
      </c>
      <c r="G62" s="65" t="s">
        <v>185</v>
      </c>
      <c r="H62" s="21" t="s">
        <v>141</v>
      </c>
      <c r="I62" s="65" t="s">
        <v>329</v>
      </c>
      <c r="J62" s="66">
        <v>43832</v>
      </c>
      <c r="K62" s="66"/>
      <c r="L62" s="22">
        <v>44271</v>
      </c>
      <c r="M62" s="23">
        <f t="shared" si="7"/>
        <v>1.2055555555555555</v>
      </c>
      <c r="N62" s="23">
        <f t="shared" si="8"/>
        <v>440.02777777777777</v>
      </c>
      <c r="O62" s="490"/>
      <c r="P62" s="490">
        <f t="shared" si="9"/>
        <v>14.466666666666665</v>
      </c>
      <c r="Q62" s="502">
        <v>400</v>
      </c>
      <c r="R62" s="503">
        <v>84</v>
      </c>
      <c r="S62" s="68">
        <v>110</v>
      </c>
      <c r="T62" s="68">
        <v>384</v>
      </c>
      <c r="U62" s="68">
        <v>37</v>
      </c>
      <c r="V62" s="68">
        <v>388</v>
      </c>
      <c r="W62" s="68">
        <v>0</v>
      </c>
      <c r="X62" s="68">
        <v>354</v>
      </c>
      <c r="Y62" s="68">
        <v>0</v>
      </c>
      <c r="Z62" s="68">
        <v>328</v>
      </c>
      <c r="AA62" s="504">
        <v>72</v>
      </c>
      <c r="AB62" s="504">
        <v>330</v>
      </c>
      <c r="AC62" s="68">
        <v>0</v>
      </c>
      <c r="AD62" s="68">
        <v>300</v>
      </c>
      <c r="AE62" s="68">
        <v>0</v>
      </c>
      <c r="AF62" s="68">
        <v>289</v>
      </c>
      <c r="AG62" s="68">
        <v>111</v>
      </c>
      <c r="AH62" s="68">
        <v>346</v>
      </c>
      <c r="AI62" s="68">
        <v>0</v>
      </c>
      <c r="AJ62" s="68">
        <v>306</v>
      </c>
      <c r="AK62" s="504">
        <v>94</v>
      </c>
      <c r="AL62" s="504">
        <v>350</v>
      </c>
      <c r="AM62" s="504">
        <v>331</v>
      </c>
      <c r="AN62" s="504">
        <v>301</v>
      </c>
      <c r="AO62" s="504">
        <v>99</v>
      </c>
      <c r="AP62" s="68">
        <v>363</v>
      </c>
      <c r="AQ62" s="68">
        <v>37</v>
      </c>
      <c r="AR62" s="68">
        <v>364</v>
      </c>
      <c r="AS62" s="504">
        <v>36</v>
      </c>
      <c r="AT62" s="68">
        <v>354</v>
      </c>
      <c r="AU62" s="68">
        <v>56</v>
      </c>
      <c r="AV62" s="503">
        <v>339</v>
      </c>
      <c r="AW62" s="68">
        <v>61</v>
      </c>
    </row>
    <row r="63" spans="1:49" ht="15.95">
      <c r="A63" s="1">
        <f t="shared" si="10"/>
        <v>23</v>
      </c>
      <c r="B63" s="1"/>
      <c r="C63" s="321" t="s">
        <v>241</v>
      </c>
      <c r="D63" s="40">
        <v>7</v>
      </c>
      <c r="E63" s="65">
        <v>1253158</v>
      </c>
      <c r="F63" s="65" t="s">
        <v>142</v>
      </c>
      <c r="G63" s="65" t="s">
        <v>185</v>
      </c>
      <c r="H63" s="21" t="s">
        <v>141</v>
      </c>
      <c r="I63" s="65" t="s">
        <v>326</v>
      </c>
      <c r="J63" s="66">
        <v>43832</v>
      </c>
      <c r="K63" s="66"/>
      <c r="L63" s="22">
        <v>44271</v>
      </c>
      <c r="M63" s="23">
        <f t="shared" si="7"/>
        <v>1.2055555555555555</v>
      </c>
      <c r="N63" s="23">
        <f t="shared" si="8"/>
        <v>440.02777777777777</v>
      </c>
      <c r="O63" s="490"/>
      <c r="P63" s="490">
        <f t="shared" si="9"/>
        <v>14.466666666666665</v>
      </c>
      <c r="Q63" s="67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505" t="s">
        <v>3470</v>
      </c>
      <c r="AM63" s="505"/>
      <c r="AN63" s="505"/>
      <c r="AO63" s="505"/>
      <c r="AP63" s="505"/>
      <c r="AQ63" s="505"/>
      <c r="AR63" s="505"/>
      <c r="AS63" s="505"/>
      <c r="AT63" s="505"/>
      <c r="AU63" s="505"/>
      <c r="AV63" s="505"/>
      <c r="AW63" s="505"/>
    </row>
    <row r="64" spans="1:49" ht="15.95">
      <c r="A64" s="1">
        <f t="shared" si="10"/>
        <v>24</v>
      </c>
      <c r="B64" s="1"/>
      <c r="C64" s="321" t="s">
        <v>242</v>
      </c>
      <c r="D64" s="40">
        <v>9</v>
      </c>
      <c r="E64" s="65">
        <v>1253152</v>
      </c>
      <c r="F64" s="65" t="s">
        <v>142</v>
      </c>
      <c r="G64" s="65" t="s">
        <v>185</v>
      </c>
      <c r="H64" s="21" t="s">
        <v>141</v>
      </c>
      <c r="I64" s="65" t="s">
        <v>329</v>
      </c>
      <c r="J64" s="66">
        <v>43831</v>
      </c>
      <c r="K64" s="66"/>
      <c r="L64" s="22">
        <v>44271</v>
      </c>
      <c r="M64" s="23">
        <f t="shared" si="7"/>
        <v>1.2083333333333333</v>
      </c>
      <c r="N64" s="23">
        <f t="shared" si="8"/>
        <v>441.04166666666663</v>
      </c>
      <c r="O64" s="490"/>
      <c r="P64" s="490">
        <f t="shared" si="9"/>
        <v>14.5</v>
      </c>
      <c r="Q64" s="502">
        <v>400</v>
      </c>
      <c r="R64" s="503">
        <v>236</v>
      </c>
      <c r="S64" s="68">
        <v>78</v>
      </c>
      <c r="T64" s="68">
        <v>329</v>
      </c>
      <c r="U64" s="68">
        <v>162</v>
      </c>
      <c r="V64" s="68">
        <v>411</v>
      </c>
      <c r="W64" s="68">
        <v>0</v>
      </c>
      <c r="X64" s="68">
        <v>317</v>
      </c>
      <c r="Y64" s="68">
        <v>0</v>
      </c>
      <c r="Z64" s="68">
        <v>260</v>
      </c>
      <c r="AA64" s="504">
        <v>140</v>
      </c>
      <c r="AB64" s="504">
        <v>237</v>
      </c>
      <c r="AC64" s="68">
        <v>0</v>
      </c>
      <c r="AD64" s="68">
        <v>202</v>
      </c>
      <c r="AE64" s="68">
        <v>0</v>
      </c>
      <c r="AF64" s="68">
        <v>160</v>
      </c>
      <c r="AG64" s="68">
        <v>240</v>
      </c>
      <c r="AH64" s="68">
        <v>280</v>
      </c>
      <c r="AI64" s="68">
        <v>0</v>
      </c>
      <c r="AJ64" s="68">
        <v>197</v>
      </c>
      <c r="AK64" s="504">
        <v>203</v>
      </c>
      <c r="AL64" s="504">
        <v>258</v>
      </c>
      <c r="AM64" s="504">
        <v>222</v>
      </c>
      <c r="AN64" s="504">
        <v>159</v>
      </c>
      <c r="AO64" s="504">
        <f>400-AN64</f>
        <v>241</v>
      </c>
      <c r="AP64" s="68">
        <v>284</v>
      </c>
      <c r="AQ64" s="68">
        <v>116</v>
      </c>
      <c r="AR64" s="68">
        <v>317</v>
      </c>
      <c r="AS64" s="504">
        <v>83</v>
      </c>
      <c r="AT64" s="68">
        <v>278</v>
      </c>
      <c r="AU64" s="68">
        <v>122</v>
      </c>
      <c r="AV64" s="503">
        <v>246</v>
      </c>
      <c r="AW64" s="68">
        <v>154</v>
      </c>
    </row>
    <row r="65" spans="1:49" ht="15.95">
      <c r="A65" s="1">
        <f t="shared" si="10"/>
        <v>25</v>
      </c>
      <c r="B65" s="1"/>
      <c r="C65" s="321" t="s">
        <v>3471</v>
      </c>
      <c r="D65" s="40">
        <v>9</v>
      </c>
      <c r="E65" s="65">
        <v>1253152</v>
      </c>
      <c r="F65" s="65" t="s">
        <v>142</v>
      </c>
      <c r="G65" s="65" t="s">
        <v>185</v>
      </c>
      <c r="H65" s="21" t="s">
        <v>141</v>
      </c>
      <c r="I65" s="65" t="s">
        <v>326</v>
      </c>
      <c r="J65" s="66">
        <v>43831</v>
      </c>
      <c r="K65" s="66"/>
      <c r="L65" s="22">
        <v>44271</v>
      </c>
      <c r="M65" s="23">
        <f t="shared" si="7"/>
        <v>1.2083333333333333</v>
      </c>
      <c r="N65" s="23">
        <f t="shared" si="8"/>
        <v>441.04166666666663</v>
      </c>
      <c r="O65" s="490"/>
      <c r="P65" s="490">
        <f t="shared" si="9"/>
        <v>14.5</v>
      </c>
      <c r="Q65" s="67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47"/>
      <c r="AP65" s="147"/>
      <c r="AQ65" s="147"/>
      <c r="AR65" s="147"/>
      <c r="AS65" s="147"/>
      <c r="AT65" s="147"/>
      <c r="AU65" s="147"/>
      <c r="AV65" s="147"/>
      <c r="AW65" s="147"/>
    </row>
    <row r="66" spans="1:49" ht="15.95">
      <c r="A66" s="1">
        <f t="shared" si="10"/>
        <v>26</v>
      </c>
      <c r="B66" s="1"/>
      <c r="C66" s="321" t="s">
        <v>3472</v>
      </c>
      <c r="D66" s="40">
        <v>9</v>
      </c>
      <c r="E66" s="65">
        <v>1253152</v>
      </c>
      <c r="F66" s="65" t="s">
        <v>142</v>
      </c>
      <c r="G66" s="65" t="s">
        <v>185</v>
      </c>
      <c r="H66" s="21" t="s">
        <v>141</v>
      </c>
      <c r="I66" s="65" t="s">
        <v>316</v>
      </c>
      <c r="J66" s="66">
        <v>43831</v>
      </c>
      <c r="K66" s="66"/>
      <c r="L66" s="22">
        <v>44271</v>
      </c>
      <c r="M66" s="23">
        <f t="shared" si="7"/>
        <v>1.2083333333333333</v>
      </c>
      <c r="N66" s="23">
        <f t="shared" si="8"/>
        <v>441.04166666666663</v>
      </c>
      <c r="O66" s="490"/>
      <c r="P66" s="490">
        <f t="shared" si="9"/>
        <v>14.5</v>
      </c>
      <c r="Q66" s="67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  <c r="AO66" s="147"/>
      <c r="AP66" s="147"/>
      <c r="AQ66" s="147"/>
      <c r="AR66" s="147"/>
      <c r="AS66" s="147"/>
      <c r="AT66" s="147"/>
      <c r="AU66" s="147"/>
      <c r="AV66" s="147"/>
      <c r="AW66" s="147"/>
    </row>
    <row r="67" spans="1:49" ht="15.95">
      <c r="A67" s="1">
        <f t="shared" si="10"/>
        <v>27</v>
      </c>
      <c r="B67" s="1"/>
      <c r="C67" s="321" t="s">
        <v>3473</v>
      </c>
      <c r="D67" s="40">
        <v>9</v>
      </c>
      <c r="E67" s="71">
        <v>1253152</v>
      </c>
      <c r="F67" s="71" t="s">
        <v>142</v>
      </c>
      <c r="G67" s="71" t="s">
        <v>185</v>
      </c>
      <c r="H67" s="21" t="s">
        <v>141</v>
      </c>
      <c r="I67" s="71" t="s">
        <v>323</v>
      </c>
      <c r="J67" s="72">
        <v>43831</v>
      </c>
      <c r="K67" s="66"/>
      <c r="L67" s="22">
        <v>44271</v>
      </c>
      <c r="M67" s="23">
        <f t="shared" si="7"/>
        <v>1.2083333333333333</v>
      </c>
      <c r="N67" s="23">
        <f t="shared" si="8"/>
        <v>441.04166666666663</v>
      </c>
      <c r="O67" s="490"/>
      <c r="P67" s="490">
        <f t="shared" si="9"/>
        <v>14.5</v>
      </c>
      <c r="Q67" s="67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  <c r="AP67" s="147"/>
      <c r="AQ67" s="147"/>
      <c r="AR67" s="147"/>
      <c r="AS67" s="147"/>
      <c r="AT67" s="147"/>
      <c r="AU67" s="147"/>
      <c r="AV67" s="147"/>
      <c r="AW67" s="147"/>
    </row>
    <row r="68" spans="1:49">
      <c r="N68" s="507" t="s">
        <v>3474</v>
      </c>
      <c r="O68" s="507"/>
      <c r="P68" s="508">
        <f>SUM(Q41:Q67)</f>
        <v>3600</v>
      </c>
      <c r="Q68" s="508">
        <f t="shared" ref="Q68:AU68" si="11">SUM(R41:R67)</f>
        <v>1444</v>
      </c>
      <c r="R68" s="508">
        <f t="shared" si="11"/>
        <v>633</v>
      </c>
      <c r="S68" s="508">
        <f t="shared" si="11"/>
        <v>3118</v>
      </c>
      <c r="T68" s="508">
        <f t="shared" si="11"/>
        <v>1012</v>
      </c>
      <c r="U68" s="508">
        <f t="shared" si="11"/>
        <v>3675</v>
      </c>
      <c r="V68" s="508">
        <f t="shared" si="11"/>
        <v>0</v>
      </c>
      <c r="W68" s="508">
        <f t="shared" si="11"/>
        <v>3238</v>
      </c>
      <c r="X68" s="508">
        <f t="shared" si="11"/>
        <v>0</v>
      </c>
      <c r="Y68" s="508">
        <f t="shared" si="11"/>
        <v>2849</v>
      </c>
      <c r="Z68" s="508">
        <f t="shared" si="11"/>
        <v>804</v>
      </c>
      <c r="AA68" s="508">
        <f t="shared" si="11"/>
        <v>2745</v>
      </c>
      <c r="AB68" s="508">
        <f t="shared" si="11"/>
        <v>0</v>
      </c>
      <c r="AC68" s="508">
        <f t="shared" si="11"/>
        <v>2541</v>
      </c>
      <c r="AD68" s="508">
        <f t="shared" si="11"/>
        <v>0</v>
      </c>
      <c r="AE68" s="508">
        <f t="shared" si="11"/>
        <v>2224</v>
      </c>
      <c r="AF68" s="508">
        <f t="shared" si="11"/>
        <v>1376</v>
      </c>
      <c r="AG68" s="508">
        <f t="shared" si="11"/>
        <v>2963</v>
      </c>
      <c r="AH68" s="508">
        <f t="shared" si="11"/>
        <v>0</v>
      </c>
      <c r="AI68" s="508">
        <f t="shared" si="11"/>
        <v>2486</v>
      </c>
      <c r="AJ68" s="508">
        <f t="shared" si="11"/>
        <v>1114</v>
      </c>
      <c r="AK68" s="508">
        <f t="shared" si="11"/>
        <v>2842</v>
      </c>
      <c r="AL68" s="508">
        <f t="shared" si="11"/>
        <v>2554</v>
      </c>
      <c r="AM68" s="508">
        <f t="shared" si="11"/>
        <v>2254</v>
      </c>
      <c r="AN68" s="508">
        <f t="shared" si="11"/>
        <v>1346</v>
      </c>
      <c r="AO68" s="508">
        <f t="shared" si="11"/>
        <v>3008</v>
      </c>
      <c r="AP68" s="508">
        <f t="shared" si="11"/>
        <v>592</v>
      </c>
      <c r="AQ68" s="508">
        <f t="shared" si="11"/>
        <v>3134</v>
      </c>
      <c r="AR68" s="508">
        <f t="shared" si="11"/>
        <v>466</v>
      </c>
      <c r="AS68" s="508">
        <f t="shared" si="11"/>
        <v>2957</v>
      </c>
      <c r="AT68" s="508">
        <f t="shared" si="11"/>
        <v>650</v>
      </c>
      <c r="AU68" s="508">
        <f t="shared" si="11"/>
        <v>2727</v>
      </c>
      <c r="AV68" s="522">
        <f>SUM(AV41:AV67)</f>
        <v>2727</v>
      </c>
      <c r="AW68" s="506">
        <f>SUM(AW41:AW67)</f>
        <v>871</v>
      </c>
    </row>
    <row r="69" spans="1:49">
      <c r="A69" s="1"/>
      <c r="B69" s="1"/>
      <c r="C69" s="1"/>
      <c r="D69" s="1"/>
    </row>
    <row r="73" spans="1:49" ht="15.95">
      <c r="P73" s="460" t="s">
        <v>3475</v>
      </c>
    </row>
    <row r="74" spans="1:49" ht="15.95">
      <c r="P74" s="461" t="s">
        <v>3476</v>
      </c>
      <c r="Q74" s="481" t="s">
        <v>3477</v>
      </c>
      <c r="R74" s="481" t="s">
        <v>3478</v>
      </c>
      <c r="S74" s="481" t="s">
        <v>3479</v>
      </c>
      <c r="T74" s="481" t="s">
        <v>3480</v>
      </c>
      <c r="U74" s="481" t="s">
        <v>3481</v>
      </c>
      <c r="V74" s="481" t="s">
        <v>3482</v>
      </c>
      <c r="W74" s="481" t="s">
        <v>3483</v>
      </c>
      <c r="X74" s="481" t="s">
        <v>3484</v>
      </c>
      <c r="Y74" s="481" t="s">
        <v>3485</v>
      </c>
      <c r="Z74" s="481" t="s">
        <v>3486</v>
      </c>
      <c r="AA74" s="481" t="s">
        <v>3487</v>
      </c>
      <c r="AB74" s="481" t="s">
        <v>3488</v>
      </c>
      <c r="AC74" s="481" t="s">
        <v>3489</v>
      </c>
      <c r="AD74" s="481" t="s">
        <v>3490</v>
      </c>
      <c r="AE74" s="481" t="s">
        <v>3491</v>
      </c>
      <c r="AF74" s="481" t="s">
        <v>3492</v>
      </c>
      <c r="AG74" s="481" t="s">
        <v>3493</v>
      </c>
      <c r="AH74" s="481" t="s">
        <v>3494</v>
      </c>
      <c r="AI74" s="481" t="s">
        <v>3495</v>
      </c>
      <c r="AJ74" s="481" t="s">
        <v>3496</v>
      </c>
      <c r="AK74" s="481" t="s">
        <v>3497</v>
      </c>
      <c r="AL74" s="481" t="s">
        <v>3498</v>
      </c>
      <c r="AM74" s="481" t="s">
        <v>3499</v>
      </c>
      <c r="AN74" s="481" t="s">
        <v>3500</v>
      </c>
      <c r="AO74" s="482" t="s">
        <v>3501</v>
      </c>
    </row>
    <row r="75" spans="1:49" ht="15.95">
      <c r="P75" s="510">
        <v>1275958</v>
      </c>
      <c r="Q75" s="1">
        <f>85/3</f>
        <v>28.333333333333332</v>
      </c>
      <c r="R75">
        <f>38/3</f>
        <v>12.666666666666666</v>
      </c>
      <c r="S75">
        <f>110/3</f>
        <v>36.666666666666664</v>
      </c>
      <c r="T75">
        <f>(448-391)/3</f>
        <v>19</v>
      </c>
      <c r="AO75" s="520"/>
    </row>
    <row r="76" spans="1:49" ht="15.95">
      <c r="P76" s="511">
        <v>1275948</v>
      </c>
      <c r="Q76" s="1">
        <f>184/3</f>
        <v>61.333333333333336</v>
      </c>
      <c r="R76">
        <f>21/3</f>
        <v>7</v>
      </c>
      <c r="S76">
        <f>130/3</f>
        <v>43.333333333333336</v>
      </c>
      <c r="T76">
        <f>(415-398)/3</f>
        <v>5.666666666666667</v>
      </c>
      <c r="AO76" s="520"/>
    </row>
    <row r="77" spans="1:49" ht="15.95">
      <c r="P77" s="512">
        <v>1299774</v>
      </c>
      <c r="Q77" s="1">
        <f>225/4</f>
        <v>56.25</v>
      </c>
      <c r="R77">
        <f>88/2</f>
        <v>44</v>
      </c>
      <c r="S77">
        <f>163/4</f>
        <v>40.75</v>
      </c>
      <c r="T77">
        <f>(465-385)/4</f>
        <v>20</v>
      </c>
      <c r="AO77" s="520"/>
    </row>
    <row r="78" spans="1:49" ht="15.95">
      <c r="P78" s="513">
        <v>1312798</v>
      </c>
      <c r="Q78" s="1">
        <f>165/2</f>
        <v>82.5</v>
      </c>
      <c r="R78">
        <f>32/2</f>
        <v>16</v>
      </c>
      <c r="S78">
        <f>94/2</f>
        <v>47</v>
      </c>
      <c r="AO78" s="520"/>
    </row>
    <row r="79" spans="1:49" ht="15.95">
      <c r="P79" s="514">
        <v>1343433</v>
      </c>
      <c r="Q79" s="1">
        <f>44/2</f>
        <v>22</v>
      </c>
      <c r="R79">
        <f>88/2</f>
        <v>44</v>
      </c>
      <c r="S79">
        <f>64</f>
        <v>64</v>
      </c>
      <c r="AO79" s="520"/>
    </row>
    <row r="80" spans="1:49" ht="15.95">
      <c r="P80" s="515">
        <v>1198647</v>
      </c>
      <c r="Q80" s="1">
        <f>174/2</f>
        <v>87</v>
      </c>
      <c r="R80">
        <f>74/2</f>
        <v>37</v>
      </c>
      <c r="S80">
        <f>104/2</f>
        <v>52</v>
      </c>
      <c r="AO80" s="520"/>
    </row>
    <row r="81" spans="16:41" ht="15.95">
      <c r="P81" s="515">
        <v>1275960</v>
      </c>
      <c r="Q81" s="1">
        <f>247/5</f>
        <v>49.4</v>
      </c>
      <c r="R81">
        <f>85/5</f>
        <v>17</v>
      </c>
      <c r="S81">
        <f>148/5</f>
        <v>29.6</v>
      </c>
      <c r="AO81" s="520"/>
    </row>
    <row r="82" spans="16:41" ht="15.95">
      <c r="P82" s="515">
        <v>1253158</v>
      </c>
      <c r="Q82" s="1">
        <f>84/2</f>
        <v>42</v>
      </c>
      <c r="R82">
        <f>110/2</f>
        <v>55</v>
      </c>
      <c r="S82">
        <f>37/2</f>
        <v>18.5</v>
      </c>
      <c r="AO82" s="520"/>
    </row>
    <row r="83" spans="16:41" ht="15.95">
      <c r="P83" s="516">
        <v>1253152</v>
      </c>
      <c r="Q83" s="517">
        <f>236/4</f>
        <v>59</v>
      </c>
      <c r="R83" s="518">
        <f>78/4</f>
        <v>19.5</v>
      </c>
      <c r="S83" s="518">
        <f>162/4</f>
        <v>40.5</v>
      </c>
      <c r="T83" s="518"/>
      <c r="U83" s="518"/>
      <c r="V83" s="518"/>
      <c r="W83" s="518"/>
      <c r="X83" s="518"/>
      <c r="Y83" s="518"/>
      <c r="Z83" s="518"/>
      <c r="AA83" s="518"/>
      <c r="AB83" s="518"/>
      <c r="AC83" s="518"/>
      <c r="AD83" s="518"/>
      <c r="AE83" s="518"/>
      <c r="AF83" s="518"/>
      <c r="AG83" s="518"/>
      <c r="AH83" s="518"/>
      <c r="AI83" s="518"/>
      <c r="AJ83" s="518"/>
      <c r="AK83" s="518"/>
      <c r="AL83" s="518"/>
      <c r="AM83" s="518"/>
      <c r="AN83" s="518"/>
      <c r="AO83" s="521"/>
    </row>
    <row r="85" spans="16:41" ht="15.95">
      <c r="P85" s="460" t="s">
        <v>3502</v>
      </c>
    </row>
    <row r="86" spans="16:41" ht="15.95">
      <c r="P86" s="519" t="s">
        <v>222</v>
      </c>
      <c r="Q86" s="481" t="s">
        <v>3477</v>
      </c>
      <c r="R86" s="481" t="s">
        <v>3478</v>
      </c>
      <c r="S86" s="481" t="s">
        <v>3479</v>
      </c>
      <c r="T86" s="481" t="s">
        <v>3480</v>
      </c>
      <c r="U86" s="481" t="s">
        <v>3481</v>
      </c>
      <c r="V86" s="481" t="s">
        <v>3482</v>
      </c>
      <c r="W86" s="481" t="s">
        <v>3483</v>
      </c>
      <c r="X86" s="481" t="s">
        <v>3484</v>
      </c>
      <c r="Y86" s="481" t="s">
        <v>3485</v>
      </c>
      <c r="Z86" s="481" t="s">
        <v>3486</v>
      </c>
      <c r="AA86" s="481" t="s">
        <v>3487</v>
      </c>
      <c r="AB86" s="481" t="s">
        <v>3488</v>
      </c>
      <c r="AC86" s="481" t="s">
        <v>3489</v>
      </c>
      <c r="AD86" s="481" t="s">
        <v>3490</v>
      </c>
      <c r="AE86" s="481" t="s">
        <v>3491</v>
      </c>
      <c r="AF86" s="481" t="s">
        <v>3492</v>
      </c>
      <c r="AG86" s="481" t="s">
        <v>3493</v>
      </c>
      <c r="AH86" s="481" t="s">
        <v>3494</v>
      </c>
      <c r="AI86" s="481" t="s">
        <v>3495</v>
      </c>
      <c r="AJ86" s="481" t="s">
        <v>3496</v>
      </c>
      <c r="AK86" s="481" t="s">
        <v>3497</v>
      </c>
      <c r="AL86" s="481" t="s">
        <v>3498</v>
      </c>
      <c r="AM86" s="481" t="s">
        <v>3499</v>
      </c>
      <c r="AN86" s="481" t="s">
        <v>3500</v>
      </c>
      <c r="AO86" s="482" t="s">
        <v>3501</v>
      </c>
    </row>
    <row r="87" spans="16:41" ht="15.95">
      <c r="P87" s="511" t="s">
        <v>153</v>
      </c>
      <c r="Q87">
        <f>(Q75+Q76+Q77)/3</f>
        <v>48.638888888888893</v>
      </c>
      <c r="AO87" s="520"/>
    </row>
    <row r="88" spans="16:41">
      <c r="P88" s="523" t="s">
        <v>170</v>
      </c>
      <c r="AO88" s="520"/>
    </row>
    <row r="89" spans="16:41" ht="15.95">
      <c r="P89" s="516" t="s">
        <v>185</v>
      </c>
      <c r="Q89" s="518"/>
      <c r="R89" s="518"/>
      <c r="S89" s="518"/>
      <c r="T89" s="518"/>
      <c r="U89" s="518"/>
      <c r="V89" s="518"/>
      <c r="W89" s="518"/>
      <c r="X89" s="518"/>
      <c r="Y89" s="518"/>
      <c r="Z89" s="518"/>
      <c r="AA89" s="518"/>
      <c r="AB89" s="518"/>
      <c r="AC89" s="518"/>
      <c r="AD89" s="518"/>
      <c r="AE89" s="518"/>
      <c r="AF89" s="518"/>
      <c r="AG89" s="518"/>
      <c r="AH89" s="518"/>
      <c r="AI89" s="518"/>
      <c r="AJ89" s="518"/>
      <c r="AK89" s="518"/>
      <c r="AL89" s="518"/>
      <c r="AM89" s="518"/>
      <c r="AN89" s="518"/>
      <c r="AO89" s="521"/>
    </row>
  </sheetData>
  <pageMargins left="0.7" right="0.7" top="0.75" bottom="0.75" header="0.3" footer="0.3"/>
  <pageSetup fitToHeight="0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C5A0-186A-46E6-A8E2-735EDAC87237}">
  <sheetPr>
    <tabColor rgb="FFFFC000"/>
    <pageSetUpPr fitToPage="1"/>
  </sheetPr>
  <dimension ref="A1:BQ90"/>
  <sheetViews>
    <sheetView workbookViewId="0">
      <selection activeCell="A14" sqref="A14:XFD14"/>
    </sheetView>
  </sheetViews>
  <sheetFormatPr defaultColWidth="8.85546875" defaultRowHeight="15"/>
  <cols>
    <col min="1" max="1" width="22.42578125" customWidth="1"/>
    <col min="2" max="2" width="17.85546875" customWidth="1"/>
    <col min="3" max="3" width="18" customWidth="1"/>
    <col min="4" max="4" width="17.140625" customWidth="1"/>
    <col min="5" max="6" width="12.140625" customWidth="1"/>
    <col min="8" max="8" width="28.42578125" customWidth="1"/>
    <col min="9" max="12" width="22.7109375" customWidth="1"/>
    <col min="13" max="13" width="11.7109375" customWidth="1"/>
    <col min="15" max="15" width="24.28515625" customWidth="1"/>
    <col min="16" max="16" width="18" customWidth="1"/>
    <col min="17" max="17" width="26.140625" customWidth="1"/>
    <col min="18" max="18" width="28.28515625" customWidth="1"/>
    <col min="19" max="44" width="20.42578125" customWidth="1"/>
    <col min="45" max="47" width="31" customWidth="1"/>
    <col min="48" max="48" width="32" bestFit="1" customWidth="1"/>
    <col min="49" max="49" width="11.140625" customWidth="1"/>
  </cols>
  <sheetData>
    <row r="1" spans="1:50" ht="15.95">
      <c r="A1" s="14" t="s">
        <v>3503</v>
      </c>
      <c r="B1" s="14" t="s">
        <v>3366</v>
      </c>
      <c r="C1" s="119" t="s">
        <v>268</v>
      </c>
      <c r="D1" s="316" t="s">
        <v>269</v>
      </c>
      <c r="E1" s="532" t="s">
        <v>219</v>
      </c>
      <c r="F1" s="532" t="s">
        <v>222</v>
      </c>
      <c r="G1" s="532" t="s">
        <v>271</v>
      </c>
      <c r="H1" s="639" t="s">
        <v>3504</v>
      </c>
      <c r="I1" s="532" t="s">
        <v>218</v>
      </c>
      <c r="J1" s="532" t="s">
        <v>3505</v>
      </c>
      <c r="K1" s="532" t="s">
        <v>3506</v>
      </c>
      <c r="L1" s="532" t="s">
        <v>3424</v>
      </c>
      <c r="M1" s="319" t="s">
        <v>272</v>
      </c>
      <c r="N1" s="319" t="s">
        <v>273</v>
      </c>
      <c r="O1" s="319" t="s">
        <v>274</v>
      </c>
      <c r="P1" s="533" t="s">
        <v>277</v>
      </c>
      <c r="Q1" s="158" t="s">
        <v>3507</v>
      </c>
      <c r="R1" s="158" t="s">
        <v>3508</v>
      </c>
      <c r="S1" s="14" t="s">
        <v>3509</v>
      </c>
      <c r="T1" s="14" t="s">
        <v>3510</v>
      </c>
      <c r="U1" s="14" t="s">
        <v>3511</v>
      </c>
      <c r="V1" s="14" t="s">
        <v>3512</v>
      </c>
      <c r="W1" s="14" t="s">
        <v>3513</v>
      </c>
      <c r="X1" s="14" t="s">
        <v>3514</v>
      </c>
      <c r="Y1" s="14" t="s">
        <v>3515</v>
      </c>
      <c r="Z1" s="14" t="s">
        <v>3516</v>
      </c>
      <c r="AA1" s="14" t="s">
        <v>3517</v>
      </c>
      <c r="AB1" s="14" t="s">
        <v>3518</v>
      </c>
      <c r="AC1" s="14" t="s">
        <v>3519</v>
      </c>
      <c r="AD1" s="14" t="s">
        <v>3520</v>
      </c>
      <c r="AE1" s="14" t="s">
        <v>3521</v>
      </c>
      <c r="AF1" s="14" t="s">
        <v>3522</v>
      </c>
      <c r="AG1" s="14" t="s">
        <v>3523</v>
      </c>
      <c r="AH1" s="14" t="s">
        <v>3524</v>
      </c>
      <c r="AI1" s="14" t="s">
        <v>3525</v>
      </c>
      <c r="AJ1" s="14" t="s">
        <v>3526</v>
      </c>
      <c r="AK1" s="17" t="s">
        <v>3527</v>
      </c>
      <c r="AL1" s="17" t="s">
        <v>3528</v>
      </c>
      <c r="AM1" s="17" t="s">
        <v>3529</v>
      </c>
      <c r="AN1" s="17" t="s">
        <v>3530</v>
      </c>
      <c r="AO1" s="17" t="s">
        <v>3531</v>
      </c>
      <c r="AP1" s="17" t="s">
        <v>3532</v>
      </c>
      <c r="AQ1" s="17" t="s">
        <v>3533</v>
      </c>
      <c r="AR1" s="17" t="s">
        <v>3534</v>
      </c>
      <c r="AS1" s="17" t="s">
        <v>3535</v>
      </c>
      <c r="AT1" s="17" t="s">
        <v>3536</v>
      </c>
      <c r="AU1" s="17" t="s">
        <v>3537</v>
      </c>
      <c r="AV1" s="346" t="s">
        <v>275</v>
      </c>
    </row>
    <row r="2" spans="1:50" s="728" customFormat="1" ht="15.95">
      <c r="A2" s="718">
        <v>1</v>
      </c>
      <c r="B2" s="719" t="s">
        <v>373</v>
      </c>
      <c r="C2" s="667" t="s">
        <v>374</v>
      </c>
      <c r="D2" s="718" t="s">
        <v>375</v>
      </c>
      <c r="E2" s="720" t="s">
        <v>144</v>
      </c>
      <c r="F2" s="720" t="s">
        <v>376</v>
      </c>
      <c r="G2" s="720" t="s">
        <v>326</v>
      </c>
      <c r="H2" s="720">
        <v>1362659</v>
      </c>
      <c r="I2" s="721">
        <v>43927</v>
      </c>
      <c r="J2" s="726">
        <v>44298</v>
      </c>
      <c r="K2" s="722">
        <f>12*YEARFRAC(J2,I2)</f>
        <v>12.2</v>
      </c>
      <c r="L2" s="89">
        <v>44425</v>
      </c>
      <c r="M2" s="722">
        <f>YEARFRAC(I2,L2)</f>
        <v>1.3638888888888889</v>
      </c>
      <c r="N2" s="720">
        <f>M2*365</f>
        <v>497.81944444444446</v>
      </c>
      <c r="O2" s="720">
        <f t="shared" ref="O2:O18" si="0">N2/30</f>
        <v>16.593981481481482</v>
      </c>
      <c r="P2" s="715" t="s">
        <v>3538</v>
      </c>
      <c r="Q2" s="723">
        <v>204</v>
      </c>
      <c r="R2" s="724">
        <v>171</v>
      </c>
      <c r="S2" s="724">
        <v>28</v>
      </c>
      <c r="T2" s="723">
        <v>29</v>
      </c>
      <c r="U2" s="724">
        <v>29</v>
      </c>
      <c r="V2" s="723">
        <v>30</v>
      </c>
      <c r="W2" s="724">
        <v>34</v>
      </c>
      <c r="X2" s="724">
        <v>38</v>
      </c>
      <c r="Y2" s="723">
        <v>37</v>
      </c>
      <c r="Z2" s="725">
        <v>38</v>
      </c>
      <c r="AA2" s="723">
        <v>38</v>
      </c>
      <c r="AB2" s="724">
        <v>38</v>
      </c>
      <c r="AC2" s="724">
        <v>38</v>
      </c>
      <c r="AD2" s="723">
        <v>38</v>
      </c>
      <c r="AE2" s="723">
        <v>39</v>
      </c>
      <c r="AF2" s="723">
        <v>39</v>
      </c>
      <c r="AG2" s="723">
        <v>41</v>
      </c>
      <c r="AH2" s="723">
        <v>41</v>
      </c>
      <c r="AI2" s="723">
        <v>42</v>
      </c>
      <c r="AJ2" s="723">
        <v>43</v>
      </c>
      <c r="AK2" s="723">
        <v>43</v>
      </c>
      <c r="AL2" s="723">
        <v>43</v>
      </c>
      <c r="AM2" s="723">
        <v>43</v>
      </c>
      <c r="AN2" s="723">
        <v>44</v>
      </c>
      <c r="AO2" s="723">
        <v>44</v>
      </c>
      <c r="AP2" s="723">
        <v>45</v>
      </c>
      <c r="AQ2" s="723">
        <v>45</v>
      </c>
      <c r="AR2" s="723">
        <v>45</v>
      </c>
      <c r="AS2" s="724"/>
      <c r="AT2" s="724">
        <v>53</v>
      </c>
      <c r="AU2" s="723">
        <v>52</v>
      </c>
      <c r="AV2" s="726">
        <v>44298</v>
      </c>
      <c r="AW2" s="727"/>
      <c r="AX2" s="727"/>
    </row>
    <row r="3" spans="1:50" s="728" customFormat="1" ht="15.95">
      <c r="A3" s="718">
        <f>1+A2</f>
        <v>2</v>
      </c>
      <c r="B3" s="719" t="s">
        <v>377</v>
      </c>
      <c r="C3" s="667" t="s">
        <v>378</v>
      </c>
      <c r="D3" s="718" t="s">
        <v>375</v>
      </c>
      <c r="E3" s="720" t="s">
        <v>144</v>
      </c>
      <c r="F3" s="720" t="s">
        <v>376</v>
      </c>
      <c r="G3" s="720" t="s">
        <v>316</v>
      </c>
      <c r="H3" s="720">
        <v>1362659</v>
      </c>
      <c r="I3" s="721">
        <v>43927</v>
      </c>
      <c r="J3" s="726">
        <v>44298</v>
      </c>
      <c r="K3" s="722">
        <f t="shared" ref="K3:K30" si="1">12*YEARFRAC(J3,I3)</f>
        <v>12.2</v>
      </c>
      <c r="L3" s="89">
        <v>44425</v>
      </c>
      <c r="M3" s="722">
        <f t="shared" ref="M3:M30" si="2">YEARFRAC(I3,L3)</f>
        <v>1.3638888888888889</v>
      </c>
      <c r="N3" s="720">
        <f t="shared" ref="N3:N30" si="3">M3*365</f>
        <v>497.81944444444446</v>
      </c>
      <c r="O3" s="720">
        <f t="shared" si="0"/>
        <v>16.593981481481482</v>
      </c>
      <c r="P3" s="715" t="s">
        <v>3538</v>
      </c>
      <c r="Q3" s="723">
        <v>183</v>
      </c>
      <c r="R3" s="724">
        <v>163</v>
      </c>
      <c r="S3" s="724">
        <v>26</v>
      </c>
      <c r="T3" s="723">
        <v>27</v>
      </c>
      <c r="U3" s="724">
        <v>30</v>
      </c>
      <c r="V3" s="723">
        <v>32</v>
      </c>
      <c r="W3" s="724">
        <v>33</v>
      </c>
      <c r="X3" s="724">
        <v>35</v>
      </c>
      <c r="Y3" s="723">
        <v>35</v>
      </c>
      <c r="Z3" s="725">
        <v>37</v>
      </c>
      <c r="AA3" s="723">
        <v>38</v>
      </c>
      <c r="AB3" s="724">
        <v>40</v>
      </c>
      <c r="AC3" s="724">
        <v>41</v>
      </c>
      <c r="AD3" s="723">
        <v>43</v>
      </c>
      <c r="AE3" s="723">
        <v>43</v>
      </c>
      <c r="AF3" s="723">
        <v>45</v>
      </c>
      <c r="AG3" s="723">
        <v>45</v>
      </c>
      <c r="AH3" s="723">
        <v>46</v>
      </c>
      <c r="AI3" s="723">
        <v>48</v>
      </c>
      <c r="AJ3" s="723">
        <v>49</v>
      </c>
      <c r="AK3" s="723">
        <v>50</v>
      </c>
      <c r="AL3" s="723">
        <v>51</v>
      </c>
      <c r="AM3" s="723">
        <v>51</v>
      </c>
      <c r="AN3" s="723">
        <v>52</v>
      </c>
      <c r="AO3" s="723">
        <v>52</v>
      </c>
      <c r="AP3" s="723">
        <v>51</v>
      </c>
      <c r="AQ3" s="723">
        <v>50</v>
      </c>
      <c r="AR3" s="723">
        <v>51</v>
      </c>
      <c r="AS3" s="729"/>
      <c r="AT3" s="729">
        <v>58</v>
      </c>
      <c r="AU3" s="723">
        <v>57</v>
      </c>
      <c r="AV3" s="726">
        <v>44298</v>
      </c>
    </row>
    <row r="4" spans="1:50" s="1026" customFormat="1" ht="15.95">
      <c r="A4" s="952">
        <f t="shared" ref="A4:A30" si="4">1+A3</f>
        <v>3</v>
      </c>
      <c r="B4" s="654"/>
      <c r="C4" s="849" t="s">
        <v>379</v>
      </c>
      <c r="D4" s="1020" t="s">
        <v>375</v>
      </c>
      <c r="E4" s="1020" t="s">
        <v>144</v>
      </c>
      <c r="F4" s="1020" t="s">
        <v>376</v>
      </c>
      <c r="G4" s="1020" t="s">
        <v>329</v>
      </c>
      <c r="H4" s="1020" t="s">
        <v>380</v>
      </c>
      <c r="I4" s="848">
        <v>43950</v>
      </c>
      <c r="J4" s="1021">
        <v>44298</v>
      </c>
      <c r="K4" s="954">
        <f t="shared" si="1"/>
        <v>11.433333333333334</v>
      </c>
      <c r="L4" s="655">
        <v>44425</v>
      </c>
      <c r="M4" s="954">
        <f t="shared" si="2"/>
        <v>1.3</v>
      </c>
      <c r="N4" s="952">
        <f t="shared" si="3"/>
        <v>474.5</v>
      </c>
      <c r="O4" s="1020">
        <f t="shared" ref="O4" si="5">N4/30</f>
        <v>15.816666666666666</v>
      </c>
      <c r="P4" s="952" t="s">
        <v>3538</v>
      </c>
      <c r="Q4" s="1022">
        <v>168</v>
      </c>
      <c r="R4" s="1023">
        <v>142</v>
      </c>
      <c r="S4" s="1023">
        <v>27</v>
      </c>
      <c r="T4" s="1022">
        <v>29</v>
      </c>
      <c r="U4" s="1023">
        <v>31</v>
      </c>
      <c r="V4" s="1022">
        <v>33</v>
      </c>
      <c r="W4" s="1023">
        <v>34</v>
      </c>
      <c r="X4" s="1023">
        <v>34</v>
      </c>
      <c r="Y4" s="1022">
        <v>39</v>
      </c>
      <c r="Z4" s="1024">
        <v>37</v>
      </c>
      <c r="AA4" s="1022">
        <v>38</v>
      </c>
      <c r="AB4" s="1023">
        <v>39</v>
      </c>
      <c r="AC4" s="1023" t="s">
        <v>381</v>
      </c>
      <c r="AD4" s="1022" t="s">
        <v>381</v>
      </c>
      <c r="AE4" s="1022" t="s">
        <v>381</v>
      </c>
      <c r="AF4" s="1022" t="s">
        <v>381</v>
      </c>
      <c r="AG4" s="1022" t="s">
        <v>381</v>
      </c>
      <c r="AH4" s="1022" t="s">
        <v>381</v>
      </c>
      <c r="AI4" s="1022" t="s">
        <v>381</v>
      </c>
      <c r="AJ4" s="1022" t="s">
        <v>381</v>
      </c>
      <c r="AK4" s="1022" t="s">
        <v>381</v>
      </c>
      <c r="AL4" s="952"/>
      <c r="AM4" s="952"/>
      <c r="AN4" s="952"/>
      <c r="AO4" s="952"/>
      <c r="AP4" s="952"/>
      <c r="AQ4" s="952"/>
      <c r="AR4" s="952"/>
      <c r="AS4" s="1022"/>
      <c r="AT4" s="1022">
        <v>54</v>
      </c>
      <c r="AU4" s="1025"/>
      <c r="AV4" s="1021">
        <v>44298</v>
      </c>
    </row>
    <row r="5" spans="1:50" s="728" customFormat="1" ht="15.95">
      <c r="A5" s="718">
        <f t="shared" si="4"/>
        <v>4</v>
      </c>
      <c r="B5" s="734" t="s">
        <v>382</v>
      </c>
      <c r="C5" s="667" t="s">
        <v>383</v>
      </c>
      <c r="D5" s="718" t="s">
        <v>375</v>
      </c>
      <c r="E5" s="720" t="s">
        <v>144</v>
      </c>
      <c r="F5" s="720" t="s">
        <v>376</v>
      </c>
      <c r="G5" s="720" t="s">
        <v>323</v>
      </c>
      <c r="H5" s="720" t="s">
        <v>380</v>
      </c>
      <c r="I5" s="721">
        <v>43927</v>
      </c>
      <c r="J5" s="726">
        <v>44298</v>
      </c>
      <c r="K5" s="722">
        <f t="shared" si="1"/>
        <v>12.2</v>
      </c>
      <c r="L5" s="89">
        <v>44425</v>
      </c>
      <c r="M5" s="722">
        <f t="shared" si="2"/>
        <v>1.3638888888888889</v>
      </c>
      <c r="N5" s="720">
        <f t="shared" si="3"/>
        <v>497.81944444444446</v>
      </c>
      <c r="O5" s="720">
        <f t="shared" si="0"/>
        <v>16.593981481481482</v>
      </c>
      <c r="P5" s="715" t="s">
        <v>3538</v>
      </c>
      <c r="Q5" s="723">
        <v>183</v>
      </c>
      <c r="R5" s="724">
        <v>235</v>
      </c>
      <c r="S5" s="724">
        <v>26</v>
      </c>
      <c r="T5" s="723">
        <v>28</v>
      </c>
      <c r="U5" s="724">
        <v>31</v>
      </c>
      <c r="V5" s="723">
        <v>34</v>
      </c>
      <c r="W5" s="724">
        <v>34</v>
      </c>
      <c r="X5" s="724">
        <v>35</v>
      </c>
      <c r="Y5" s="723">
        <v>38</v>
      </c>
      <c r="Z5" s="725">
        <v>36</v>
      </c>
      <c r="AA5" s="723">
        <v>37</v>
      </c>
      <c r="AB5" s="724">
        <v>39</v>
      </c>
      <c r="AC5" s="724">
        <v>39</v>
      </c>
      <c r="AD5" s="723">
        <v>39</v>
      </c>
      <c r="AE5" s="723">
        <v>41</v>
      </c>
      <c r="AF5" s="723">
        <v>41</v>
      </c>
      <c r="AG5" s="723">
        <v>41</v>
      </c>
      <c r="AH5" s="723">
        <v>43</v>
      </c>
      <c r="AI5" s="723">
        <v>43</v>
      </c>
      <c r="AJ5" s="723">
        <v>44</v>
      </c>
      <c r="AK5" s="723">
        <v>44</v>
      </c>
      <c r="AL5" s="720"/>
      <c r="AM5" s="720"/>
      <c r="AN5" s="720"/>
      <c r="AO5" s="720"/>
      <c r="AP5" s="720"/>
      <c r="AQ5" s="720"/>
      <c r="AR5" s="720"/>
      <c r="AS5" s="723"/>
      <c r="AT5" s="723"/>
      <c r="AU5" s="733">
        <v>53</v>
      </c>
      <c r="AV5" s="726">
        <v>44298</v>
      </c>
    </row>
    <row r="6" spans="1:50" ht="15.95">
      <c r="A6" s="82">
        <f>1+A5</f>
        <v>5</v>
      </c>
      <c r="B6" s="705" t="s">
        <v>384</v>
      </c>
      <c r="C6" s="1" t="s">
        <v>385</v>
      </c>
      <c r="D6" s="14" t="s">
        <v>386</v>
      </c>
      <c r="E6" s="16" t="s">
        <v>142</v>
      </c>
      <c r="F6" s="16" t="s">
        <v>376</v>
      </c>
      <c r="G6" s="16" t="s">
        <v>329</v>
      </c>
      <c r="H6" s="16">
        <v>1324361</v>
      </c>
      <c r="I6" s="89">
        <v>43936</v>
      </c>
      <c r="J6" s="726">
        <v>44298</v>
      </c>
      <c r="K6" s="722">
        <f t="shared" si="1"/>
        <v>11.9</v>
      </c>
      <c r="L6" s="89">
        <v>44425</v>
      </c>
      <c r="M6" s="722">
        <f t="shared" si="2"/>
        <v>1.3388888888888888</v>
      </c>
      <c r="N6" s="720">
        <f t="shared" si="3"/>
        <v>488.6944444444444</v>
      </c>
      <c r="O6" s="16">
        <f t="shared" si="0"/>
        <v>16.289814814814815</v>
      </c>
      <c r="P6" s="318" t="s">
        <v>3375</v>
      </c>
      <c r="Q6" s="122">
        <v>137</v>
      </c>
      <c r="R6" s="123">
        <v>154</v>
      </c>
      <c r="S6" s="123">
        <v>28</v>
      </c>
      <c r="T6" s="122">
        <v>29</v>
      </c>
      <c r="U6" s="123">
        <v>29</v>
      </c>
      <c r="V6" s="122">
        <v>29</v>
      </c>
      <c r="W6" s="123" t="s">
        <v>381</v>
      </c>
      <c r="X6" s="123" t="s">
        <v>381</v>
      </c>
      <c r="Y6" s="123" t="s">
        <v>381</v>
      </c>
      <c r="Z6" s="123" t="s">
        <v>381</v>
      </c>
      <c r="AA6" s="123" t="s">
        <v>381</v>
      </c>
      <c r="AB6" s="123" t="s">
        <v>381</v>
      </c>
      <c r="AC6" s="123" t="s">
        <v>381</v>
      </c>
      <c r="AD6" s="123" t="s">
        <v>381</v>
      </c>
      <c r="AE6" s="123" t="s">
        <v>381</v>
      </c>
      <c r="AF6" s="123" t="s">
        <v>381</v>
      </c>
      <c r="AG6" s="123" t="s">
        <v>381</v>
      </c>
      <c r="AH6" s="123" t="s">
        <v>381</v>
      </c>
      <c r="AI6" s="123" t="s">
        <v>381</v>
      </c>
      <c r="AJ6" s="122">
        <v>28</v>
      </c>
      <c r="AK6" s="122">
        <v>28</v>
      </c>
      <c r="AL6" s="189"/>
      <c r="AM6" s="189"/>
      <c r="AN6" s="189"/>
      <c r="AO6" s="189"/>
      <c r="AP6" s="189"/>
      <c r="AQ6" s="189"/>
      <c r="AR6" s="189"/>
      <c r="AS6" s="122"/>
      <c r="AT6" s="122">
        <v>30</v>
      </c>
      <c r="AU6" s="650">
        <v>29</v>
      </c>
      <c r="AV6" s="347">
        <v>44298</v>
      </c>
    </row>
    <row r="7" spans="1:50" ht="15.95">
      <c r="A7" s="82">
        <f t="shared" si="4"/>
        <v>6</v>
      </c>
      <c r="B7" s="705" t="s">
        <v>388</v>
      </c>
      <c r="C7" s="627" t="s">
        <v>389</v>
      </c>
      <c r="D7" s="14" t="s">
        <v>386</v>
      </c>
      <c r="E7" s="16" t="s">
        <v>142</v>
      </c>
      <c r="F7" s="16" t="s">
        <v>376</v>
      </c>
      <c r="G7" s="16" t="s">
        <v>326</v>
      </c>
      <c r="H7" s="16">
        <v>1324361</v>
      </c>
      <c r="I7" s="89">
        <v>43936</v>
      </c>
      <c r="J7" s="726">
        <v>44298</v>
      </c>
      <c r="K7" s="722">
        <f t="shared" si="1"/>
        <v>11.9</v>
      </c>
      <c r="L7" s="89">
        <v>44425</v>
      </c>
      <c r="M7" s="722">
        <f t="shared" si="2"/>
        <v>1.3388888888888888</v>
      </c>
      <c r="N7" s="720">
        <f t="shared" si="3"/>
        <v>488.6944444444444</v>
      </c>
      <c r="O7" s="16">
        <f t="shared" si="0"/>
        <v>16.289814814814815</v>
      </c>
      <c r="P7" s="318" t="s">
        <v>3375</v>
      </c>
      <c r="Q7" s="122">
        <v>207</v>
      </c>
      <c r="R7" s="123">
        <v>198</v>
      </c>
      <c r="S7" s="123">
        <v>30</v>
      </c>
      <c r="T7" s="122">
        <v>30</v>
      </c>
      <c r="U7" s="123">
        <v>30</v>
      </c>
      <c r="V7" s="122">
        <v>30</v>
      </c>
      <c r="W7" s="123" t="s">
        <v>381</v>
      </c>
      <c r="X7" s="123" t="s">
        <v>381</v>
      </c>
      <c r="Y7" s="123" t="s">
        <v>381</v>
      </c>
      <c r="Z7" s="123" t="s">
        <v>381</v>
      </c>
      <c r="AA7" s="123" t="s">
        <v>381</v>
      </c>
      <c r="AB7" s="123" t="s">
        <v>381</v>
      </c>
      <c r="AC7" s="123" t="s">
        <v>381</v>
      </c>
      <c r="AD7" s="123" t="s">
        <v>381</v>
      </c>
      <c r="AE7" s="123" t="s">
        <v>381</v>
      </c>
      <c r="AF7" s="123" t="s">
        <v>381</v>
      </c>
      <c r="AG7" s="123" t="s">
        <v>381</v>
      </c>
      <c r="AH7" s="123" t="s">
        <v>381</v>
      </c>
      <c r="AI7" s="123" t="s">
        <v>381</v>
      </c>
      <c r="AJ7" s="122">
        <v>29</v>
      </c>
      <c r="AK7" s="122">
        <v>29</v>
      </c>
      <c r="AL7" s="189"/>
      <c r="AM7" s="189"/>
      <c r="AN7" s="189"/>
      <c r="AO7" s="189"/>
      <c r="AP7" s="189"/>
      <c r="AQ7" s="189"/>
      <c r="AR7" s="189"/>
      <c r="AS7" s="122"/>
      <c r="AT7" s="122">
        <v>32</v>
      </c>
      <c r="AU7" s="650">
        <v>31</v>
      </c>
      <c r="AV7" s="347">
        <v>44298</v>
      </c>
    </row>
    <row r="8" spans="1:50" ht="15.95">
      <c r="A8" s="82">
        <f t="shared" si="4"/>
        <v>7</v>
      </c>
      <c r="B8" s="705" t="s">
        <v>390</v>
      </c>
      <c r="C8" s="1" t="s">
        <v>391</v>
      </c>
      <c r="D8" s="14" t="s">
        <v>386</v>
      </c>
      <c r="E8" s="16" t="s">
        <v>142</v>
      </c>
      <c r="F8" s="16" t="s">
        <v>376</v>
      </c>
      <c r="G8" s="16" t="s">
        <v>316</v>
      </c>
      <c r="H8" s="16">
        <v>1324361</v>
      </c>
      <c r="I8" s="89">
        <v>43936</v>
      </c>
      <c r="J8" s="726">
        <v>44298</v>
      </c>
      <c r="K8" s="722">
        <f t="shared" si="1"/>
        <v>11.9</v>
      </c>
      <c r="L8" s="89">
        <v>44425</v>
      </c>
      <c r="M8" s="722">
        <f t="shared" si="2"/>
        <v>1.3388888888888888</v>
      </c>
      <c r="N8" s="720">
        <f t="shared" si="3"/>
        <v>488.6944444444444</v>
      </c>
      <c r="O8" s="16">
        <f t="shared" si="0"/>
        <v>16.289814814814815</v>
      </c>
      <c r="P8" s="318" t="s">
        <v>3375</v>
      </c>
      <c r="Q8" s="122">
        <v>213</v>
      </c>
      <c r="R8" s="123">
        <v>186</v>
      </c>
      <c r="S8" s="123">
        <v>33</v>
      </c>
      <c r="T8" s="122">
        <v>31</v>
      </c>
      <c r="U8" s="123">
        <v>31</v>
      </c>
      <c r="V8" s="122">
        <v>31</v>
      </c>
      <c r="W8" s="123" t="s">
        <v>381</v>
      </c>
      <c r="X8" s="123" t="s">
        <v>381</v>
      </c>
      <c r="Y8" s="123" t="s">
        <v>381</v>
      </c>
      <c r="Z8" s="123" t="s">
        <v>381</v>
      </c>
      <c r="AA8" s="123" t="s">
        <v>381</v>
      </c>
      <c r="AB8" s="123" t="s">
        <v>381</v>
      </c>
      <c r="AC8" s="123" t="s">
        <v>381</v>
      </c>
      <c r="AD8" s="123" t="s">
        <v>381</v>
      </c>
      <c r="AE8" s="123" t="s">
        <v>381</v>
      </c>
      <c r="AF8" s="123" t="s">
        <v>381</v>
      </c>
      <c r="AG8" s="123" t="s">
        <v>381</v>
      </c>
      <c r="AH8" s="123" t="s">
        <v>381</v>
      </c>
      <c r="AI8" s="123" t="s">
        <v>381</v>
      </c>
      <c r="AJ8" s="122">
        <v>32</v>
      </c>
      <c r="AK8" s="122">
        <v>33</v>
      </c>
      <c r="AL8" s="189"/>
      <c r="AM8" s="189"/>
      <c r="AN8" s="189"/>
      <c r="AO8" s="189"/>
      <c r="AP8" s="189"/>
      <c r="AQ8" s="189"/>
      <c r="AR8" s="189"/>
      <c r="AS8" s="122"/>
      <c r="AT8" s="122">
        <v>36</v>
      </c>
      <c r="AU8" s="650">
        <v>35</v>
      </c>
      <c r="AV8" s="347">
        <v>44298</v>
      </c>
    </row>
    <row r="9" spans="1:50" ht="15.95">
      <c r="A9" s="82">
        <f t="shared" si="4"/>
        <v>8</v>
      </c>
      <c r="B9" s="703" t="s">
        <v>392</v>
      </c>
      <c r="C9" s="1" t="s">
        <v>393</v>
      </c>
      <c r="D9" s="14" t="s">
        <v>386</v>
      </c>
      <c r="E9" s="16" t="s">
        <v>142</v>
      </c>
      <c r="F9" s="16" t="s">
        <v>376</v>
      </c>
      <c r="G9" s="16" t="s">
        <v>323</v>
      </c>
      <c r="H9" s="16">
        <v>1324361</v>
      </c>
      <c r="I9" s="89">
        <v>43936</v>
      </c>
      <c r="J9" s="726">
        <v>44298</v>
      </c>
      <c r="K9" s="722">
        <f t="shared" si="1"/>
        <v>11.9</v>
      </c>
      <c r="L9" s="89">
        <v>44425</v>
      </c>
      <c r="M9" s="722">
        <f t="shared" si="2"/>
        <v>1.3388888888888888</v>
      </c>
      <c r="N9" s="720">
        <f t="shared" si="3"/>
        <v>488.6944444444444</v>
      </c>
      <c r="O9" s="16">
        <f t="shared" si="0"/>
        <v>16.289814814814815</v>
      </c>
      <c r="P9" s="318" t="s">
        <v>3375</v>
      </c>
      <c r="Q9" s="122">
        <v>161</v>
      </c>
      <c r="R9" s="123">
        <v>163</v>
      </c>
      <c r="S9" s="123">
        <v>25</v>
      </c>
      <c r="T9" s="122">
        <v>27</v>
      </c>
      <c r="U9" s="123">
        <v>27</v>
      </c>
      <c r="V9" s="122">
        <v>27</v>
      </c>
      <c r="W9" s="123" t="s">
        <v>381</v>
      </c>
      <c r="X9" s="123" t="s">
        <v>381</v>
      </c>
      <c r="Y9" s="123" t="s">
        <v>381</v>
      </c>
      <c r="Z9" s="123" t="s">
        <v>381</v>
      </c>
      <c r="AA9" s="123" t="s">
        <v>381</v>
      </c>
      <c r="AB9" s="123" t="s">
        <v>381</v>
      </c>
      <c r="AC9" s="123" t="s">
        <v>381</v>
      </c>
      <c r="AD9" s="123" t="s">
        <v>381</v>
      </c>
      <c r="AE9" s="123" t="s">
        <v>381</v>
      </c>
      <c r="AF9" s="123" t="s">
        <v>381</v>
      </c>
      <c r="AG9" s="123" t="s">
        <v>381</v>
      </c>
      <c r="AH9" s="123" t="s">
        <v>381</v>
      </c>
      <c r="AI9" s="123" t="s">
        <v>381</v>
      </c>
      <c r="AJ9" s="122">
        <v>26</v>
      </c>
      <c r="AK9" s="122">
        <v>26</v>
      </c>
      <c r="AL9" s="189"/>
      <c r="AM9" s="189"/>
      <c r="AN9" s="189"/>
      <c r="AO9" s="189"/>
      <c r="AP9" s="189"/>
      <c r="AQ9" s="189"/>
      <c r="AR9" s="189"/>
      <c r="AS9" s="122"/>
      <c r="AT9" s="122">
        <v>29</v>
      </c>
      <c r="AU9" s="650">
        <v>28</v>
      </c>
      <c r="AV9" s="347">
        <v>44298</v>
      </c>
    </row>
    <row r="10" spans="1:50" s="738" customFormat="1" ht="15.95">
      <c r="A10" s="735">
        <f t="shared" si="4"/>
        <v>9</v>
      </c>
      <c r="B10" s="736" t="s">
        <v>394</v>
      </c>
      <c r="C10" s="458" t="s">
        <v>395</v>
      </c>
      <c r="D10" s="718" t="s">
        <v>396</v>
      </c>
      <c r="E10" s="720" t="s">
        <v>142</v>
      </c>
      <c r="F10" s="720" t="s">
        <v>376</v>
      </c>
      <c r="G10" s="720" t="s">
        <v>329</v>
      </c>
      <c r="H10" s="720">
        <v>1324349</v>
      </c>
      <c r="I10" s="721">
        <v>43942</v>
      </c>
      <c r="J10" s="726">
        <v>44298</v>
      </c>
      <c r="K10" s="722">
        <f t="shared" si="1"/>
        <v>11.7</v>
      </c>
      <c r="L10" s="89">
        <v>44425</v>
      </c>
      <c r="M10" s="722">
        <f t="shared" si="2"/>
        <v>1.3222222222222222</v>
      </c>
      <c r="N10" s="720">
        <f t="shared" si="3"/>
        <v>482.61111111111109</v>
      </c>
      <c r="O10" s="720">
        <f t="shared" si="0"/>
        <v>16.087037037037035</v>
      </c>
      <c r="P10" s="97" t="s">
        <v>3538</v>
      </c>
      <c r="Q10" s="723">
        <v>191</v>
      </c>
      <c r="R10" s="724">
        <v>186</v>
      </c>
      <c r="S10" s="724">
        <v>32</v>
      </c>
      <c r="T10" s="723">
        <v>33</v>
      </c>
      <c r="U10" s="724">
        <v>33</v>
      </c>
      <c r="V10" s="723">
        <v>34</v>
      </c>
      <c r="W10" s="724">
        <v>38</v>
      </c>
      <c r="X10" s="724">
        <v>42</v>
      </c>
      <c r="Y10" s="723">
        <v>37</v>
      </c>
      <c r="Z10" s="725">
        <v>38</v>
      </c>
      <c r="AA10" s="723">
        <v>39</v>
      </c>
      <c r="AB10" s="724">
        <v>40</v>
      </c>
      <c r="AC10" s="724">
        <v>41</v>
      </c>
      <c r="AD10" s="723">
        <v>41</v>
      </c>
      <c r="AE10" s="723">
        <v>43</v>
      </c>
      <c r="AF10" s="723">
        <v>44</v>
      </c>
      <c r="AG10" s="723">
        <v>44</v>
      </c>
      <c r="AH10" s="723">
        <v>46</v>
      </c>
      <c r="AI10" s="723">
        <v>47</v>
      </c>
      <c r="AJ10" s="723">
        <v>48</v>
      </c>
      <c r="AK10" s="723">
        <v>50</v>
      </c>
      <c r="AL10" s="723">
        <v>50</v>
      </c>
      <c r="AM10" s="723">
        <v>50</v>
      </c>
      <c r="AN10" s="723">
        <v>50</v>
      </c>
      <c r="AO10" s="723">
        <v>50</v>
      </c>
      <c r="AP10" s="723">
        <v>51</v>
      </c>
      <c r="AQ10" s="723">
        <v>50</v>
      </c>
      <c r="AR10" s="724">
        <v>50</v>
      </c>
      <c r="AS10" s="723"/>
      <c r="AT10" s="723">
        <v>47</v>
      </c>
      <c r="AU10" s="733">
        <v>46</v>
      </c>
      <c r="AV10" s="737">
        <v>44298</v>
      </c>
    </row>
    <row r="11" spans="1:50" s="745" customFormat="1" ht="15.95">
      <c r="A11" s="739">
        <f t="shared" si="4"/>
        <v>10</v>
      </c>
      <c r="B11" s="739"/>
      <c r="C11" s="458" t="s">
        <v>3258</v>
      </c>
      <c r="D11" s="730" t="s">
        <v>396</v>
      </c>
      <c r="E11" s="731" t="s">
        <v>142</v>
      </c>
      <c r="F11" s="731" t="s">
        <v>376</v>
      </c>
      <c r="G11" s="731" t="s">
        <v>326</v>
      </c>
      <c r="H11" s="731">
        <v>1324349</v>
      </c>
      <c r="I11" s="732">
        <v>43942</v>
      </c>
      <c r="J11" s="726">
        <v>44298</v>
      </c>
      <c r="K11" s="722">
        <f t="shared" si="1"/>
        <v>11.7</v>
      </c>
      <c r="L11" s="89">
        <v>44425</v>
      </c>
      <c r="M11" s="722">
        <f t="shared" si="2"/>
        <v>1.3222222222222222</v>
      </c>
      <c r="N11" s="720">
        <f t="shared" si="3"/>
        <v>482.61111111111109</v>
      </c>
      <c r="O11" s="731">
        <f t="shared" si="0"/>
        <v>16.087037037037035</v>
      </c>
      <c r="P11" s="628" t="s">
        <v>3538</v>
      </c>
      <c r="Q11" s="740">
        <v>152</v>
      </c>
      <c r="R11" s="741"/>
      <c r="S11" s="741">
        <v>29</v>
      </c>
      <c r="T11" s="740">
        <v>30</v>
      </c>
      <c r="U11" s="741">
        <v>31</v>
      </c>
      <c r="V11" s="740">
        <v>32</v>
      </c>
      <c r="W11" s="741">
        <v>34</v>
      </c>
      <c r="X11" s="741">
        <v>35</v>
      </c>
      <c r="Y11" s="740">
        <v>40</v>
      </c>
      <c r="Z11" s="742">
        <v>41</v>
      </c>
      <c r="AA11" s="740">
        <v>42</v>
      </c>
      <c r="AB11" s="741">
        <v>43</v>
      </c>
      <c r="AC11" s="741">
        <v>44</v>
      </c>
      <c r="AD11" s="740">
        <v>45</v>
      </c>
      <c r="AE11" s="740">
        <v>46</v>
      </c>
      <c r="AF11" s="740">
        <v>46</v>
      </c>
      <c r="AG11" s="740">
        <v>47</v>
      </c>
      <c r="AH11" s="740">
        <v>48</v>
      </c>
      <c r="AI11" s="740">
        <v>49</v>
      </c>
      <c r="AJ11" s="740">
        <v>49</v>
      </c>
      <c r="AK11" s="740">
        <v>49</v>
      </c>
      <c r="AL11" s="740">
        <v>49</v>
      </c>
      <c r="AM11" s="740">
        <v>49</v>
      </c>
      <c r="AN11" s="740">
        <v>48</v>
      </c>
      <c r="AO11" s="740">
        <v>48</v>
      </c>
      <c r="AP11" s="740">
        <v>49</v>
      </c>
      <c r="AQ11" s="740">
        <v>48</v>
      </c>
      <c r="AR11" s="741">
        <v>48</v>
      </c>
      <c r="AS11" s="740"/>
      <c r="AT11" s="740"/>
      <c r="AU11" s="743"/>
      <c r="AV11" s="744">
        <v>44298</v>
      </c>
    </row>
    <row r="12" spans="1:50" s="738" customFormat="1" ht="15.95">
      <c r="A12" s="735">
        <f t="shared" si="4"/>
        <v>11</v>
      </c>
      <c r="B12" s="736" t="s">
        <v>398</v>
      </c>
      <c r="C12" s="458" t="s">
        <v>399</v>
      </c>
      <c r="D12" s="718" t="s">
        <v>396</v>
      </c>
      <c r="E12" s="720" t="s">
        <v>142</v>
      </c>
      <c r="F12" s="720" t="s">
        <v>376</v>
      </c>
      <c r="G12" s="720" t="s">
        <v>316</v>
      </c>
      <c r="H12" s="720">
        <v>1324349</v>
      </c>
      <c r="I12" s="721">
        <v>43942</v>
      </c>
      <c r="J12" s="726">
        <v>44298</v>
      </c>
      <c r="K12" s="722">
        <f t="shared" si="1"/>
        <v>11.7</v>
      </c>
      <c r="L12" s="89">
        <v>44425</v>
      </c>
      <c r="M12" s="722">
        <f t="shared" si="2"/>
        <v>1.3222222222222222</v>
      </c>
      <c r="N12" s="720">
        <f t="shared" si="3"/>
        <v>482.61111111111109</v>
      </c>
      <c r="O12" s="720">
        <f t="shared" si="0"/>
        <v>16.087037037037035</v>
      </c>
      <c r="P12" s="97" t="s">
        <v>3538</v>
      </c>
      <c r="Q12" s="723">
        <v>199</v>
      </c>
      <c r="R12" s="724">
        <v>190</v>
      </c>
      <c r="S12" s="724">
        <v>32</v>
      </c>
      <c r="T12" s="723">
        <v>33</v>
      </c>
      <c r="U12" s="724">
        <v>35</v>
      </c>
      <c r="V12" s="723">
        <v>37</v>
      </c>
      <c r="W12" s="724">
        <v>39</v>
      </c>
      <c r="X12" s="724">
        <v>41</v>
      </c>
      <c r="Y12" s="723">
        <v>44</v>
      </c>
      <c r="Z12" s="725">
        <v>48</v>
      </c>
      <c r="AA12" s="723">
        <v>49</v>
      </c>
      <c r="AB12" s="724">
        <v>49</v>
      </c>
      <c r="AC12" s="724">
        <v>49</v>
      </c>
      <c r="AD12" s="723">
        <v>50</v>
      </c>
      <c r="AE12" s="723">
        <v>50</v>
      </c>
      <c r="AF12" s="723">
        <v>51</v>
      </c>
      <c r="AG12" s="723">
        <v>51</v>
      </c>
      <c r="AH12" s="723">
        <v>52</v>
      </c>
      <c r="AI12" s="723">
        <v>52</v>
      </c>
      <c r="AJ12" s="723">
        <v>53</v>
      </c>
      <c r="AK12" s="723">
        <v>53</v>
      </c>
      <c r="AL12" s="723">
        <v>54</v>
      </c>
      <c r="AM12" s="723">
        <v>54</v>
      </c>
      <c r="AN12" s="723">
        <v>55</v>
      </c>
      <c r="AO12" s="723">
        <v>55</v>
      </c>
      <c r="AP12" s="723">
        <v>55</v>
      </c>
      <c r="AQ12" s="723">
        <v>56</v>
      </c>
      <c r="AR12" s="724">
        <v>55</v>
      </c>
      <c r="AS12" s="723"/>
      <c r="AT12" s="723">
        <v>55</v>
      </c>
      <c r="AU12" s="733">
        <v>53</v>
      </c>
      <c r="AV12" s="737">
        <v>44298</v>
      </c>
    </row>
    <row r="13" spans="1:50" s="738" customFormat="1" ht="15.95">
      <c r="A13" s="735">
        <f t="shared" si="4"/>
        <v>12</v>
      </c>
      <c r="B13" s="736" t="s">
        <v>400</v>
      </c>
      <c r="C13" s="458" t="s">
        <v>401</v>
      </c>
      <c r="D13" s="718" t="s">
        <v>396</v>
      </c>
      <c r="E13" s="720" t="s">
        <v>142</v>
      </c>
      <c r="F13" s="720" t="s">
        <v>376</v>
      </c>
      <c r="G13" s="720" t="s">
        <v>323</v>
      </c>
      <c r="H13" s="720">
        <v>1324349</v>
      </c>
      <c r="I13" s="721">
        <v>43942</v>
      </c>
      <c r="J13" s="726">
        <v>44298</v>
      </c>
      <c r="K13" s="722">
        <f t="shared" si="1"/>
        <v>11.7</v>
      </c>
      <c r="L13" s="89">
        <v>44425</v>
      </c>
      <c r="M13" s="722">
        <f t="shared" si="2"/>
        <v>1.3222222222222222</v>
      </c>
      <c r="N13" s="720">
        <f t="shared" si="3"/>
        <v>482.61111111111109</v>
      </c>
      <c r="O13" s="720">
        <f t="shared" si="0"/>
        <v>16.087037037037035</v>
      </c>
      <c r="P13" s="97" t="s">
        <v>3538</v>
      </c>
      <c r="Q13" s="723">
        <v>219</v>
      </c>
      <c r="R13" s="724">
        <v>231</v>
      </c>
      <c r="S13" s="724">
        <v>28</v>
      </c>
      <c r="T13" s="723">
        <v>29</v>
      </c>
      <c r="U13" s="724">
        <v>31</v>
      </c>
      <c r="V13" s="723">
        <v>33</v>
      </c>
      <c r="W13" s="724">
        <v>35</v>
      </c>
      <c r="X13" s="724">
        <v>36</v>
      </c>
      <c r="Y13" s="723">
        <v>37</v>
      </c>
      <c r="Z13" s="725">
        <v>40</v>
      </c>
      <c r="AA13" s="723">
        <v>40</v>
      </c>
      <c r="AB13" s="724">
        <v>41</v>
      </c>
      <c r="AC13" s="724">
        <v>43</v>
      </c>
      <c r="AD13" s="723">
        <v>43</v>
      </c>
      <c r="AE13" s="723">
        <v>44</v>
      </c>
      <c r="AF13" s="723">
        <v>45</v>
      </c>
      <c r="AG13" s="723">
        <v>45</v>
      </c>
      <c r="AH13" s="723">
        <v>46</v>
      </c>
      <c r="AI13" s="723">
        <v>47</v>
      </c>
      <c r="AJ13" s="723">
        <v>48</v>
      </c>
      <c r="AK13" s="723">
        <v>48</v>
      </c>
      <c r="AL13" s="723">
        <v>48</v>
      </c>
      <c r="AM13" s="723">
        <v>48</v>
      </c>
      <c r="AN13" s="723">
        <v>49</v>
      </c>
      <c r="AO13" s="723">
        <v>50</v>
      </c>
      <c r="AP13" s="723">
        <v>50</v>
      </c>
      <c r="AQ13" s="723">
        <v>49</v>
      </c>
      <c r="AR13" s="724">
        <v>50</v>
      </c>
      <c r="AS13" s="723"/>
      <c r="AT13" s="723">
        <v>54</v>
      </c>
      <c r="AU13" s="733">
        <v>53</v>
      </c>
      <c r="AV13" s="737">
        <v>44298</v>
      </c>
    </row>
    <row r="14" spans="1:50" ht="15.95">
      <c r="A14" s="82">
        <f t="shared" si="4"/>
        <v>13</v>
      </c>
      <c r="B14" s="82"/>
      <c r="C14" s="1" t="s">
        <v>402</v>
      </c>
      <c r="D14" s="14" t="s">
        <v>403</v>
      </c>
      <c r="E14" s="16" t="s">
        <v>144</v>
      </c>
      <c r="F14" s="16" t="s">
        <v>376</v>
      </c>
      <c r="G14" s="16" t="s">
        <v>329</v>
      </c>
      <c r="H14" s="16">
        <v>1324350</v>
      </c>
      <c r="I14" s="89">
        <v>43942</v>
      </c>
      <c r="J14" s="726">
        <v>44298</v>
      </c>
      <c r="K14" s="722">
        <f t="shared" si="1"/>
        <v>11.7</v>
      </c>
      <c r="L14" s="89">
        <v>44425</v>
      </c>
      <c r="M14" s="722">
        <f t="shared" si="2"/>
        <v>1.3222222222222222</v>
      </c>
      <c r="N14" s="720">
        <f t="shared" si="3"/>
        <v>482.61111111111109</v>
      </c>
      <c r="O14" s="16">
        <f t="shared" si="0"/>
        <v>16.087037037037035</v>
      </c>
      <c r="P14" s="318" t="s">
        <v>3375</v>
      </c>
      <c r="Q14" s="122">
        <v>207</v>
      </c>
      <c r="R14" s="123">
        <v>152</v>
      </c>
      <c r="S14" s="123">
        <v>25</v>
      </c>
      <c r="T14" s="122">
        <v>25</v>
      </c>
      <c r="U14" s="123">
        <v>25</v>
      </c>
      <c r="V14" s="122">
        <v>25</v>
      </c>
      <c r="W14" s="123" t="s">
        <v>381</v>
      </c>
      <c r="X14" s="123" t="s">
        <v>381</v>
      </c>
      <c r="Y14" s="123" t="s">
        <v>381</v>
      </c>
      <c r="Z14" s="123" t="s">
        <v>381</v>
      </c>
      <c r="AA14" s="123" t="s">
        <v>381</v>
      </c>
      <c r="AB14" s="123" t="s">
        <v>381</v>
      </c>
      <c r="AC14" s="123" t="s">
        <v>381</v>
      </c>
      <c r="AD14" s="123" t="s">
        <v>381</v>
      </c>
      <c r="AE14" s="123" t="s">
        <v>381</v>
      </c>
      <c r="AF14" s="123" t="s">
        <v>381</v>
      </c>
      <c r="AG14" s="123" t="s">
        <v>381</v>
      </c>
      <c r="AH14" s="123" t="s">
        <v>381</v>
      </c>
      <c r="AI14" s="123" t="s">
        <v>381</v>
      </c>
      <c r="AJ14" s="122">
        <v>25</v>
      </c>
      <c r="AK14" s="122">
        <v>25</v>
      </c>
      <c r="AL14" s="189"/>
      <c r="AM14" s="189"/>
      <c r="AN14" s="189"/>
      <c r="AO14" s="189"/>
      <c r="AP14" s="189"/>
      <c r="AQ14" s="189"/>
      <c r="AR14" s="189"/>
      <c r="AS14" s="122"/>
      <c r="AT14" s="122"/>
      <c r="AU14" s="650">
        <v>27</v>
      </c>
      <c r="AV14" s="347">
        <v>44298</v>
      </c>
    </row>
    <row r="15" spans="1:50" ht="15.95">
      <c r="A15" s="82">
        <f t="shared" si="4"/>
        <v>14</v>
      </c>
      <c r="B15" s="705" t="s">
        <v>404</v>
      </c>
      <c r="C15" s="1" t="s">
        <v>405</v>
      </c>
      <c r="D15" s="14" t="s">
        <v>403</v>
      </c>
      <c r="E15" s="16" t="s">
        <v>144</v>
      </c>
      <c r="F15" s="16" t="s">
        <v>376</v>
      </c>
      <c r="G15" s="16" t="s">
        <v>326</v>
      </c>
      <c r="H15" s="16">
        <v>1324350</v>
      </c>
      <c r="I15" s="89">
        <v>43942</v>
      </c>
      <c r="J15" s="726">
        <v>44298</v>
      </c>
      <c r="K15" s="722">
        <f t="shared" si="1"/>
        <v>11.7</v>
      </c>
      <c r="L15" s="89">
        <v>44425</v>
      </c>
      <c r="M15" s="722">
        <f t="shared" si="2"/>
        <v>1.3222222222222222</v>
      </c>
      <c r="N15" s="720">
        <f t="shared" si="3"/>
        <v>482.61111111111109</v>
      </c>
      <c r="O15" s="16">
        <f t="shared" si="0"/>
        <v>16.087037037037035</v>
      </c>
      <c r="P15" s="318" t="s">
        <v>3375</v>
      </c>
      <c r="Q15" s="122">
        <v>216</v>
      </c>
      <c r="R15" s="123">
        <v>175</v>
      </c>
      <c r="S15" s="123">
        <v>27</v>
      </c>
      <c r="T15" s="122">
        <v>27</v>
      </c>
      <c r="U15" s="123">
        <v>27</v>
      </c>
      <c r="V15" s="122">
        <v>27</v>
      </c>
      <c r="W15" s="123" t="s">
        <v>381</v>
      </c>
      <c r="X15" s="123" t="s">
        <v>381</v>
      </c>
      <c r="Y15" s="123" t="s">
        <v>381</v>
      </c>
      <c r="Z15" s="123" t="s">
        <v>381</v>
      </c>
      <c r="AA15" s="123" t="s">
        <v>381</v>
      </c>
      <c r="AB15" s="123" t="s">
        <v>381</v>
      </c>
      <c r="AC15" s="123" t="s">
        <v>381</v>
      </c>
      <c r="AD15" s="123" t="s">
        <v>381</v>
      </c>
      <c r="AE15" s="123" t="s">
        <v>381</v>
      </c>
      <c r="AF15" s="123" t="s">
        <v>381</v>
      </c>
      <c r="AG15" s="123" t="s">
        <v>381</v>
      </c>
      <c r="AH15" s="123" t="s">
        <v>381</v>
      </c>
      <c r="AI15" s="123" t="s">
        <v>381</v>
      </c>
      <c r="AJ15" s="122">
        <v>28</v>
      </c>
      <c r="AK15" s="122">
        <v>28</v>
      </c>
      <c r="AL15" s="189"/>
      <c r="AM15" s="189"/>
      <c r="AN15" s="189"/>
      <c r="AO15" s="189"/>
      <c r="AP15" s="189"/>
      <c r="AQ15" s="189"/>
      <c r="AR15" s="189"/>
      <c r="AS15" s="122"/>
      <c r="AT15" s="122"/>
      <c r="AU15" s="650">
        <v>31</v>
      </c>
      <c r="AV15" s="347">
        <v>44298</v>
      </c>
    </row>
    <row r="16" spans="1:50" ht="15.95">
      <c r="A16" s="82">
        <f t="shared" si="4"/>
        <v>15</v>
      </c>
      <c r="B16" s="705" t="s">
        <v>406</v>
      </c>
      <c r="C16" s="1" t="s">
        <v>407</v>
      </c>
      <c r="D16" s="14" t="s">
        <v>403</v>
      </c>
      <c r="E16" s="16" t="s">
        <v>144</v>
      </c>
      <c r="F16" s="16" t="s">
        <v>376</v>
      </c>
      <c r="G16" s="16" t="s">
        <v>316</v>
      </c>
      <c r="H16" s="16">
        <v>1324350</v>
      </c>
      <c r="I16" s="89">
        <v>43942</v>
      </c>
      <c r="J16" s="726">
        <v>44298</v>
      </c>
      <c r="K16" s="722">
        <f t="shared" si="1"/>
        <v>11.7</v>
      </c>
      <c r="L16" s="89">
        <v>44425</v>
      </c>
      <c r="M16" s="722">
        <f t="shared" si="2"/>
        <v>1.3222222222222222</v>
      </c>
      <c r="N16" s="720">
        <f t="shared" si="3"/>
        <v>482.61111111111109</v>
      </c>
      <c r="O16" s="16">
        <f t="shared" si="0"/>
        <v>16.087037037037035</v>
      </c>
      <c r="P16" s="318" t="s">
        <v>3375</v>
      </c>
      <c r="Q16" s="122">
        <v>202</v>
      </c>
      <c r="R16" s="123">
        <v>153</v>
      </c>
      <c r="S16" s="123">
        <v>23</v>
      </c>
      <c r="T16" s="122">
        <v>24</v>
      </c>
      <c r="U16" s="123">
        <v>24</v>
      </c>
      <c r="V16" s="122">
        <v>24</v>
      </c>
      <c r="W16" s="123" t="s">
        <v>381</v>
      </c>
      <c r="X16" s="123" t="s">
        <v>381</v>
      </c>
      <c r="Y16" s="123" t="s">
        <v>381</v>
      </c>
      <c r="Z16" s="123" t="s">
        <v>381</v>
      </c>
      <c r="AA16" s="123" t="s">
        <v>381</v>
      </c>
      <c r="AB16" s="123" t="s">
        <v>381</v>
      </c>
      <c r="AC16" s="123" t="s">
        <v>381</v>
      </c>
      <c r="AD16" s="123" t="s">
        <v>381</v>
      </c>
      <c r="AE16" s="123" t="s">
        <v>381</v>
      </c>
      <c r="AF16" s="123" t="s">
        <v>381</v>
      </c>
      <c r="AG16" s="123" t="s">
        <v>381</v>
      </c>
      <c r="AH16" s="123" t="s">
        <v>381</v>
      </c>
      <c r="AI16" s="123" t="s">
        <v>381</v>
      </c>
      <c r="AJ16" s="122">
        <v>26</v>
      </c>
      <c r="AK16" s="122">
        <v>26</v>
      </c>
      <c r="AL16" s="189"/>
      <c r="AM16" s="189"/>
      <c r="AN16" s="189"/>
      <c r="AO16" s="189"/>
      <c r="AP16" s="189"/>
      <c r="AQ16" s="189"/>
      <c r="AR16" s="189"/>
      <c r="AS16" s="122"/>
      <c r="AT16" s="122"/>
      <c r="AU16" s="650">
        <v>26</v>
      </c>
      <c r="AV16" s="347">
        <v>44298</v>
      </c>
    </row>
    <row r="17" spans="1:50" ht="15.95">
      <c r="A17" s="82">
        <f t="shared" si="4"/>
        <v>16</v>
      </c>
      <c r="B17" s="706" t="s">
        <v>408</v>
      </c>
      <c r="C17" s="707" t="s">
        <v>409</v>
      </c>
      <c r="D17" s="14" t="s">
        <v>403</v>
      </c>
      <c r="E17" s="16" t="s">
        <v>144</v>
      </c>
      <c r="F17" s="16" t="s">
        <v>376</v>
      </c>
      <c r="G17" s="16" t="s">
        <v>323</v>
      </c>
      <c r="H17" s="16">
        <v>1324350</v>
      </c>
      <c r="I17" s="89">
        <v>43942</v>
      </c>
      <c r="J17" s="726">
        <v>44298</v>
      </c>
      <c r="K17" s="722">
        <f t="shared" si="1"/>
        <v>11.7</v>
      </c>
      <c r="L17" s="89">
        <v>44425</v>
      </c>
      <c r="M17" s="722">
        <f t="shared" si="2"/>
        <v>1.3222222222222222</v>
      </c>
      <c r="N17" s="720">
        <f t="shared" si="3"/>
        <v>482.61111111111109</v>
      </c>
      <c r="O17" s="16">
        <f t="shared" si="0"/>
        <v>16.087037037037035</v>
      </c>
      <c r="P17" s="318" t="s">
        <v>3375</v>
      </c>
      <c r="Q17" s="122">
        <v>173</v>
      </c>
      <c r="R17" s="123">
        <v>162</v>
      </c>
      <c r="S17" s="123">
        <v>23</v>
      </c>
      <c r="T17" s="122">
        <v>25</v>
      </c>
      <c r="U17" s="123">
        <v>25</v>
      </c>
      <c r="V17" s="122">
        <v>25</v>
      </c>
      <c r="W17" s="123" t="s">
        <v>381</v>
      </c>
      <c r="X17" s="123" t="s">
        <v>381</v>
      </c>
      <c r="Y17" s="123" t="s">
        <v>381</v>
      </c>
      <c r="Z17" s="123" t="s">
        <v>381</v>
      </c>
      <c r="AA17" s="123" t="s">
        <v>381</v>
      </c>
      <c r="AB17" s="123" t="s">
        <v>381</v>
      </c>
      <c r="AC17" s="123" t="s">
        <v>381</v>
      </c>
      <c r="AD17" s="123" t="s">
        <v>381</v>
      </c>
      <c r="AE17" s="123" t="s">
        <v>381</v>
      </c>
      <c r="AF17" s="123" t="s">
        <v>381</v>
      </c>
      <c r="AG17" s="123" t="s">
        <v>381</v>
      </c>
      <c r="AH17" s="123" t="s">
        <v>381</v>
      </c>
      <c r="AI17" s="123" t="s">
        <v>381</v>
      </c>
      <c r="AJ17" s="122">
        <v>27</v>
      </c>
      <c r="AK17" s="122">
        <v>27</v>
      </c>
      <c r="AL17" s="189"/>
      <c r="AM17" s="189"/>
      <c r="AN17" s="189"/>
      <c r="AO17" s="189"/>
      <c r="AP17" s="189"/>
      <c r="AQ17" s="189"/>
      <c r="AR17" s="189"/>
      <c r="AS17" s="122"/>
      <c r="AT17" s="122"/>
      <c r="AU17" s="650">
        <v>26</v>
      </c>
      <c r="AV17" s="347">
        <v>44298</v>
      </c>
    </row>
    <row r="18" spans="1:50" ht="15.95">
      <c r="A18" s="82">
        <f t="shared" si="4"/>
        <v>17</v>
      </c>
      <c r="B18" s="705" t="s">
        <v>410</v>
      </c>
      <c r="C18" s="1" t="s">
        <v>411</v>
      </c>
      <c r="D18" s="14" t="s">
        <v>403</v>
      </c>
      <c r="E18" s="16" t="s">
        <v>144</v>
      </c>
      <c r="F18" s="16" t="s">
        <v>376</v>
      </c>
      <c r="G18" s="16" t="s">
        <v>412</v>
      </c>
      <c r="H18" s="16">
        <v>1324350</v>
      </c>
      <c r="I18" s="89">
        <v>43950</v>
      </c>
      <c r="J18" s="726">
        <v>44298</v>
      </c>
      <c r="K18" s="722">
        <f t="shared" si="1"/>
        <v>11.433333333333334</v>
      </c>
      <c r="L18" s="89">
        <v>44425</v>
      </c>
      <c r="M18" s="722">
        <f t="shared" si="2"/>
        <v>1.3</v>
      </c>
      <c r="N18" s="720">
        <f t="shared" si="3"/>
        <v>474.5</v>
      </c>
      <c r="O18" s="16">
        <f t="shared" si="0"/>
        <v>15.816666666666666</v>
      </c>
      <c r="P18" s="318" t="s">
        <v>3375</v>
      </c>
      <c r="Q18" s="122">
        <v>220</v>
      </c>
      <c r="R18" s="123">
        <v>138</v>
      </c>
      <c r="S18" s="123">
        <v>23</v>
      </c>
      <c r="T18" s="122">
        <v>24</v>
      </c>
      <c r="U18" s="123">
        <v>24</v>
      </c>
      <c r="V18" s="122">
        <v>24</v>
      </c>
      <c r="W18" s="123" t="s">
        <v>381</v>
      </c>
      <c r="X18" s="123" t="s">
        <v>381</v>
      </c>
      <c r="Y18" s="123" t="s">
        <v>381</v>
      </c>
      <c r="Z18" s="123" t="s">
        <v>381</v>
      </c>
      <c r="AA18" s="123" t="s">
        <v>381</v>
      </c>
      <c r="AB18" s="123" t="s">
        <v>381</v>
      </c>
      <c r="AC18" s="123" t="s">
        <v>381</v>
      </c>
      <c r="AD18" s="123" t="s">
        <v>381</v>
      </c>
      <c r="AE18" s="123" t="s">
        <v>381</v>
      </c>
      <c r="AF18" s="123" t="s">
        <v>381</v>
      </c>
      <c r="AG18" s="123" t="s">
        <v>381</v>
      </c>
      <c r="AH18" s="123" t="s">
        <v>381</v>
      </c>
      <c r="AI18" s="123" t="s">
        <v>381</v>
      </c>
      <c r="AJ18" s="122">
        <v>28</v>
      </c>
      <c r="AK18" s="122">
        <v>28</v>
      </c>
      <c r="AL18" s="189"/>
      <c r="AM18" s="189"/>
      <c r="AN18" s="189"/>
      <c r="AO18" s="189"/>
      <c r="AP18" s="189"/>
      <c r="AQ18" s="189"/>
      <c r="AR18" s="189"/>
      <c r="AS18" s="122"/>
      <c r="AT18" s="122"/>
      <c r="AU18" s="650">
        <v>25</v>
      </c>
      <c r="AV18" s="347">
        <v>44298</v>
      </c>
    </row>
    <row r="19" spans="1:50" s="738" customFormat="1" ht="15.95">
      <c r="A19" s="735">
        <f t="shared" si="4"/>
        <v>18</v>
      </c>
      <c r="B19" s="746" t="s">
        <v>413</v>
      </c>
      <c r="C19" s="458" t="s">
        <v>414</v>
      </c>
      <c r="D19" s="718" t="s">
        <v>415</v>
      </c>
      <c r="E19" s="747" t="s">
        <v>142</v>
      </c>
      <c r="F19" s="747" t="s">
        <v>170</v>
      </c>
      <c r="G19" s="747" t="s">
        <v>316</v>
      </c>
      <c r="H19" s="747">
        <v>1299771</v>
      </c>
      <c r="I19" s="748">
        <v>43949</v>
      </c>
      <c r="J19" s="726">
        <v>44298</v>
      </c>
      <c r="K19" s="722">
        <f t="shared" si="1"/>
        <v>11.466666666666667</v>
      </c>
      <c r="L19" s="89">
        <v>44425</v>
      </c>
      <c r="M19" s="722">
        <f t="shared" si="2"/>
        <v>1.3027777777777778</v>
      </c>
      <c r="N19" s="720">
        <f t="shared" si="3"/>
        <v>475.51388888888891</v>
      </c>
      <c r="O19" s="747">
        <f>N19/30</f>
        <v>15.850462962962963</v>
      </c>
      <c r="P19" s="97" t="s">
        <v>3538</v>
      </c>
      <c r="Q19" s="749" t="s">
        <v>416</v>
      </c>
      <c r="R19" s="750">
        <v>143</v>
      </c>
      <c r="S19" s="750">
        <v>24</v>
      </c>
      <c r="T19" s="749">
        <v>31</v>
      </c>
      <c r="U19" s="750">
        <v>34</v>
      </c>
      <c r="V19" s="749">
        <v>38</v>
      </c>
      <c r="W19" s="750">
        <v>39</v>
      </c>
      <c r="X19" s="750">
        <v>40</v>
      </c>
      <c r="Y19" s="749">
        <v>39</v>
      </c>
      <c r="Z19" s="751">
        <v>41</v>
      </c>
      <c r="AA19" s="749">
        <v>44</v>
      </c>
      <c r="AB19" s="750">
        <v>47</v>
      </c>
      <c r="AC19" s="750">
        <v>48</v>
      </c>
      <c r="AD19" s="749">
        <v>48</v>
      </c>
      <c r="AE19" s="749">
        <v>49</v>
      </c>
      <c r="AF19" s="749">
        <v>49</v>
      </c>
      <c r="AG19" s="749">
        <v>49</v>
      </c>
      <c r="AH19" s="749">
        <v>49</v>
      </c>
      <c r="AI19" s="749">
        <v>50</v>
      </c>
      <c r="AJ19" s="749">
        <v>50</v>
      </c>
      <c r="AK19" s="749">
        <v>50</v>
      </c>
      <c r="AL19" s="749">
        <v>51</v>
      </c>
      <c r="AM19" s="749">
        <v>51</v>
      </c>
      <c r="AN19" s="749">
        <v>51</v>
      </c>
      <c r="AO19" s="749">
        <v>52</v>
      </c>
      <c r="AP19" s="749">
        <v>51</v>
      </c>
      <c r="AQ19" s="749">
        <v>51</v>
      </c>
      <c r="AR19" s="749">
        <v>50</v>
      </c>
      <c r="AS19" s="752"/>
      <c r="AT19" s="752">
        <v>53</v>
      </c>
      <c r="AU19" s="749">
        <v>52</v>
      </c>
      <c r="AV19" s="737">
        <v>44298</v>
      </c>
    </row>
    <row r="20" spans="1:50" s="738" customFormat="1" ht="15.95">
      <c r="A20" s="735">
        <f t="shared" si="4"/>
        <v>19</v>
      </c>
      <c r="B20" s="746" t="s">
        <v>417</v>
      </c>
      <c r="C20" s="458" t="s">
        <v>418</v>
      </c>
      <c r="D20" s="718" t="s">
        <v>415</v>
      </c>
      <c r="E20" s="747" t="s">
        <v>142</v>
      </c>
      <c r="F20" s="747" t="s">
        <v>170</v>
      </c>
      <c r="G20" s="747" t="s">
        <v>323</v>
      </c>
      <c r="H20" s="747">
        <v>1299771</v>
      </c>
      <c r="I20" s="748">
        <v>43949</v>
      </c>
      <c r="J20" s="726">
        <v>44298</v>
      </c>
      <c r="K20" s="722">
        <f t="shared" si="1"/>
        <v>11.466666666666667</v>
      </c>
      <c r="L20" s="89">
        <v>44425</v>
      </c>
      <c r="M20" s="722">
        <f t="shared" si="2"/>
        <v>1.3027777777777778</v>
      </c>
      <c r="N20" s="720">
        <f t="shared" si="3"/>
        <v>475.51388888888891</v>
      </c>
      <c r="O20" s="747">
        <f>N20/30</f>
        <v>15.850462962962963</v>
      </c>
      <c r="P20" s="97" t="s">
        <v>3538</v>
      </c>
      <c r="Q20" s="749" t="s">
        <v>416</v>
      </c>
      <c r="R20" s="750">
        <v>218</v>
      </c>
      <c r="S20" s="750">
        <v>25</v>
      </c>
      <c r="T20" s="749">
        <v>33</v>
      </c>
      <c r="U20" s="750">
        <v>35</v>
      </c>
      <c r="V20" s="749">
        <v>38</v>
      </c>
      <c r="W20" s="750">
        <v>38</v>
      </c>
      <c r="X20" s="750">
        <v>40</v>
      </c>
      <c r="Y20" s="749">
        <v>40</v>
      </c>
      <c r="Z20" s="751">
        <v>43</v>
      </c>
      <c r="AA20" s="749">
        <v>45</v>
      </c>
      <c r="AB20" s="750">
        <v>48</v>
      </c>
      <c r="AC20" s="750">
        <v>50</v>
      </c>
      <c r="AD20" s="749">
        <v>50</v>
      </c>
      <c r="AE20" s="749">
        <v>51</v>
      </c>
      <c r="AF20" s="749">
        <v>51</v>
      </c>
      <c r="AG20" s="749">
        <v>53</v>
      </c>
      <c r="AH20" s="749">
        <v>53</v>
      </c>
      <c r="AI20" s="749">
        <v>53</v>
      </c>
      <c r="AJ20" s="749">
        <v>53</v>
      </c>
      <c r="AK20" s="749">
        <v>53</v>
      </c>
      <c r="AL20" s="749">
        <v>53</v>
      </c>
      <c r="AM20" s="749">
        <v>53</v>
      </c>
      <c r="AN20" s="749">
        <v>54</v>
      </c>
      <c r="AO20" s="749">
        <v>54</v>
      </c>
      <c r="AP20" s="749">
        <v>55</v>
      </c>
      <c r="AQ20" s="749">
        <v>55</v>
      </c>
      <c r="AR20" s="749">
        <v>55</v>
      </c>
      <c r="AS20" s="750"/>
      <c r="AT20" s="750">
        <v>55</v>
      </c>
      <c r="AU20" s="749">
        <v>55</v>
      </c>
      <c r="AV20" s="737">
        <v>44298</v>
      </c>
      <c r="AX20" s="738" t="s">
        <v>314</v>
      </c>
    </row>
    <row r="21" spans="1:50" s="738" customFormat="1" ht="15.95">
      <c r="A21" s="735">
        <f t="shared" si="4"/>
        <v>20</v>
      </c>
      <c r="B21" s="746" t="s">
        <v>419</v>
      </c>
      <c r="C21" s="458" t="s">
        <v>420</v>
      </c>
      <c r="D21" s="718" t="s">
        <v>415</v>
      </c>
      <c r="E21" s="747" t="s">
        <v>142</v>
      </c>
      <c r="F21" s="747" t="s">
        <v>170</v>
      </c>
      <c r="G21" s="747" t="s">
        <v>320</v>
      </c>
      <c r="H21" s="747">
        <v>1299771</v>
      </c>
      <c r="I21" s="748">
        <v>43949</v>
      </c>
      <c r="J21" s="726">
        <v>44298</v>
      </c>
      <c r="K21" s="722">
        <f t="shared" si="1"/>
        <v>11.466666666666667</v>
      </c>
      <c r="L21" s="89">
        <v>44425</v>
      </c>
      <c r="M21" s="722">
        <f t="shared" si="2"/>
        <v>1.3027777777777778</v>
      </c>
      <c r="N21" s="720">
        <f t="shared" si="3"/>
        <v>475.51388888888891</v>
      </c>
      <c r="O21" s="747">
        <f>N21/30</f>
        <v>15.850462962962963</v>
      </c>
      <c r="P21" s="97" t="s">
        <v>3538</v>
      </c>
      <c r="Q21" s="749" t="s">
        <v>416</v>
      </c>
      <c r="R21" s="750">
        <v>201</v>
      </c>
      <c r="S21" s="750">
        <v>26</v>
      </c>
      <c r="T21" s="749">
        <v>33</v>
      </c>
      <c r="U21" s="750">
        <v>35</v>
      </c>
      <c r="V21" s="749">
        <v>39</v>
      </c>
      <c r="W21" s="750">
        <v>40</v>
      </c>
      <c r="X21" s="750">
        <v>41</v>
      </c>
      <c r="Y21" s="749">
        <v>41</v>
      </c>
      <c r="Z21" s="751">
        <v>42</v>
      </c>
      <c r="AA21" s="749">
        <v>45</v>
      </c>
      <c r="AB21" s="750">
        <v>47</v>
      </c>
      <c r="AC21" s="750">
        <v>47</v>
      </c>
      <c r="AD21" s="749">
        <v>47</v>
      </c>
      <c r="AE21" s="749">
        <v>47</v>
      </c>
      <c r="AF21" s="749">
        <v>48</v>
      </c>
      <c r="AG21" s="749">
        <v>48</v>
      </c>
      <c r="AH21" s="749">
        <v>48</v>
      </c>
      <c r="AI21" s="749">
        <v>48</v>
      </c>
      <c r="AJ21" s="749">
        <v>48</v>
      </c>
      <c r="AK21" s="749">
        <v>48</v>
      </c>
      <c r="AL21" s="749">
        <v>48</v>
      </c>
      <c r="AM21" s="749">
        <v>48</v>
      </c>
      <c r="AN21" s="749">
        <v>49</v>
      </c>
      <c r="AO21" s="749">
        <v>50</v>
      </c>
      <c r="AP21" s="749">
        <v>51</v>
      </c>
      <c r="AQ21" s="749">
        <v>50</v>
      </c>
      <c r="AR21" s="749">
        <v>51</v>
      </c>
      <c r="AS21" s="750"/>
      <c r="AT21" s="750">
        <v>55</v>
      </c>
      <c r="AU21" s="749">
        <v>52</v>
      </c>
      <c r="AV21" s="737">
        <v>44298</v>
      </c>
    </row>
    <row r="22" spans="1:50" s="738" customFormat="1" ht="15.95">
      <c r="A22" s="735">
        <f t="shared" si="4"/>
        <v>21</v>
      </c>
      <c r="B22" s="746" t="s">
        <v>421</v>
      </c>
      <c r="C22" s="458" t="s">
        <v>422</v>
      </c>
      <c r="D22" s="718" t="s">
        <v>423</v>
      </c>
      <c r="E22" s="747" t="s">
        <v>144</v>
      </c>
      <c r="F22" s="747" t="s">
        <v>170</v>
      </c>
      <c r="G22" s="747" t="s">
        <v>316</v>
      </c>
      <c r="H22" s="747">
        <v>1343452</v>
      </c>
      <c r="I22" s="748">
        <v>43949</v>
      </c>
      <c r="J22" s="726">
        <v>44298</v>
      </c>
      <c r="K22" s="722">
        <f t="shared" si="1"/>
        <v>11.466666666666667</v>
      </c>
      <c r="L22" s="89">
        <v>44425</v>
      </c>
      <c r="M22" s="722">
        <f t="shared" si="2"/>
        <v>1.3027777777777778</v>
      </c>
      <c r="N22" s="720">
        <f t="shared" si="3"/>
        <v>475.51388888888891</v>
      </c>
      <c r="O22" s="747">
        <f>N22/30</f>
        <v>15.850462962962963</v>
      </c>
      <c r="P22" s="97" t="s">
        <v>3538</v>
      </c>
      <c r="Q22" s="749">
        <v>207</v>
      </c>
      <c r="R22" s="750">
        <v>188</v>
      </c>
      <c r="S22" s="750">
        <v>28</v>
      </c>
      <c r="T22" s="749">
        <v>31</v>
      </c>
      <c r="U22" s="750">
        <v>33</v>
      </c>
      <c r="V22" s="749">
        <v>35</v>
      </c>
      <c r="W22" s="750">
        <v>42</v>
      </c>
      <c r="X22" s="750">
        <v>41</v>
      </c>
      <c r="Y22" s="749">
        <v>41</v>
      </c>
      <c r="Z22" s="751">
        <v>43</v>
      </c>
      <c r="AA22" s="749">
        <v>37</v>
      </c>
      <c r="AB22" s="750">
        <v>37</v>
      </c>
      <c r="AC22" s="750">
        <v>39</v>
      </c>
      <c r="AD22" s="749">
        <v>41</v>
      </c>
      <c r="AE22" s="749">
        <v>44</v>
      </c>
      <c r="AF22" s="749">
        <v>46</v>
      </c>
      <c r="AG22" s="749">
        <v>47</v>
      </c>
      <c r="AH22" s="749">
        <v>48</v>
      </c>
      <c r="AI22" s="749">
        <v>49</v>
      </c>
      <c r="AJ22" s="749">
        <v>49</v>
      </c>
      <c r="AK22" s="750">
        <v>49</v>
      </c>
      <c r="AL22" s="750">
        <v>49</v>
      </c>
      <c r="AM22" s="750">
        <v>49</v>
      </c>
      <c r="AN22" s="750">
        <v>49</v>
      </c>
      <c r="AO22" s="750">
        <v>49</v>
      </c>
      <c r="AP22" s="750">
        <v>49</v>
      </c>
      <c r="AQ22" s="750">
        <v>50</v>
      </c>
      <c r="AR22" s="750">
        <v>49</v>
      </c>
      <c r="AS22" s="750"/>
      <c r="AT22" s="753">
        <v>62</v>
      </c>
      <c r="AU22" s="749">
        <v>59</v>
      </c>
      <c r="AV22" s="737">
        <v>44298</v>
      </c>
    </row>
    <row r="23" spans="1:50" s="657" customFormat="1" ht="15.95">
      <c r="A23" s="1027">
        <f t="shared" si="4"/>
        <v>22</v>
      </c>
      <c r="B23" s="1027"/>
      <c r="C23" s="847" t="s">
        <v>424</v>
      </c>
      <c r="D23" s="1020" t="s">
        <v>423</v>
      </c>
      <c r="E23" s="1020" t="s">
        <v>144</v>
      </c>
      <c r="F23" s="1020" t="s">
        <v>170</v>
      </c>
      <c r="G23" s="1020" t="s">
        <v>425</v>
      </c>
      <c r="H23" s="1020">
        <v>1343452</v>
      </c>
      <c r="I23" s="848">
        <v>43900</v>
      </c>
      <c r="J23" s="1021">
        <v>44298</v>
      </c>
      <c r="K23" s="954">
        <f t="shared" si="1"/>
        <v>13.066666666666666</v>
      </c>
      <c r="L23" s="655">
        <v>44425</v>
      </c>
      <c r="M23" s="954">
        <f t="shared" si="2"/>
        <v>1.4361111111111111</v>
      </c>
      <c r="N23" s="952">
        <f t="shared" si="3"/>
        <v>524.18055555555554</v>
      </c>
      <c r="O23" s="1020">
        <f t="shared" ref="O23:O24" si="6">N23/30</f>
        <v>17.472685185185185</v>
      </c>
      <c r="P23" s="1027" t="s">
        <v>3538</v>
      </c>
      <c r="Q23" s="1022" t="s">
        <v>426</v>
      </c>
      <c r="R23" s="1023">
        <v>239</v>
      </c>
      <c r="S23" s="1023" t="s">
        <v>381</v>
      </c>
      <c r="T23" s="1023" t="s">
        <v>381</v>
      </c>
      <c r="U23" s="1023" t="s">
        <v>381</v>
      </c>
      <c r="V23" s="1023" t="s">
        <v>381</v>
      </c>
      <c r="W23" s="1023" t="s">
        <v>381</v>
      </c>
      <c r="X23" s="1023">
        <v>41</v>
      </c>
      <c r="Y23" s="1022">
        <v>42</v>
      </c>
      <c r="Z23" s="1024">
        <v>43</v>
      </c>
      <c r="AA23" s="1022">
        <v>40</v>
      </c>
      <c r="AB23" s="1023">
        <v>40</v>
      </c>
      <c r="AC23" s="1023" t="s">
        <v>381</v>
      </c>
      <c r="AD23" s="1023" t="s">
        <v>381</v>
      </c>
      <c r="AE23" s="1023" t="s">
        <v>381</v>
      </c>
      <c r="AF23" s="1023" t="s">
        <v>381</v>
      </c>
      <c r="AG23" s="1023" t="s">
        <v>381</v>
      </c>
      <c r="AH23" s="1023" t="s">
        <v>381</v>
      </c>
      <c r="AI23" s="1023" t="s">
        <v>381</v>
      </c>
      <c r="AJ23" s="1023" t="s">
        <v>381</v>
      </c>
      <c r="AK23" s="1023" t="s">
        <v>381</v>
      </c>
      <c r="AL23" s="1023" t="s">
        <v>381</v>
      </c>
      <c r="AM23" s="1023" t="s">
        <v>381</v>
      </c>
      <c r="AN23" s="1023" t="s">
        <v>381</v>
      </c>
      <c r="AO23" s="1023" t="s">
        <v>381</v>
      </c>
      <c r="AP23" s="952"/>
      <c r="AQ23" s="952"/>
      <c r="AR23" s="952"/>
      <c r="AS23" s="952"/>
      <c r="AT23" s="1022"/>
      <c r="AU23" s="1025"/>
      <c r="AV23" s="1028">
        <v>44298</v>
      </c>
    </row>
    <row r="24" spans="1:50" s="738" customFormat="1" ht="15.95">
      <c r="A24" s="735">
        <f t="shared" si="4"/>
        <v>23</v>
      </c>
      <c r="B24" s="746" t="s">
        <v>427</v>
      </c>
      <c r="C24" s="458" t="s">
        <v>428</v>
      </c>
      <c r="D24" s="718" t="s">
        <v>423</v>
      </c>
      <c r="E24" s="747" t="s">
        <v>144</v>
      </c>
      <c r="F24" s="747" t="s">
        <v>170</v>
      </c>
      <c r="G24" s="747" t="s">
        <v>329</v>
      </c>
      <c r="H24" s="747">
        <v>1343452</v>
      </c>
      <c r="I24" s="748">
        <v>43900</v>
      </c>
      <c r="J24" s="726">
        <v>44298</v>
      </c>
      <c r="K24" s="722">
        <f t="shared" si="1"/>
        <v>13.066666666666666</v>
      </c>
      <c r="L24" s="89">
        <v>44425</v>
      </c>
      <c r="M24" s="722">
        <f t="shared" si="2"/>
        <v>1.4361111111111111</v>
      </c>
      <c r="N24" s="720">
        <f t="shared" si="3"/>
        <v>524.18055555555554</v>
      </c>
      <c r="O24" s="747">
        <f t="shared" si="6"/>
        <v>17.472685185185185</v>
      </c>
      <c r="P24" s="97" t="s">
        <v>3538</v>
      </c>
      <c r="Q24" s="749" t="s">
        <v>426</v>
      </c>
      <c r="R24" s="750">
        <v>162</v>
      </c>
      <c r="S24" s="750" t="s">
        <v>381</v>
      </c>
      <c r="T24" s="750" t="s">
        <v>381</v>
      </c>
      <c r="U24" s="750" t="s">
        <v>381</v>
      </c>
      <c r="V24" s="750" t="s">
        <v>381</v>
      </c>
      <c r="W24" s="750" t="s">
        <v>381</v>
      </c>
      <c r="X24" s="750">
        <v>38</v>
      </c>
      <c r="Y24" s="749">
        <v>38</v>
      </c>
      <c r="Z24" s="751">
        <v>40</v>
      </c>
      <c r="AA24" s="749">
        <v>40</v>
      </c>
      <c r="AB24" s="750">
        <v>40</v>
      </c>
      <c r="AC24" s="750">
        <v>41</v>
      </c>
      <c r="AD24" s="749">
        <v>43</v>
      </c>
      <c r="AE24" s="749">
        <v>45</v>
      </c>
      <c r="AF24" s="749">
        <v>45</v>
      </c>
      <c r="AG24" s="749">
        <v>47</v>
      </c>
      <c r="AH24" s="749">
        <v>48</v>
      </c>
      <c r="AI24" s="749">
        <v>49</v>
      </c>
      <c r="AJ24" s="749">
        <v>50</v>
      </c>
      <c r="AK24" s="749">
        <v>51</v>
      </c>
      <c r="AL24" s="749">
        <v>51</v>
      </c>
      <c r="AM24" s="749">
        <v>50</v>
      </c>
      <c r="AN24" s="749">
        <v>50</v>
      </c>
      <c r="AO24" s="749">
        <v>50</v>
      </c>
      <c r="AP24" s="749">
        <v>51</v>
      </c>
      <c r="AQ24" s="749">
        <v>50</v>
      </c>
      <c r="AR24" s="749">
        <v>50</v>
      </c>
      <c r="AS24" s="750"/>
      <c r="AT24" s="752">
        <v>58</v>
      </c>
      <c r="AU24" s="749">
        <v>57</v>
      </c>
      <c r="AV24" s="737">
        <v>44298</v>
      </c>
    </row>
    <row r="25" spans="1:50" s="738" customFormat="1" ht="15.95">
      <c r="A25" s="735">
        <f t="shared" si="4"/>
        <v>24</v>
      </c>
      <c r="B25" s="746" t="s">
        <v>429</v>
      </c>
      <c r="C25" s="458" t="s">
        <v>430</v>
      </c>
      <c r="D25" s="718" t="s">
        <v>423</v>
      </c>
      <c r="E25" s="747" t="s">
        <v>144</v>
      </c>
      <c r="F25" s="747" t="s">
        <v>170</v>
      </c>
      <c r="G25" s="747" t="s">
        <v>323</v>
      </c>
      <c r="H25" s="747">
        <v>1343452</v>
      </c>
      <c r="I25" s="748">
        <v>43949</v>
      </c>
      <c r="J25" s="726">
        <v>44298</v>
      </c>
      <c r="K25" s="722">
        <f t="shared" si="1"/>
        <v>11.466666666666667</v>
      </c>
      <c r="L25" s="89">
        <v>44425</v>
      </c>
      <c r="M25" s="722">
        <f t="shared" si="2"/>
        <v>1.3027777777777778</v>
      </c>
      <c r="N25" s="720">
        <f t="shared" si="3"/>
        <v>475.51388888888891</v>
      </c>
      <c r="O25" s="747">
        <f>N25/30</f>
        <v>15.850462962962963</v>
      </c>
      <c r="P25" s="97" t="s">
        <v>3538</v>
      </c>
      <c r="Q25" s="749">
        <v>178</v>
      </c>
      <c r="R25" s="750">
        <v>159</v>
      </c>
      <c r="S25" s="750">
        <v>26</v>
      </c>
      <c r="T25" s="749">
        <v>29</v>
      </c>
      <c r="U25" s="750">
        <v>34</v>
      </c>
      <c r="V25" s="749">
        <v>36</v>
      </c>
      <c r="W25" s="750">
        <v>39</v>
      </c>
      <c r="X25" s="750">
        <v>40</v>
      </c>
      <c r="Y25" s="749">
        <v>39</v>
      </c>
      <c r="Z25" s="751">
        <v>44</v>
      </c>
      <c r="AA25" s="749">
        <v>39</v>
      </c>
      <c r="AB25" s="750">
        <v>39</v>
      </c>
      <c r="AC25" s="750">
        <v>40</v>
      </c>
      <c r="AD25" s="749">
        <v>40</v>
      </c>
      <c r="AE25" s="749">
        <v>42</v>
      </c>
      <c r="AF25" s="749">
        <v>44</v>
      </c>
      <c r="AG25" s="749">
        <v>46</v>
      </c>
      <c r="AH25" s="749">
        <v>47</v>
      </c>
      <c r="AI25" s="749">
        <v>48</v>
      </c>
      <c r="AJ25" s="749">
        <v>48</v>
      </c>
      <c r="AK25" s="749">
        <v>48</v>
      </c>
      <c r="AL25" s="749">
        <v>48</v>
      </c>
      <c r="AM25" s="749">
        <v>49</v>
      </c>
      <c r="AN25" s="749">
        <v>49</v>
      </c>
      <c r="AO25" s="749">
        <v>50</v>
      </c>
      <c r="AP25" s="749">
        <v>49</v>
      </c>
      <c r="AQ25" s="749">
        <v>49</v>
      </c>
      <c r="AR25" s="749">
        <v>49</v>
      </c>
      <c r="AS25" s="750"/>
      <c r="AT25" s="750">
        <v>55</v>
      </c>
      <c r="AU25" s="749">
        <v>55</v>
      </c>
      <c r="AV25" s="737">
        <v>44298</v>
      </c>
    </row>
    <row r="26" spans="1:50" s="738" customFormat="1" ht="15.95">
      <c r="A26" s="735">
        <f t="shared" si="4"/>
        <v>25</v>
      </c>
      <c r="B26" s="746" t="s">
        <v>431</v>
      </c>
      <c r="C26" s="458" t="s">
        <v>432</v>
      </c>
      <c r="D26" s="718" t="s">
        <v>433</v>
      </c>
      <c r="E26" s="754" t="s">
        <v>142</v>
      </c>
      <c r="F26" s="754" t="s">
        <v>183</v>
      </c>
      <c r="G26" s="754" t="s">
        <v>329</v>
      </c>
      <c r="H26" s="754">
        <v>1324359</v>
      </c>
      <c r="I26" s="755">
        <v>43927</v>
      </c>
      <c r="J26" s="726">
        <v>44298</v>
      </c>
      <c r="K26" s="722">
        <f t="shared" si="1"/>
        <v>12.2</v>
      </c>
      <c r="L26" s="89">
        <v>44425</v>
      </c>
      <c r="M26" s="722">
        <f t="shared" si="2"/>
        <v>1.3638888888888889</v>
      </c>
      <c r="N26" s="720">
        <f t="shared" si="3"/>
        <v>497.81944444444446</v>
      </c>
      <c r="O26" s="754">
        <f t="shared" ref="O26:O30" si="7">N26/30</f>
        <v>16.593981481481482</v>
      </c>
      <c r="P26" s="97" t="s">
        <v>3538</v>
      </c>
      <c r="Q26" s="756">
        <v>152</v>
      </c>
      <c r="R26" s="757">
        <v>237</v>
      </c>
      <c r="S26" s="757">
        <v>32</v>
      </c>
      <c r="T26" s="756">
        <v>32</v>
      </c>
      <c r="U26" s="757">
        <v>33</v>
      </c>
      <c r="V26" s="756">
        <v>36</v>
      </c>
      <c r="W26" s="757">
        <v>37</v>
      </c>
      <c r="X26" s="757">
        <v>37</v>
      </c>
      <c r="Y26" s="756">
        <v>38</v>
      </c>
      <c r="Z26" s="758">
        <v>40</v>
      </c>
      <c r="AA26" s="756">
        <v>40</v>
      </c>
      <c r="AB26" s="757">
        <v>41</v>
      </c>
      <c r="AC26" s="757">
        <v>42</v>
      </c>
      <c r="AD26" s="756">
        <v>43</v>
      </c>
      <c r="AE26" s="756">
        <v>44</v>
      </c>
      <c r="AF26" s="756">
        <v>44</v>
      </c>
      <c r="AG26" s="756">
        <v>46</v>
      </c>
      <c r="AH26" s="756">
        <v>47</v>
      </c>
      <c r="AI26" s="756">
        <v>47</v>
      </c>
      <c r="AJ26" s="756">
        <v>48</v>
      </c>
      <c r="AK26" s="756">
        <v>49</v>
      </c>
      <c r="AL26" s="756">
        <v>49</v>
      </c>
      <c r="AM26" s="756">
        <v>48</v>
      </c>
      <c r="AN26" s="756">
        <v>49</v>
      </c>
      <c r="AO26" s="756">
        <v>49</v>
      </c>
      <c r="AP26" s="756">
        <v>49</v>
      </c>
      <c r="AQ26" s="756">
        <v>49</v>
      </c>
      <c r="AR26" s="756">
        <v>50</v>
      </c>
      <c r="AS26" s="757"/>
      <c r="AT26" s="757">
        <v>51</v>
      </c>
      <c r="AU26" s="756">
        <v>50</v>
      </c>
      <c r="AV26" s="737">
        <v>44298</v>
      </c>
    </row>
    <row r="27" spans="1:50" s="738" customFormat="1" ht="15.95">
      <c r="A27" s="735">
        <f t="shared" si="4"/>
        <v>26</v>
      </c>
      <c r="B27" s="746" t="s">
        <v>434</v>
      </c>
      <c r="C27" s="458" t="s">
        <v>435</v>
      </c>
      <c r="D27" s="718" t="s">
        <v>433</v>
      </c>
      <c r="E27" s="754" t="s">
        <v>142</v>
      </c>
      <c r="F27" s="754" t="s">
        <v>183</v>
      </c>
      <c r="G27" s="754" t="s">
        <v>326</v>
      </c>
      <c r="H27" s="754">
        <v>1324359</v>
      </c>
      <c r="I27" s="755">
        <v>43927</v>
      </c>
      <c r="J27" s="726">
        <v>44298</v>
      </c>
      <c r="K27" s="722">
        <f t="shared" si="1"/>
        <v>12.2</v>
      </c>
      <c r="L27" s="89">
        <v>44425</v>
      </c>
      <c r="M27" s="722">
        <f t="shared" si="2"/>
        <v>1.3638888888888889</v>
      </c>
      <c r="N27" s="720">
        <f t="shared" si="3"/>
        <v>497.81944444444446</v>
      </c>
      <c r="O27" s="754">
        <f t="shared" si="7"/>
        <v>16.593981481481482</v>
      </c>
      <c r="P27" s="97" t="s">
        <v>3538</v>
      </c>
      <c r="Q27" s="756">
        <v>242</v>
      </c>
      <c r="R27" s="757">
        <v>199</v>
      </c>
      <c r="S27" s="757">
        <v>29</v>
      </c>
      <c r="T27" s="756">
        <v>30</v>
      </c>
      <c r="U27" s="757">
        <v>33</v>
      </c>
      <c r="V27" s="756">
        <v>36</v>
      </c>
      <c r="W27" s="757">
        <v>37</v>
      </c>
      <c r="X27" s="757">
        <v>38</v>
      </c>
      <c r="Y27" s="756">
        <v>40</v>
      </c>
      <c r="Z27" s="758">
        <v>42</v>
      </c>
      <c r="AA27" s="756">
        <v>44</v>
      </c>
      <c r="AB27" s="757">
        <v>45</v>
      </c>
      <c r="AC27" s="757">
        <v>45</v>
      </c>
      <c r="AD27" s="756">
        <v>46</v>
      </c>
      <c r="AE27" s="756">
        <v>46</v>
      </c>
      <c r="AF27" s="756">
        <v>46</v>
      </c>
      <c r="AG27" s="756">
        <v>46</v>
      </c>
      <c r="AH27" s="756">
        <v>47</v>
      </c>
      <c r="AI27" s="756">
        <v>47</v>
      </c>
      <c r="AJ27" s="756">
        <v>47</v>
      </c>
      <c r="AK27" s="756">
        <v>48</v>
      </c>
      <c r="AL27" s="756">
        <v>48</v>
      </c>
      <c r="AM27" s="756">
        <v>49</v>
      </c>
      <c r="AN27" s="756">
        <v>49</v>
      </c>
      <c r="AO27" s="756">
        <v>49</v>
      </c>
      <c r="AP27" s="756">
        <v>50</v>
      </c>
      <c r="AQ27" s="756">
        <v>51</v>
      </c>
      <c r="AR27" s="756">
        <v>51</v>
      </c>
      <c r="AS27" s="757"/>
      <c r="AT27" s="757">
        <v>52</v>
      </c>
      <c r="AU27" s="756">
        <v>51</v>
      </c>
      <c r="AV27" s="737">
        <v>44298</v>
      </c>
    </row>
    <row r="28" spans="1:50" s="738" customFormat="1" ht="15.95">
      <c r="A28" s="735">
        <f t="shared" si="4"/>
        <v>27</v>
      </c>
      <c r="B28" s="759" t="s">
        <v>408</v>
      </c>
      <c r="C28" s="760" t="s">
        <v>436</v>
      </c>
      <c r="D28" s="718" t="s">
        <v>437</v>
      </c>
      <c r="E28" s="754" t="s">
        <v>144</v>
      </c>
      <c r="F28" s="754" t="s">
        <v>183</v>
      </c>
      <c r="G28" s="754" t="s">
        <v>329</v>
      </c>
      <c r="H28" s="754">
        <v>1324352</v>
      </c>
      <c r="I28" s="755">
        <v>43927</v>
      </c>
      <c r="J28" s="726">
        <v>44298</v>
      </c>
      <c r="K28" s="722">
        <f t="shared" si="1"/>
        <v>12.2</v>
      </c>
      <c r="L28" s="89">
        <v>44425</v>
      </c>
      <c r="M28" s="722">
        <f t="shared" si="2"/>
        <v>1.3638888888888889</v>
      </c>
      <c r="N28" s="720">
        <f t="shared" si="3"/>
        <v>497.81944444444446</v>
      </c>
      <c r="O28" s="754">
        <f t="shared" si="7"/>
        <v>16.593981481481482</v>
      </c>
      <c r="P28" s="97" t="s">
        <v>3538</v>
      </c>
      <c r="Q28" s="756">
        <v>154</v>
      </c>
      <c r="R28" s="757">
        <v>192</v>
      </c>
      <c r="S28" s="757">
        <v>26</v>
      </c>
      <c r="T28" s="756">
        <v>28</v>
      </c>
      <c r="U28" s="757">
        <v>30</v>
      </c>
      <c r="V28" s="756">
        <v>34</v>
      </c>
      <c r="W28" s="757">
        <v>30</v>
      </c>
      <c r="X28" s="757">
        <v>29</v>
      </c>
      <c r="Y28" s="756">
        <v>40</v>
      </c>
      <c r="Z28" s="758">
        <v>42</v>
      </c>
      <c r="AA28" s="756">
        <v>41</v>
      </c>
      <c r="AB28" s="757">
        <v>41</v>
      </c>
      <c r="AC28" s="757">
        <v>42</v>
      </c>
      <c r="AD28" s="756">
        <v>42</v>
      </c>
      <c r="AE28" s="756">
        <v>43</v>
      </c>
      <c r="AF28" s="756">
        <v>43</v>
      </c>
      <c r="AG28" s="756">
        <v>44</v>
      </c>
      <c r="AH28" s="756">
        <v>45</v>
      </c>
      <c r="AI28" s="756">
        <v>46</v>
      </c>
      <c r="AJ28" s="756">
        <v>46</v>
      </c>
      <c r="AK28" s="756">
        <v>46</v>
      </c>
      <c r="AL28" s="756">
        <v>46</v>
      </c>
      <c r="AM28" s="756">
        <v>46</v>
      </c>
      <c r="AN28" s="756">
        <v>47</v>
      </c>
      <c r="AO28" s="756">
        <v>47</v>
      </c>
      <c r="AP28" s="756">
        <v>48</v>
      </c>
      <c r="AQ28" s="756">
        <v>49</v>
      </c>
      <c r="AR28" s="756">
        <v>49</v>
      </c>
      <c r="AS28" s="757"/>
      <c r="AT28" s="757">
        <v>50</v>
      </c>
      <c r="AU28" s="756">
        <v>50</v>
      </c>
      <c r="AV28" s="737">
        <v>44298</v>
      </c>
    </row>
    <row r="29" spans="1:50" s="738" customFormat="1" ht="15.95">
      <c r="A29" s="735">
        <f t="shared" si="4"/>
        <v>28</v>
      </c>
      <c r="B29" s="746" t="s">
        <v>438</v>
      </c>
      <c r="C29" s="458" t="s">
        <v>439</v>
      </c>
      <c r="D29" s="718" t="s">
        <v>437</v>
      </c>
      <c r="E29" s="754" t="s">
        <v>144</v>
      </c>
      <c r="F29" s="754" t="s">
        <v>183</v>
      </c>
      <c r="G29" s="754" t="s">
        <v>326</v>
      </c>
      <c r="H29" s="754">
        <v>1324352</v>
      </c>
      <c r="I29" s="755">
        <v>43927</v>
      </c>
      <c r="J29" s="726">
        <v>44298</v>
      </c>
      <c r="K29" s="722">
        <f t="shared" si="1"/>
        <v>12.2</v>
      </c>
      <c r="L29" s="89">
        <v>44425</v>
      </c>
      <c r="M29" s="722">
        <f t="shared" si="2"/>
        <v>1.3638888888888889</v>
      </c>
      <c r="N29" s="720">
        <f t="shared" si="3"/>
        <v>497.81944444444446</v>
      </c>
      <c r="O29" s="754">
        <f t="shared" si="7"/>
        <v>16.593981481481482</v>
      </c>
      <c r="P29" s="97" t="s">
        <v>3538</v>
      </c>
      <c r="Q29" s="756">
        <v>179</v>
      </c>
      <c r="R29" s="757">
        <v>205</v>
      </c>
      <c r="S29" s="757">
        <v>27</v>
      </c>
      <c r="T29" s="756">
        <v>28</v>
      </c>
      <c r="U29" s="757">
        <v>30</v>
      </c>
      <c r="V29" s="756">
        <v>33</v>
      </c>
      <c r="W29" s="757">
        <v>35</v>
      </c>
      <c r="X29" s="757">
        <v>37</v>
      </c>
      <c r="Y29" s="756">
        <v>29</v>
      </c>
      <c r="Z29" s="758">
        <v>33</v>
      </c>
      <c r="AA29" s="756">
        <v>32</v>
      </c>
      <c r="AB29" s="757">
        <v>32</v>
      </c>
      <c r="AC29" s="757">
        <v>32</v>
      </c>
      <c r="AD29" s="756">
        <v>33</v>
      </c>
      <c r="AE29" s="756">
        <v>33</v>
      </c>
      <c r="AF29" s="756">
        <v>34</v>
      </c>
      <c r="AG29" s="756">
        <v>35</v>
      </c>
      <c r="AH29" s="756">
        <v>36</v>
      </c>
      <c r="AI29" s="756">
        <v>37</v>
      </c>
      <c r="AJ29" s="756">
        <v>37</v>
      </c>
      <c r="AK29" s="756">
        <v>38</v>
      </c>
      <c r="AL29" s="756">
        <v>38</v>
      </c>
      <c r="AM29" s="756">
        <v>39</v>
      </c>
      <c r="AN29" s="756">
        <v>40</v>
      </c>
      <c r="AO29" s="756">
        <v>40</v>
      </c>
      <c r="AP29" s="756">
        <v>41</v>
      </c>
      <c r="AQ29" s="756">
        <v>41</v>
      </c>
      <c r="AR29" s="756">
        <v>41</v>
      </c>
      <c r="AS29" s="757"/>
      <c r="AT29" s="757">
        <v>48</v>
      </c>
      <c r="AU29" s="756">
        <v>45</v>
      </c>
      <c r="AV29" s="737">
        <v>44298</v>
      </c>
    </row>
    <row r="30" spans="1:50" s="738" customFormat="1" ht="15.95">
      <c r="A30" s="735">
        <f t="shared" si="4"/>
        <v>29</v>
      </c>
      <c r="B30" s="746" t="s">
        <v>440</v>
      </c>
      <c r="C30" s="458" t="s">
        <v>441</v>
      </c>
      <c r="D30" s="718" t="s">
        <v>437</v>
      </c>
      <c r="E30" s="754" t="s">
        <v>144</v>
      </c>
      <c r="F30" s="754" t="s">
        <v>183</v>
      </c>
      <c r="G30" s="754" t="s">
        <v>316</v>
      </c>
      <c r="H30" s="754">
        <v>1324352</v>
      </c>
      <c r="I30" s="755">
        <v>43937</v>
      </c>
      <c r="J30" s="726">
        <v>44298</v>
      </c>
      <c r="K30" s="722">
        <f t="shared" si="1"/>
        <v>11.866666666666667</v>
      </c>
      <c r="L30" s="89">
        <v>44425</v>
      </c>
      <c r="M30" s="722">
        <f t="shared" si="2"/>
        <v>1.336111111111111</v>
      </c>
      <c r="N30" s="720">
        <f t="shared" si="3"/>
        <v>487.68055555555554</v>
      </c>
      <c r="O30" s="754">
        <f t="shared" si="7"/>
        <v>16.25601851851852</v>
      </c>
      <c r="P30" s="97" t="s">
        <v>3538</v>
      </c>
      <c r="Q30" s="756">
        <v>146</v>
      </c>
      <c r="R30" s="757">
        <v>216</v>
      </c>
      <c r="S30" s="757">
        <v>23</v>
      </c>
      <c r="T30" s="756">
        <v>25</v>
      </c>
      <c r="U30" s="757">
        <v>26</v>
      </c>
      <c r="V30" s="756">
        <v>26</v>
      </c>
      <c r="W30" s="757">
        <v>26</v>
      </c>
      <c r="X30" s="757">
        <v>26</v>
      </c>
      <c r="Y30" s="756">
        <v>29</v>
      </c>
      <c r="Z30" s="758">
        <v>30</v>
      </c>
      <c r="AA30" s="756">
        <v>30</v>
      </c>
      <c r="AB30" s="757">
        <v>30</v>
      </c>
      <c r="AC30" s="757">
        <v>30</v>
      </c>
      <c r="AD30" s="756">
        <v>30</v>
      </c>
      <c r="AE30" s="756">
        <v>31</v>
      </c>
      <c r="AF30" s="756">
        <v>32</v>
      </c>
      <c r="AG30" s="756">
        <v>32</v>
      </c>
      <c r="AH30" s="756">
        <v>33</v>
      </c>
      <c r="AI30" s="756">
        <v>33</v>
      </c>
      <c r="AJ30" s="756">
        <v>34</v>
      </c>
      <c r="AK30" s="756">
        <v>34</v>
      </c>
      <c r="AL30" s="756">
        <v>35</v>
      </c>
      <c r="AM30" s="756">
        <v>35</v>
      </c>
      <c r="AN30" s="756">
        <v>35</v>
      </c>
      <c r="AO30" s="756">
        <v>36</v>
      </c>
      <c r="AP30" s="756">
        <v>36</v>
      </c>
      <c r="AQ30" s="756">
        <v>37</v>
      </c>
      <c r="AR30" s="756">
        <v>37</v>
      </c>
      <c r="AS30" s="757"/>
      <c r="AT30" s="757">
        <v>36</v>
      </c>
      <c r="AU30" s="756">
        <v>35</v>
      </c>
      <c r="AV30" s="761">
        <v>44298</v>
      </c>
    </row>
    <row r="31" spans="1:50" ht="15.95">
      <c r="A31" s="161" t="s">
        <v>184</v>
      </c>
      <c r="B31" s="14"/>
    </row>
    <row r="32" spans="1:50" ht="15.95">
      <c r="A32" s="162" t="s">
        <v>153</v>
      </c>
      <c r="B32" s="14"/>
    </row>
    <row r="33" spans="1:69">
      <c r="A33" s="163" t="s">
        <v>170</v>
      </c>
      <c r="B33" s="167"/>
    </row>
    <row r="34" spans="1:69" ht="15.95">
      <c r="A34" s="164" t="s">
        <v>179</v>
      </c>
      <c r="B34" s="532"/>
    </row>
    <row r="35" spans="1:69" ht="15.95">
      <c r="A35" s="165" t="s">
        <v>185</v>
      </c>
      <c r="B35" s="14"/>
    </row>
    <row r="36" spans="1:69" ht="15.95">
      <c r="A36" s="187" t="s">
        <v>183</v>
      </c>
      <c r="B36" s="14"/>
    </row>
    <row r="37" spans="1:69">
      <c r="A37" s="186" t="s">
        <v>186</v>
      </c>
      <c r="B37" s="167"/>
    </row>
    <row r="38" spans="1:69" ht="17.100000000000001">
      <c r="A38" s="374" t="s">
        <v>187</v>
      </c>
      <c r="B38" s="562"/>
    </row>
    <row r="39" spans="1:69" ht="17.100000000000001">
      <c r="A39" s="509" t="s">
        <v>188</v>
      </c>
      <c r="B39" s="562"/>
    </row>
    <row r="40" spans="1:69">
      <c r="A40" s="323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23"/>
      <c r="P40" s="323"/>
      <c r="Q40" s="323"/>
      <c r="R40" s="323"/>
      <c r="S40" s="323"/>
      <c r="T40" s="323"/>
      <c r="U40" s="323"/>
      <c r="V40" s="323"/>
      <c r="W40" s="323"/>
      <c r="X40" s="323"/>
      <c r="Y40" s="323"/>
      <c r="Z40" s="323"/>
      <c r="AA40" s="323"/>
      <c r="AB40" s="323"/>
      <c r="AC40" s="323"/>
      <c r="AD40" s="323"/>
      <c r="AE40" s="323"/>
      <c r="AF40" s="323"/>
      <c r="AG40" s="323"/>
      <c r="AH40" s="323"/>
      <c r="AI40" s="323"/>
      <c r="AJ40" s="323"/>
      <c r="AK40" s="323"/>
      <c r="AL40" s="323"/>
      <c r="AM40" s="323"/>
      <c r="AN40" s="323"/>
      <c r="AO40" s="323"/>
      <c r="AP40" s="323"/>
      <c r="AQ40" s="323"/>
      <c r="AR40" s="323"/>
      <c r="AS40" s="323"/>
      <c r="AT40" s="323"/>
      <c r="AU40" s="323"/>
      <c r="AV40" s="323"/>
      <c r="AW40" s="323"/>
      <c r="AX40" s="323"/>
      <c r="AY40" s="323"/>
      <c r="AZ40" s="323"/>
      <c r="BA40" s="323"/>
      <c r="BB40" s="323"/>
      <c r="BC40" s="323"/>
      <c r="BD40" s="323"/>
      <c r="BE40" s="323"/>
      <c r="BF40" s="323"/>
      <c r="BG40" s="323"/>
      <c r="BH40" s="323"/>
      <c r="BI40" s="323"/>
      <c r="BJ40" s="323"/>
      <c r="BK40" s="323"/>
      <c r="BL40" s="323"/>
      <c r="BM40" s="323"/>
    </row>
    <row r="41" spans="1:69">
      <c r="A41" s="459" t="s">
        <v>3422</v>
      </c>
      <c r="B41" s="459"/>
    </row>
    <row r="42" spans="1:69" ht="15.95">
      <c r="A42" s="82" t="s">
        <v>126</v>
      </c>
      <c r="B42" s="82"/>
      <c r="C42" t="s">
        <v>268</v>
      </c>
      <c r="D42" s="2" t="s">
        <v>269</v>
      </c>
      <c r="E42" s="87" t="s">
        <v>222</v>
      </c>
      <c r="F42" s="87" t="s">
        <v>271</v>
      </c>
      <c r="G42" s="87" t="s">
        <v>219</v>
      </c>
      <c r="H42" s="87" t="s">
        <v>3504</v>
      </c>
      <c r="I42" s="87" t="s">
        <v>218</v>
      </c>
      <c r="J42" s="87"/>
      <c r="K42" s="87"/>
      <c r="L42" s="87" t="s">
        <v>3424</v>
      </c>
      <c r="M42" s="18" t="s">
        <v>272</v>
      </c>
      <c r="N42" s="18" t="s">
        <v>273</v>
      </c>
      <c r="O42" s="18" t="s">
        <v>274</v>
      </c>
      <c r="P42" s="88" t="s">
        <v>277</v>
      </c>
      <c r="Q42" s="447" t="s">
        <v>3539</v>
      </c>
      <c r="R42" s="1" t="s">
        <v>3540</v>
      </c>
      <c r="S42" s="447" t="s">
        <v>3541</v>
      </c>
      <c r="T42" s="1" t="s">
        <v>3542</v>
      </c>
      <c r="U42" s="447" t="s">
        <v>3543</v>
      </c>
      <c r="V42" s="1" t="s">
        <v>3544</v>
      </c>
      <c r="W42" s="447" t="s">
        <v>3545</v>
      </c>
      <c r="X42" s="1" t="s">
        <v>3546</v>
      </c>
      <c r="Y42" s="447" t="s">
        <v>3547</v>
      </c>
      <c r="Z42" s="1" t="s">
        <v>3548</v>
      </c>
      <c r="AA42" s="447" t="s">
        <v>3549</v>
      </c>
      <c r="AB42" s="1" t="s">
        <v>3550</v>
      </c>
      <c r="AC42" s="447" t="s">
        <v>3551</v>
      </c>
      <c r="AD42" s="1" t="s">
        <v>3552</v>
      </c>
      <c r="AE42" s="447" t="s">
        <v>3553</v>
      </c>
      <c r="AF42" s="1" t="s">
        <v>3554</v>
      </c>
      <c r="AG42" s="447" t="s">
        <v>3555</v>
      </c>
      <c r="AH42" s="1" t="s">
        <v>3556</v>
      </c>
      <c r="AI42" s="447" t="s">
        <v>3557</v>
      </c>
      <c r="AJ42" s="1" t="s">
        <v>3558</v>
      </c>
      <c r="AK42" s="447" t="s">
        <v>3559</v>
      </c>
      <c r="AL42" s="1" t="s">
        <v>3560</v>
      </c>
      <c r="AM42" s="447" t="s">
        <v>3561</v>
      </c>
      <c r="AN42" s="1" t="s">
        <v>3562</v>
      </c>
      <c r="AO42" s="447" t="s">
        <v>3563</v>
      </c>
      <c r="AP42" s="1" t="s">
        <v>3564</v>
      </c>
      <c r="AQ42" s="447" t="s">
        <v>3565</v>
      </c>
      <c r="AR42" s="1" t="s">
        <v>3566</v>
      </c>
      <c r="AS42" s="447" t="s">
        <v>3567</v>
      </c>
      <c r="AT42" s="447"/>
      <c r="AU42" s="447"/>
      <c r="AV42" s="1" t="s">
        <v>3568</v>
      </c>
      <c r="AW42" s="447" t="s">
        <v>3569</v>
      </c>
      <c r="AX42" s="1" t="s">
        <v>3570</v>
      </c>
      <c r="AY42" s="447" t="s">
        <v>3571</v>
      </c>
      <c r="AZ42" s="1" t="s">
        <v>3572</v>
      </c>
      <c r="BA42" s="447" t="s">
        <v>3573</v>
      </c>
      <c r="BB42" s="1" t="s">
        <v>3574</v>
      </c>
      <c r="BC42" s="447" t="s">
        <v>3575</v>
      </c>
      <c r="BD42" s="1" t="s">
        <v>3576</v>
      </c>
      <c r="BE42" s="447" t="s">
        <v>3577</v>
      </c>
      <c r="BF42" s="1" t="s">
        <v>3578</v>
      </c>
      <c r="BG42" s="447" t="s">
        <v>3579</v>
      </c>
      <c r="BH42" s="1" t="s">
        <v>3580</v>
      </c>
      <c r="BI42" s="447" t="s">
        <v>3581</v>
      </c>
      <c r="BJ42" s="1" t="s">
        <v>3582</v>
      </c>
      <c r="BK42" s="447" t="s">
        <v>3583</v>
      </c>
      <c r="BL42" s="1" t="s">
        <v>3584</v>
      </c>
      <c r="BM42" s="447" t="s">
        <v>3585</v>
      </c>
      <c r="BN42" s="1" t="s">
        <v>3586</v>
      </c>
      <c r="BO42" s="447" t="s">
        <v>3587</v>
      </c>
      <c r="BP42" s="1" t="s">
        <v>3588</v>
      </c>
      <c r="BQ42" s="447" t="s">
        <v>3589</v>
      </c>
    </row>
    <row r="43" spans="1:69" ht="15.95">
      <c r="A43" s="82">
        <v>1</v>
      </c>
      <c r="B43" s="82"/>
      <c r="C43" s="1" t="s">
        <v>374</v>
      </c>
      <c r="D43" s="14" t="s">
        <v>375</v>
      </c>
      <c r="E43" s="16" t="s">
        <v>376</v>
      </c>
      <c r="F43" s="16" t="s">
        <v>326</v>
      </c>
      <c r="G43" s="16" t="s">
        <v>144</v>
      </c>
      <c r="H43" s="16">
        <v>1362659</v>
      </c>
      <c r="I43" s="89">
        <v>43927</v>
      </c>
      <c r="J43" s="89"/>
      <c r="K43" s="89"/>
      <c r="L43" s="89">
        <v>44425</v>
      </c>
      <c r="M43" s="80">
        <f t="shared" ref="M43:M71" ca="1" si="8">YEARFRAC(I43,TODAY())</f>
        <v>3.4222222222222221</v>
      </c>
      <c r="N43" s="16">
        <f t="shared" ref="N43:N71" ca="1" si="9">_xlfn.DAYS(TODAY(),I43)</f>
        <v>1250</v>
      </c>
      <c r="O43" s="16">
        <f t="shared" ref="O43:O71" ca="1" si="10">N43/30</f>
        <v>41.666666666666664</v>
      </c>
      <c r="P43" s="97" t="s">
        <v>3538</v>
      </c>
      <c r="Q43" s="448">
        <v>400</v>
      </c>
      <c r="R43" s="448">
        <v>231</v>
      </c>
      <c r="S43" s="448">
        <v>169</v>
      </c>
      <c r="T43" s="448">
        <v>219</v>
      </c>
      <c r="U43" s="448">
        <v>181</v>
      </c>
      <c r="V43" s="448">
        <v>276</v>
      </c>
      <c r="W43" s="448">
        <v>0</v>
      </c>
      <c r="X43" s="448">
        <v>141</v>
      </c>
      <c r="Y43" s="449">
        <v>159</v>
      </c>
      <c r="Z43" s="448">
        <v>277</v>
      </c>
      <c r="AA43" s="448">
        <v>123</v>
      </c>
      <c r="AB43" s="450">
        <v>259</v>
      </c>
      <c r="AC43" s="448">
        <v>141</v>
      </c>
      <c r="AD43" s="448">
        <v>270</v>
      </c>
      <c r="AE43" s="448">
        <v>130</v>
      </c>
      <c r="AF43" s="448">
        <v>265</v>
      </c>
      <c r="AG43" s="448">
        <v>145</v>
      </c>
      <c r="AH43" s="448">
        <v>290</v>
      </c>
      <c r="AI43" s="448">
        <v>110</v>
      </c>
      <c r="AJ43" s="448">
        <v>287</v>
      </c>
      <c r="AK43" s="448">
        <v>113</v>
      </c>
      <c r="AL43" s="448">
        <v>288</v>
      </c>
      <c r="AM43" s="448">
        <v>0</v>
      </c>
      <c r="AN43" s="448">
        <v>227</v>
      </c>
      <c r="AO43" s="448">
        <v>173</v>
      </c>
      <c r="AP43" s="448">
        <v>286</v>
      </c>
      <c r="AQ43" s="448">
        <v>114</v>
      </c>
      <c r="AR43" s="448">
        <v>258</v>
      </c>
      <c r="AS43" s="448">
        <v>142</v>
      </c>
      <c r="AT43" s="448"/>
      <c r="AU43" s="448"/>
      <c r="AV43" s="448">
        <v>271</v>
      </c>
      <c r="AW43" s="448">
        <v>129</v>
      </c>
      <c r="AX43" s="448">
        <v>266</v>
      </c>
      <c r="AY43" s="448">
        <v>134</v>
      </c>
      <c r="AZ43" s="448">
        <v>277</v>
      </c>
      <c r="BA43" s="448">
        <v>123</v>
      </c>
      <c r="BB43" s="448">
        <v>289</v>
      </c>
      <c r="BC43" s="448">
        <v>111</v>
      </c>
      <c r="BD43" s="448">
        <v>288</v>
      </c>
      <c r="BE43" s="448">
        <v>112</v>
      </c>
      <c r="BF43" s="448">
        <v>290</v>
      </c>
      <c r="BG43" s="448">
        <v>110</v>
      </c>
      <c r="BH43" s="448">
        <v>285</v>
      </c>
      <c r="BI43" s="448">
        <v>115</v>
      </c>
      <c r="BJ43" s="448">
        <v>295</v>
      </c>
      <c r="BK43" s="448">
        <v>105</v>
      </c>
      <c r="BL43" s="448">
        <v>292</v>
      </c>
      <c r="BM43" s="448">
        <v>108</v>
      </c>
      <c r="BN43" s="448">
        <v>290</v>
      </c>
      <c r="BO43" s="448">
        <v>110</v>
      </c>
      <c r="BP43" s="448">
        <v>289</v>
      </c>
      <c r="BQ43" s="448">
        <v>111</v>
      </c>
    </row>
    <row r="44" spans="1:69" ht="15.95">
      <c r="A44" s="82">
        <f t="shared" ref="A44:A71" si="11">1+A43</f>
        <v>2</v>
      </c>
      <c r="B44" s="82"/>
      <c r="C44" s="1" t="s">
        <v>378</v>
      </c>
      <c r="D44" s="14" t="s">
        <v>375</v>
      </c>
      <c r="E44" s="16" t="s">
        <v>376</v>
      </c>
      <c r="F44" s="16" t="s">
        <v>316</v>
      </c>
      <c r="G44" s="16" t="s">
        <v>144</v>
      </c>
      <c r="H44" s="16" t="s">
        <v>380</v>
      </c>
      <c r="I44" s="89">
        <v>43927</v>
      </c>
      <c r="J44" s="89"/>
      <c r="K44" s="89"/>
      <c r="L44" s="89">
        <v>44425</v>
      </c>
      <c r="M44" s="80">
        <f t="shared" ca="1" si="8"/>
        <v>3.4222222222222221</v>
      </c>
      <c r="N44" s="16">
        <f t="shared" ca="1" si="9"/>
        <v>1250</v>
      </c>
      <c r="O44" s="16">
        <f t="shared" ca="1" si="10"/>
        <v>41.666666666666664</v>
      </c>
      <c r="P44" s="97" t="s">
        <v>3538</v>
      </c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8"/>
      <c r="BN44" s="188"/>
      <c r="BO44" s="188"/>
      <c r="BP44" s="188"/>
      <c r="BQ44" s="188"/>
    </row>
    <row r="45" spans="1:69" ht="15.95">
      <c r="A45" s="82">
        <f t="shared" si="11"/>
        <v>3</v>
      </c>
      <c r="B45" s="82"/>
      <c r="C45" s="458" t="s">
        <v>379</v>
      </c>
      <c r="D45" s="14" t="s">
        <v>375</v>
      </c>
      <c r="E45" s="16" t="s">
        <v>376</v>
      </c>
      <c r="F45" s="16" t="s">
        <v>329</v>
      </c>
      <c r="G45" s="16" t="s">
        <v>144</v>
      </c>
      <c r="H45" s="16" t="s">
        <v>380</v>
      </c>
      <c r="I45" s="89">
        <v>43950</v>
      </c>
      <c r="J45" s="89"/>
      <c r="K45" s="89"/>
      <c r="L45" s="89">
        <v>44425</v>
      </c>
      <c r="M45" s="80">
        <f t="shared" ca="1" si="8"/>
        <v>3.3583333333333334</v>
      </c>
      <c r="N45" s="16">
        <f t="shared" ca="1" si="9"/>
        <v>1227</v>
      </c>
      <c r="O45" s="16">
        <f t="shared" ca="1" si="10"/>
        <v>40.9</v>
      </c>
      <c r="P45" s="97" t="s">
        <v>3538</v>
      </c>
      <c r="Q45" s="448" t="s">
        <v>3590</v>
      </c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188"/>
      <c r="BN45" s="188"/>
      <c r="BO45" s="188"/>
      <c r="BP45" s="188"/>
      <c r="BQ45" s="188"/>
    </row>
    <row r="46" spans="1:69" ht="15.95">
      <c r="A46" s="82">
        <f t="shared" si="11"/>
        <v>4</v>
      </c>
      <c r="B46" s="82"/>
      <c r="C46" s="1" t="s">
        <v>383</v>
      </c>
      <c r="D46" s="14" t="s">
        <v>375</v>
      </c>
      <c r="E46" s="16" t="s">
        <v>376</v>
      </c>
      <c r="F46" s="16" t="s">
        <v>323</v>
      </c>
      <c r="G46" s="16" t="s">
        <v>144</v>
      </c>
      <c r="H46" s="16">
        <v>1299175</v>
      </c>
      <c r="I46" s="89">
        <v>43927</v>
      </c>
      <c r="J46" s="89"/>
      <c r="K46" s="89"/>
      <c r="L46" s="89">
        <v>44425</v>
      </c>
      <c r="M46" s="80">
        <f t="shared" ca="1" si="8"/>
        <v>3.4222222222222221</v>
      </c>
      <c r="N46" s="16">
        <f t="shared" ca="1" si="9"/>
        <v>1250</v>
      </c>
      <c r="O46" s="16">
        <f t="shared" ca="1" si="10"/>
        <v>41.666666666666664</v>
      </c>
      <c r="P46" s="97" t="s">
        <v>3538</v>
      </c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8"/>
      <c r="AT46" s="188"/>
      <c r="AU46" s="188"/>
      <c r="AV46" s="188"/>
      <c r="AW46" s="188"/>
      <c r="AX46" s="188"/>
      <c r="AY46" s="188"/>
      <c r="AZ46" s="188"/>
      <c r="BA46" s="188"/>
      <c r="BB46" s="188"/>
      <c r="BC46" s="188"/>
      <c r="BD46" s="188"/>
      <c r="BE46" s="188"/>
      <c r="BF46" s="188"/>
      <c r="BG46" s="188"/>
      <c r="BH46" s="188"/>
      <c r="BI46" s="188"/>
      <c r="BJ46" s="188"/>
      <c r="BK46" s="188"/>
      <c r="BL46" s="188"/>
      <c r="BM46" s="188"/>
      <c r="BN46" s="188"/>
      <c r="BO46" s="188"/>
      <c r="BP46" s="188"/>
      <c r="BQ46" s="188"/>
    </row>
    <row r="47" spans="1:69" ht="15.95">
      <c r="A47" s="82">
        <f t="shared" si="11"/>
        <v>5</v>
      </c>
      <c r="B47" s="82"/>
      <c r="C47" s="1" t="s">
        <v>385</v>
      </c>
      <c r="D47" s="14" t="s">
        <v>386</v>
      </c>
      <c r="E47" s="16" t="s">
        <v>376</v>
      </c>
      <c r="F47" s="16" t="s">
        <v>329</v>
      </c>
      <c r="G47" s="16" t="s">
        <v>142</v>
      </c>
      <c r="H47" s="16">
        <v>1324361</v>
      </c>
      <c r="I47" s="89">
        <v>43936</v>
      </c>
      <c r="J47" s="89"/>
      <c r="K47" s="89"/>
      <c r="L47" s="89">
        <v>44425</v>
      </c>
      <c r="M47" s="80">
        <f t="shared" ca="1" si="8"/>
        <v>3.3972222222222221</v>
      </c>
      <c r="N47" s="16">
        <f t="shared" ca="1" si="9"/>
        <v>1241</v>
      </c>
      <c r="O47" s="16">
        <f t="shared" ca="1" si="10"/>
        <v>41.366666666666667</v>
      </c>
      <c r="P47" s="82" t="s">
        <v>136</v>
      </c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88"/>
      <c r="AT47" s="188"/>
      <c r="AU47" s="188"/>
      <c r="AV47" s="188"/>
      <c r="AW47" s="188"/>
      <c r="AX47" s="188"/>
      <c r="AY47" s="188"/>
      <c r="AZ47" s="188"/>
      <c r="BA47" s="188"/>
      <c r="BB47" s="188"/>
      <c r="BC47" s="188"/>
      <c r="BD47" s="188"/>
      <c r="BE47" s="188"/>
      <c r="BF47" s="188"/>
      <c r="BG47" s="188"/>
      <c r="BH47" s="188"/>
      <c r="BI47" s="188"/>
      <c r="BJ47" s="188"/>
      <c r="BK47" s="188"/>
      <c r="BL47" s="188"/>
      <c r="BM47" s="188"/>
      <c r="BN47" s="188"/>
      <c r="BO47" s="188"/>
      <c r="BP47" s="188"/>
      <c r="BQ47" s="188"/>
    </row>
    <row r="48" spans="1:69" ht="15.95">
      <c r="A48" s="82">
        <f t="shared" si="11"/>
        <v>6</v>
      </c>
      <c r="B48" s="82"/>
      <c r="C48" s="1" t="s">
        <v>389</v>
      </c>
      <c r="D48" s="14" t="s">
        <v>386</v>
      </c>
      <c r="E48" s="16" t="s">
        <v>376</v>
      </c>
      <c r="F48" s="16" t="s">
        <v>326</v>
      </c>
      <c r="G48" s="16" t="s">
        <v>142</v>
      </c>
      <c r="H48" s="16">
        <v>1324361</v>
      </c>
      <c r="I48" s="89">
        <v>43936</v>
      </c>
      <c r="J48" s="89"/>
      <c r="K48" s="89"/>
      <c r="L48" s="89">
        <v>44425</v>
      </c>
      <c r="M48" s="80">
        <f t="shared" ca="1" si="8"/>
        <v>3.3972222222222221</v>
      </c>
      <c r="N48" s="16">
        <f t="shared" ca="1" si="9"/>
        <v>1241</v>
      </c>
      <c r="O48" s="16">
        <f t="shared" ca="1" si="10"/>
        <v>41.366666666666667</v>
      </c>
      <c r="P48" s="82" t="s">
        <v>136</v>
      </c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88"/>
      <c r="AT48" s="188"/>
      <c r="AU48" s="188"/>
      <c r="AV48" s="188"/>
      <c r="AW48" s="188"/>
      <c r="AX48" s="188"/>
      <c r="AY48" s="188"/>
      <c r="AZ48" s="188"/>
      <c r="BA48" s="188"/>
      <c r="BB48" s="188"/>
      <c r="BC48" s="188"/>
      <c r="BD48" s="188"/>
      <c r="BE48" s="188"/>
      <c r="BF48" s="188"/>
      <c r="BG48" s="188"/>
      <c r="BH48" s="188"/>
      <c r="BI48" s="188"/>
      <c r="BJ48" s="188"/>
      <c r="BK48" s="188"/>
      <c r="BL48" s="188"/>
      <c r="BM48" s="188"/>
      <c r="BN48" s="188"/>
      <c r="BO48" s="188"/>
      <c r="BP48" s="188"/>
      <c r="BQ48" s="188"/>
    </row>
    <row r="49" spans="1:69" ht="15.95">
      <c r="A49" s="82">
        <f t="shared" si="11"/>
        <v>7</v>
      </c>
      <c r="B49" s="82"/>
      <c r="C49" s="1" t="s">
        <v>391</v>
      </c>
      <c r="D49" s="14" t="s">
        <v>386</v>
      </c>
      <c r="E49" s="16" t="s">
        <v>376</v>
      </c>
      <c r="F49" s="16" t="s">
        <v>316</v>
      </c>
      <c r="G49" s="16" t="s">
        <v>142</v>
      </c>
      <c r="H49" s="16">
        <v>1324361</v>
      </c>
      <c r="I49" s="89">
        <v>43936</v>
      </c>
      <c r="J49" s="89"/>
      <c r="K49" s="89"/>
      <c r="L49" s="89">
        <v>44425</v>
      </c>
      <c r="M49" s="80">
        <f t="shared" ca="1" si="8"/>
        <v>3.3972222222222221</v>
      </c>
      <c r="N49" s="16">
        <f t="shared" ca="1" si="9"/>
        <v>1241</v>
      </c>
      <c r="O49" s="16">
        <f t="shared" ca="1" si="10"/>
        <v>41.366666666666667</v>
      </c>
      <c r="P49" s="82" t="s">
        <v>136</v>
      </c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188"/>
      <c r="AX49" s="188" t="s">
        <v>314</v>
      </c>
      <c r="AY49" s="188"/>
      <c r="AZ49" s="188"/>
      <c r="BA49" s="188"/>
      <c r="BB49" s="188"/>
      <c r="BC49" s="188"/>
      <c r="BD49" s="188"/>
      <c r="BE49" s="188"/>
      <c r="BF49" s="188"/>
      <c r="BG49" s="188"/>
      <c r="BH49" s="188"/>
      <c r="BI49" s="188"/>
      <c r="BJ49" s="188"/>
      <c r="BK49" s="188"/>
      <c r="BL49" s="188"/>
      <c r="BM49" s="188"/>
      <c r="BN49" s="188"/>
      <c r="BO49" s="188"/>
      <c r="BP49" s="188"/>
      <c r="BQ49" s="188"/>
    </row>
    <row r="50" spans="1:69" ht="15.95">
      <c r="A50" s="82">
        <f t="shared" si="11"/>
        <v>8</v>
      </c>
      <c r="B50" s="82"/>
      <c r="C50" s="1" t="s">
        <v>393</v>
      </c>
      <c r="D50" s="14" t="s">
        <v>386</v>
      </c>
      <c r="E50" s="16" t="s">
        <v>376</v>
      </c>
      <c r="F50" s="16" t="s">
        <v>323</v>
      </c>
      <c r="G50" s="16" t="s">
        <v>142</v>
      </c>
      <c r="H50" s="16">
        <v>1324361</v>
      </c>
      <c r="I50" s="89">
        <v>43936</v>
      </c>
      <c r="J50" s="89"/>
      <c r="K50" s="89"/>
      <c r="L50" s="89">
        <v>44425</v>
      </c>
      <c r="M50" s="80">
        <f t="shared" ca="1" si="8"/>
        <v>3.3972222222222221</v>
      </c>
      <c r="N50" s="16">
        <f t="shared" ca="1" si="9"/>
        <v>1241</v>
      </c>
      <c r="O50" s="16">
        <f t="shared" ca="1" si="10"/>
        <v>41.366666666666667</v>
      </c>
      <c r="P50" s="82" t="s">
        <v>136</v>
      </c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  <c r="BA50" s="188"/>
      <c r="BB50" s="188"/>
      <c r="BC50" s="188"/>
      <c r="BD50" s="188"/>
      <c r="BE50" s="188"/>
      <c r="BF50" s="188"/>
      <c r="BG50" s="188"/>
      <c r="BH50" s="188"/>
      <c r="BI50" s="188"/>
      <c r="BJ50" s="188"/>
      <c r="BK50" s="188"/>
      <c r="BL50" s="188"/>
      <c r="BM50" s="188"/>
      <c r="BN50" s="188"/>
      <c r="BO50" s="188"/>
      <c r="BP50" s="188"/>
      <c r="BQ50" s="188"/>
    </row>
    <row r="51" spans="1:69" ht="15.95">
      <c r="A51" s="82">
        <f t="shared" si="11"/>
        <v>9</v>
      </c>
      <c r="B51" s="82"/>
      <c r="C51" s="1" t="s">
        <v>395</v>
      </c>
      <c r="D51" s="14" t="s">
        <v>396</v>
      </c>
      <c r="E51" s="16" t="s">
        <v>376</v>
      </c>
      <c r="F51" s="16" t="s">
        <v>329</v>
      </c>
      <c r="G51" s="16" t="s">
        <v>142</v>
      </c>
      <c r="H51" s="16">
        <v>1324349</v>
      </c>
      <c r="I51" s="89">
        <v>43942</v>
      </c>
      <c r="J51" s="89"/>
      <c r="K51" s="89"/>
      <c r="L51" s="89">
        <v>44425</v>
      </c>
      <c r="M51" s="80">
        <f t="shared" ca="1" si="8"/>
        <v>3.3805555555555555</v>
      </c>
      <c r="N51" s="16">
        <f t="shared" ca="1" si="9"/>
        <v>1235</v>
      </c>
      <c r="O51" s="16">
        <f t="shared" ca="1" si="10"/>
        <v>41.166666666666664</v>
      </c>
      <c r="P51" s="97" t="s">
        <v>3538</v>
      </c>
      <c r="Q51" s="448">
        <v>400</v>
      </c>
      <c r="R51" s="448">
        <v>234</v>
      </c>
      <c r="S51" s="448">
        <v>166</v>
      </c>
      <c r="T51" s="448">
        <v>211</v>
      </c>
      <c r="U51" s="448">
        <v>189</v>
      </c>
      <c r="V51" s="448">
        <v>326</v>
      </c>
      <c r="W51" s="448">
        <v>0</v>
      </c>
      <c r="X51" s="448">
        <v>247</v>
      </c>
      <c r="Y51" s="449">
        <v>153</v>
      </c>
      <c r="Z51" s="448">
        <v>322</v>
      </c>
      <c r="AA51" s="448">
        <v>78</v>
      </c>
      <c r="AB51" s="450">
        <v>259</v>
      </c>
      <c r="AC51" s="448">
        <v>148</v>
      </c>
      <c r="AD51" s="448">
        <v>271</v>
      </c>
      <c r="AE51" s="448">
        <v>129</v>
      </c>
      <c r="AF51" s="448">
        <v>269</v>
      </c>
      <c r="AG51" s="448">
        <v>131</v>
      </c>
      <c r="AH51" s="448">
        <v>288</v>
      </c>
      <c r="AI51" s="448">
        <v>112</v>
      </c>
      <c r="AJ51" s="448">
        <v>290</v>
      </c>
      <c r="AK51" s="448">
        <v>110</v>
      </c>
      <c r="AL51" s="448">
        <v>299</v>
      </c>
      <c r="AM51" s="448">
        <v>0</v>
      </c>
      <c r="AN51" s="448">
        <v>220</v>
      </c>
      <c r="AO51" s="448">
        <v>180</v>
      </c>
      <c r="AP51" s="448">
        <v>277</v>
      </c>
      <c r="AQ51" s="448">
        <v>123</v>
      </c>
      <c r="AR51" s="448">
        <v>278</v>
      </c>
      <c r="AS51" s="448">
        <v>122</v>
      </c>
      <c r="AT51" s="448"/>
      <c r="AU51" s="448"/>
      <c r="AV51" s="448">
        <v>267</v>
      </c>
      <c r="AW51" s="448">
        <v>133</v>
      </c>
      <c r="AX51" s="448">
        <v>251</v>
      </c>
      <c r="AY51" s="448">
        <v>149</v>
      </c>
      <c r="AZ51" s="448">
        <v>248</v>
      </c>
      <c r="BA51" s="448">
        <v>152</v>
      </c>
      <c r="BB51" s="448">
        <v>265</v>
      </c>
      <c r="BC51" s="448">
        <v>135</v>
      </c>
      <c r="BD51" s="448">
        <v>271</v>
      </c>
      <c r="BE51" s="448">
        <v>129</v>
      </c>
      <c r="BF51" s="448">
        <v>264</v>
      </c>
      <c r="BG51" s="448">
        <v>136</v>
      </c>
      <c r="BH51" s="448">
        <v>255</v>
      </c>
      <c r="BI51" s="448">
        <v>145</v>
      </c>
      <c r="BJ51" s="448">
        <v>287</v>
      </c>
      <c r="BK51" s="448">
        <v>113</v>
      </c>
      <c r="BL51" s="448">
        <v>279</v>
      </c>
      <c r="BM51" s="448">
        <v>121</v>
      </c>
      <c r="BN51" s="448">
        <v>277</v>
      </c>
      <c r="BO51" s="448">
        <v>123</v>
      </c>
      <c r="BP51" s="448">
        <v>268</v>
      </c>
      <c r="BQ51" s="448">
        <v>132</v>
      </c>
    </row>
    <row r="52" spans="1:69" ht="15.95">
      <c r="A52" s="82">
        <f t="shared" si="11"/>
        <v>10</v>
      </c>
      <c r="B52" s="82"/>
      <c r="C52" s="1" t="s">
        <v>3258</v>
      </c>
      <c r="D52" s="14" t="s">
        <v>396</v>
      </c>
      <c r="E52" s="16" t="s">
        <v>376</v>
      </c>
      <c r="F52" s="16" t="s">
        <v>326</v>
      </c>
      <c r="G52" s="16" t="s">
        <v>142</v>
      </c>
      <c r="H52" s="16">
        <v>1324349</v>
      </c>
      <c r="I52" s="89">
        <v>43942</v>
      </c>
      <c r="J52" s="89"/>
      <c r="K52" s="89"/>
      <c r="L52" s="89">
        <v>44425</v>
      </c>
      <c r="M52" s="80">
        <f t="shared" ca="1" si="8"/>
        <v>3.3805555555555555</v>
      </c>
      <c r="N52" s="16">
        <f t="shared" ca="1" si="9"/>
        <v>1235</v>
      </c>
      <c r="O52" s="16">
        <f t="shared" ca="1" si="10"/>
        <v>41.166666666666664</v>
      </c>
      <c r="P52" s="97" t="s">
        <v>3538</v>
      </c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  <c r="AF52" s="188"/>
      <c r="AG52" s="188"/>
      <c r="AH52" s="188"/>
      <c r="AI52" s="188"/>
      <c r="AJ52" s="188"/>
      <c r="AK52" s="188"/>
      <c r="AL52" s="188"/>
      <c r="AM52" s="188"/>
      <c r="AN52" s="188"/>
      <c r="AO52" s="188"/>
      <c r="AP52" s="188"/>
      <c r="AQ52" s="188"/>
      <c r="AR52" s="188"/>
      <c r="AS52" s="188"/>
      <c r="AT52" s="188"/>
      <c r="AU52" s="188"/>
      <c r="AV52" s="188"/>
      <c r="AW52" s="188"/>
      <c r="AX52" s="188"/>
      <c r="AY52" s="188"/>
      <c r="AZ52" s="188"/>
      <c r="BA52" s="188"/>
      <c r="BB52" s="188"/>
      <c r="BC52" s="188"/>
      <c r="BD52" s="188"/>
      <c r="BE52" s="188"/>
      <c r="BF52" s="188"/>
      <c r="BG52" s="188"/>
      <c r="BH52" s="188"/>
      <c r="BI52" s="188"/>
      <c r="BJ52" s="188"/>
      <c r="BK52" s="188"/>
      <c r="BL52" s="188"/>
      <c r="BM52" s="188"/>
      <c r="BN52" s="188"/>
      <c r="BO52" s="188"/>
      <c r="BP52" s="188"/>
      <c r="BQ52" s="188"/>
    </row>
    <row r="53" spans="1:69" ht="15.95">
      <c r="A53" s="82">
        <f t="shared" si="11"/>
        <v>11</v>
      </c>
      <c r="B53" s="82"/>
      <c r="C53" s="1" t="s">
        <v>399</v>
      </c>
      <c r="D53" s="14" t="s">
        <v>396</v>
      </c>
      <c r="E53" s="16" t="s">
        <v>376</v>
      </c>
      <c r="F53" s="16" t="s">
        <v>316</v>
      </c>
      <c r="G53" s="16" t="s">
        <v>142</v>
      </c>
      <c r="H53" s="16">
        <v>1324349</v>
      </c>
      <c r="I53" s="89">
        <v>43942</v>
      </c>
      <c r="J53" s="89"/>
      <c r="K53" s="89"/>
      <c r="L53" s="89">
        <v>44425</v>
      </c>
      <c r="M53" s="80">
        <f t="shared" ca="1" si="8"/>
        <v>3.3805555555555555</v>
      </c>
      <c r="N53" s="16">
        <f t="shared" ca="1" si="9"/>
        <v>1235</v>
      </c>
      <c r="O53" s="16">
        <f t="shared" ca="1" si="10"/>
        <v>41.166666666666664</v>
      </c>
      <c r="P53" s="97" t="s">
        <v>3538</v>
      </c>
      <c r="Q53" s="188"/>
      <c r="R53" s="188"/>
      <c r="S53" s="188"/>
      <c r="T53" s="188"/>
      <c r="U53" s="188"/>
      <c r="V53" s="188"/>
      <c r="W53" s="188"/>
      <c r="X53" s="188"/>
      <c r="Y53" s="188"/>
      <c r="Z53" s="188"/>
      <c r="AA53" s="188"/>
      <c r="AB53" s="188"/>
      <c r="AC53" s="188"/>
      <c r="AD53" s="188"/>
      <c r="AE53" s="188"/>
      <c r="AF53" s="188"/>
      <c r="AG53" s="188"/>
      <c r="AH53" s="188"/>
      <c r="AI53" s="188"/>
      <c r="AJ53" s="188"/>
      <c r="AK53" s="188"/>
      <c r="AL53" s="188"/>
      <c r="AM53" s="188"/>
      <c r="AN53" s="188"/>
      <c r="AO53" s="188"/>
      <c r="AP53" s="188"/>
      <c r="AQ53" s="188"/>
      <c r="AR53" s="188"/>
      <c r="AS53" s="188"/>
      <c r="AT53" s="188"/>
      <c r="AU53" s="188"/>
      <c r="AV53" s="188"/>
      <c r="AW53" s="188"/>
      <c r="AX53" s="188"/>
      <c r="AY53" s="188"/>
      <c r="AZ53" s="188"/>
      <c r="BA53" s="188"/>
      <c r="BB53" s="188"/>
      <c r="BC53" s="188"/>
      <c r="BD53" s="188"/>
      <c r="BE53" s="188"/>
      <c r="BF53" s="188"/>
      <c r="BG53" s="188"/>
      <c r="BH53" s="188"/>
      <c r="BI53" s="188"/>
      <c r="BJ53" s="188"/>
      <c r="BK53" s="188"/>
      <c r="BL53" s="188"/>
      <c r="BM53" s="188"/>
      <c r="BN53" s="188"/>
      <c r="BO53" s="188"/>
      <c r="BP53" s="188"/>
      <c r="BQ53" s="188"/>
    </row>
    <row r="54" spans="1:69" ht="15.95">
      <c r="A54" s="82">
        <f t="shared" si="11"/>
        <v>12</v>
      </c>
      <c r="B54" s="82"/>
      <c r="C54" s="1" t="s">
        <v>401</v>
      </c>
      <c r="D54" s="14" t="s">
        <v>396</v>
      </c>
      <c r="E54" s="16" t="s">
        <v>376</v>
      </c>
      <c r="F54" s="16" t="s">
        <v>323</v>
      </c>
      <c r="G54" s="16" t="s">
        <v>142</v>
      </c>
      <c r="H54" s="16">
        <v>1324349</v>
      </c>
      <c r="I54" s="89">
        <v>43942</v>
      </c>
      <c r="J54" s="89"/>
      <c r="K54" s="89"/>
      <c r="L54" s="89">
        <v>44425</v>
      </c>
      <c r="M54" s="80">
        <f t="shared" ca="1" si="8"/>
        <v>3.3805555555555555</v>
      </c>
      <c r="N54" s="16">
        <f t="shared" ca="1" si="9"/>
        <v>1235</v>
      </c>
      <c r="O54" s="16">
        <f t="shared" ca="1" si="10"/>
        <v>41.166666666666664</v>
      </c>
      <c r="P54" s="97" t="s">
        <v>3538</v>
      </c>
      <c r="Q54" s="188"/>
      <c r="R54" s="188"/>
      <c r="S54" s="188"/>
      <c r="T54" s="188"/>
      <c r="U54" s="188"/>
      <c r="V54" s="188"/>
      <c r="W54" s="188"/>
      <c r="X54" s="188"/>
      <c r="Y54" s="188"/>
      <c r="Z54" s="188"/>
      <c r="AA54" s="188"/>
      <c r="AB54" s="188"/>
      <c r="AC54" s="188"/>
      <c r="AD54" s="188"/>
      <c r="AE54" s="188"/>
      <c r="AF54" s="188"/>
      <c r="AG54" s="188"/>
      <c r="AH54" s="188"/>
      <c r="AI54" s="188"/>
      <c r="AJ54" s="188"/>
      <c r="AK54" s="188"/>
      <c r="AL54" s="188"/>
      <c r="AM54" s="188"/>
      <c r="AN54" s="188"/>
      <c r="AO54" s="188"/>
      <c r="AP54" s="188"/>
      <c r="AQ54" s="188"/>
      <c r="AR54" s="188"/>
      <c r="AS54" s="188"/>
      <c r="AT54" s="188"/>
      <c r="AU54" s="188"/>
      <c r="AV54" s="188"/>
      <c r="AW54" s="188"/>
      <c r="AX54" s="188"/>
      <c r="AY54" s="188"/>
      <c r="AZ54" s="188"/>
      <c r="BA54" s="188"/>
      <c r="BB54" s="188"/>
      <c r="BC54" s="188"/>
      <c r="BD54" s="188"/>
      <c r="BE54" s="188"/>
      <c r="BF54" s="188"/>
      <c r="BG54" s="188"/>
      <c r="BH54" s="188"/>
      <c r="BI54" s="188"/>
      <c r="BJ54" s="188"/>
      <c r="BK54" s="188"/>
      <c r="BL54" s="188"/>
      <c r="BM54" s="188"/>
      <c r="BN54" s="188"/>
      <c r="BO54" s="188"/>
      <c r="BP54" s="188"/>
      <c r="BQ54" s="188"/>
    </row>
    <row r="55" spans="1:69" ht="15.95">
      <c r="A55" s="82">
        <f t="shared" si="11"/>
        <v>13</v>
      </c>
      <c r="B55" s="82"/>
      <c r="C55" s="1" t="s">
        <v>402</v>
      </c>
      <c r="D55" s="14" t="s">
        <v>403</v>
      </c>
      <c r="E55" s="16" t="s">
        <v>376</v>
      </c>
      <c r="F55" s="16" t="s">
        <v>329</v>
      </c>
      <c r="G55" s="16" t="s">
        <v>144</v>
      </c>
      <c r="H55" s="16">
        <v>1324350</v>
      </c>
      <c r="I55" s="89">
        <v>43942</v>
      </c>
      <c r="J55" s="89"/>
      <c r="K55" s="89"/>
      <c r="L55" s="89">
        <v>44425</v>
      </c>
      <c r="M55" s="80">
        <f t="shared" ca="1" si="8"/>
        <v>3.3805555555555555</v>
      </c>
      <c r="N55" s="16">
        <f t="shared" ca="1" si="9"/>
        <v>1235</v>
      </c>
      <c r="O55" s="16">
        <f t="shared" ca="1" si="10"/>
        <v>41.166666666666664</v>
      </c>
      <c r="P55" s="82" t="s">
        <v>136</v>
      </c>
      <c r="Q55" s="188"/>
      <c r="R55" s="188"/>
      <c r="S55" s="188"/>
      <c r="T55" s="188"/>
      <c r="U55" s="188"/>
      <c r="V55" s="188"/>
      <c r="W55" s="188"/>
      <c r="X55" s="188"/>
      <c r="Y55" s="188"/>
      <c r="Z55" s="188"/>
      <c r="AA55" s="188"/>
      <c r="AB55" s="188"/>
      <c r="AC55" s="188"/>
      <c r="AD55" s="188"/>
      <c r="AE55" s="188"/>
      <c r="AF55" s="188"/>
      <c r="AG55" s="188"/>
      <c r="AH55" s="188"/>
      <c r="AI55" s="188"/>
      <c r="AJ55" s="188"/>
      <c r="AK55" s="188"/>
      <c r="AL55" s="188"/>
      <c r="AM55" s="188"/>
      <c r="AN55" s="188"/>
      <c r="AO55" s="188"/>
      <c r="AP55" s="188"/>
      <c r="AQ55" s="188"/>
      <c r="AR55" s="188"/>
      <c r="AS55" s="188"/>
      <c r="AT55" s="188"/>
      <c r="AU55" s="188"/>
      <c r="AV55" s="188"/>
      <c r="AW55" s="188"/>
      <c r="AX55" s="188"/>
      <c r="AY55" s="188"/>
      <c r="AZ55" s="188"/>
      <c r="BA55" s="188"/>
      <c r="BB55" s="188"/>
      <c r="BC55" s="188"/>
      <c r="BD55" s="188"/>
      <c r="BE55" s="188"/>
      <c r="BF55" s="188"/>
      <c r="BG55" s="188"/>
      <c r="BH55" s="188"/>
      <c r="BI55" s="188"/>
      <c r="BJ55" s="188"/>
      <c r="BK55" s="188"/>
      <c r="BL55" s="188"/>
      <c r="BM55" s="188"/>
      <c r="BN55" s="188"/>
      <c r="BO55" s="188"/>
      <c r="BP55" s="188"/>
      <c r="BQ55" s="188"/>
    </row>
    <row r="56" spans="1:69" ht="15.95">
      <c r="A56" s="82">
        <f t="shared" si="11"/>
        <v>14</v>
      </c>
      <c r="B56" s="82"/>
      <c r="C56" s="1" t="s">
        <v>405</v>
      </c>
      <c r="D56" s="14" t="s">
        <v>403</v>
      </c>
      <c r="E56" s="16" t="s">
        <v>376</v>
      </c>
      <c r="F56" s="16" t="s">
        <v>326</v>
      </c>
      <c r="G56" s="16" t="s">
        <v>144</v>
      </c>
      <c r="H56" s="16">
        <v>1324350</v>
      </c>
      <c r="I56" s="89">
        <v>43942</v>
      </c>
      <c r="J56" s="89"/>
      <c r="K56" s="89"/>
      <c r="L56" s="89">
        <v>44425</v>
      </c>
      <c r="M56" s="80">
        <f t="shared" ca="1" si="8"/>
        <v>3.3805555555555555</v>
      </c>
      <c r="N56" s="16">
        <f t="shared" ca="1" si="9"/>
        <v>1235</v>
      </c>
      <c r="O56" s="16">
        <f t="shared" ca="1" si="10"/>
        <v>41.166666666666664</v>
      </c>
      <c r="P56" s="82" t="s">
        <v>136</v>
      </c>
      <c r="Q56" s="188"/>
      <c r="R56" s="188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  <c r="AE56" s="188"/>
      <c r="AF56" s="188"/>
      <c r="AG56" s="188"/>
      <c r="AH56" s="188"/>
      <c r="AI56" s="188"/>
      <c r="AJ56" s="188"/>
      <c r="AK56" s="188"/>
      <c r="AL56" s="188"/>
      <c r="AM56" s="188"/>
      <c r="AN56" s="188"/>
      <c r="AO56" s="188"/>
      <c r="AP56" s="188"/>
      <c r="AQ56" s="188"/>
      <c r="AR56" s="188"/>
      <c r="AS56" s="188"/>
      <c r="AT56" s="188"/>
      <c r="AU56" s="188"/>
      <c r="AV56" s="188"/>
      <c r="AW56" s="188"/>
      <c r="AX56" s="188"/>
      <c r="AY56" s="188"/>
      <c r="AZ56" s="188"/>
      <c r="BA56" s="188"/>
      <c r="BB56" s="188"/>
      <c r="BC56" s="188"/>
      <c r="BD56" s="188"/>
      <c r="BE56" s="188"/>
      <c r="BF56" s="188"/>
      <c r="BG56" s="188"/>
      <c r="BH56" s="188"/>
      <c r="BI56" s="188"/>
      <c r="BJ56" s="188"/>
      <c r="BK56" s="188"/>
      <c r="BL56" s="188"/>
      <c r="BM56" s="188"/>
      <c r="BN56" s="188"/>
      <c r="BO56" s="188"/>
      <c r="BP56" s="188"/>
      <c r="BQ56" s="188"/>
    </row>
    <row r="57" spans="1:69" ht="15.95">
      <c r="A57" s="82">
        <f t="shared" si="11"/>
        <v>15</v>
      </c>
      <c r="B57" s="82"/>
      <c r="C57" s="1" t="s">
        <v>407</v>
      </c>
      <c r="D57" s="14" t="s">
        <v>403</v>
      </c>
      <c r="E57" s="16" t="s">
        <v>376</v>
      </c>
      <c r="F57" s="16" t="s">
        <v>316</v>
      </c>
      <c r="G57" s="16" t="s">
        <v>144</v>
      </c>
      <c r="H57" s="16">
        <v>1324350</v>
      </c>
      <c r="I57" s="89">
        <v>43942</v>
      </c>
      <c r="J57" s="89"/>
      <c r="K57" s="89"/>
      <c r="L57" s="89">
        <v>44425</v>
      </c>
      <c r="M57" s="80">
        <f t="shared" ca="1" si="8"/>
        <v>3.3805555555555555</v>
      </c>
      <c r="N57" s="16">
        <f t="shared" ca="1" si="9"/>
        <v>1235</v>
      </c>
      <c r="O57" s="16">
        <f t="shared" ca="1" si="10"/>
        <v>41.166666666666664</v>
      </c>
      <c r="P57" s="82" t="s">
        <v>136</v>
      </c>
      <c r="Q57" s="188"/>
      <c r="R57" s="188"/>
      <c r="S57" s="188"/>
      <c r="T57" s="188"/>
      <c r="U57" s="188"/>
      <c r="V57" s="188"/>
      <c r="W57" s="188"/>
      <c r="X57" s="188"/>
      <c r="Y57" s="188"/>
      <c r="Z57" s="188"/>
      <c r="AA57" s="188"/>
      <c r="AB57" s="188"/>
      <c r="AC57" s="188"/>
      <c r="AD57" s="188"/>
      <c r="AE57" s="188"/>
      <c r="AF57" s="188"/>
      <c r="AG57" s="188"/>
      <c r="AH57" s="188"/>
      <c r="AI57" s="188"/>
      <c r="AJ57" s="188"/>
      <c r="AK57" s="188"/>
      <c r="AL57" s="188"/>
      <c r="AM57" s="188"/>
      <c r="AN57" s="188"/>
      <c r="AO57" s="188"/>
      <c r="AP57" s="188"/>
      <c r="AQ57" s="188"/>
      <c r="AR57" s="188"/>
      <c r="AS57" s="188"/>
      <c r="AT57" s="188"/>
      <c r="AU57" s="188"/>
      <c r="AV57" s="188"/>
      <c r="AW57" s="188"/>
      <c r="AX57" s="188"/>
      <c r="AY57" s="188"/>
      <c r="AZ57" s="188"/>
      <c r="BA57" s="188"/>
      <c r="BB57" s="188"/>
      <c r="BC57" s="188"/>
      <c r="BD57" s="188"/>
      <c r="BE57" s="188"/>
      <c r="BF57" s="188"/>
      <c r="BG57" s="188"/>
      <c r="BH57" s="188"/>
      <c r="BI57" s="188"/>
      <c r="BJ57" s="188"/>
      <c r="BK57" s="188"/>
      <c r="BL57" s="188"/>
      <c r="BM57" s="188"/>
      <c r="BN57" s="188"/>
      <c r="BO57" s="188"/>
      <c r="BP57" s="188"/>
      <c r="BQ57" s="188"/>
    </row>
    <row r="58" spans="1:69" ht="15.95">
      <c r="A58" s="82">
        <f t="shared" si="11"/>
        <v>16</v>
      </c>
      <c r="B58" s="82"/>
      <c r="C58" s="1" t="s">
        <v>409</v>
      </c>
      <c r="D58" s="14" t="s">
        <v>403</v>
      </c>
      <c r="E58" s="16" t="s">
        <v>376</v>
      </c>
      <c r="F58" s="16" t="s">
        <v>323</v>
      </c>
      <c r="G58" s="16" t="s">
        <v>144</v>
      </c>
      <c r="H58" s="16">
        <v>1324350</v>
      </c>
      <c r="I58" s="89">
        <v>43942</v>
      </c>
      <c r="J58" s="89"/>
      <c r="K58" s="89"/>
      <c r="L58" s="89">
        <v>44425</v>
      </c>
      <c r="M58" s="80">
        <f t="shared" ca="1" si="8"/>
        <v>3.3805555555555555</v>
      </c>
      <c r="N58" s="16">
        <f t="shared" ca="1" si="9"/>
        <v>1235</v>
      </c>
      <c r="O58" s="16">
        <f t="shared" ca="1" si="10"/>
        <v>41.166666666666664</v>
      </c>
      <c r="P58" s="82" t="s">
        <v>136</v>
      </c>
      <c r="Q58" s="188"/>
      <c r="R58" s="188"/>
      <c r="S58" s="188"/>
      <c r="T58" s="188"/>
      <c r="U58" s="188"/>
      <c r="V58" s="188"/>
      <c r="W58" s="188"/>
      <c r="X58" s="188"/>
      <c r="Y58" s="188"/>
      <c r="Z58" s="188"/>
      <c r="AA58" s="188"/>
      <c r="AB58" s="188"/>
      <c r="AC58" s="188"/>
      <c r="AD58" s="188"/>
      <c r="AE58" s="188"/>
      <c r="AF58" s="188"/>
      <c r="AG58" s="188"/>
      <c r="AH58" s="188"/>
      <c r="AI58" s="188"/>
      <c r="AJ58" s="188"/>
      <c r="AK58" s="188"/>
      <c r="AL58" s="188"/>
      <c r="AM58" s="188"/>
      <c r="AN58" s="188"/>
      <c r="AO58" s="188"/>
      <c r="AP58" s="188"/>
      <c r="AQ58" s="188"/>
      <c r="AR58" s="188"/>
      <c r="AS58" s="188"/>
      <c r="AT58" s="188"/>
      <c r="AU58" s="188"/>
      <c r="AV58" s="188"/>
      <c r="AW58" s="188"/>
      <c r="AX58" s="188"/>
      <c r="AY58" s="188"/>
      <c r="AZ58" s="188"/>
      <c r="BA58" s="188"/>
      <c r="BB58" s="188"/>
      <c r="BC58" s="188"/>
      <c r="BD58" s="188"/>
      <c r="BE58" s="188"/>
      <c r="BF58" s="188"/>
      <c r="BG58" s="188"/>
      <c r="BH58" s="188"/>
      <c r="BI58" s="188"/>
      <c r="BJ58" s="188"/>
      <c r="BK58" s="188"/>
      <c r="BL58" s="188"/>
      <c r="BM58" s="188"/>
      <c r="BN58" s="188"/>
      <c r="BO58" s="188"/>
      <c r="BP58" s="188"/>
      <c r="BQ58" s="188"/>
    </row>
    <row r="59" spans="1:69" ht="15.95">
      <c r="A59" s="82">
        <f t="shared" si="11"/>
        <v>17</v>
      </c>
      <c r="B59" s="82"/>
      <c r="C59" s="1" t="s">
        <v>411</v>
      </c>
      <c r="D59" s="14" t="s">
        <v>403</v>
      </c>
      <c r="E59" s="16" t="s">
        <v>376</v>
      </c>
      <c r="F59" s="16" t="s">
        <v>412</v>
      </c>
      <c r="G59" s="16" t="s">
        <v>144</v>
      </c>
      <c r="H59" s="16">
        <v>1324350</v>
      </c>
      <c r="I59" s="89">
        <v>43950</v>
      </c>
      <c r="J59" s="89"/>
      <c r="K59" s="89"/>
      <c r="L59" s="89">
        <v>44425</v>
      </c>
      <c r="M59" s="80">
        <f t="shared" ca="1" si="8"/>
        <v>3.3583333333333334</v>
      </c>
      <c r="N59" s="16">
        <f t="shared" ca="1" si="9"/>
        <v>1227</v>
      </c>
      <c r="O59" s="16">
        <f t="shared" ca="1" si="10"/>
        <v>40.9</v>
      </c>
      <c r="P59" s="82" t="s">
        <v>136</v>
      </c>
      <c r="Q59" s="188"/>
      <c r="R59" s="188"/>
      <c r="S59" s="188"/>
      <c r="T59" s="188"/>
      <c r="U59" s="188"/>
      <c r="V59" s="188"/>
      <c r="W59" s="188"/>
      <c r="X59" s="188"/>
      <c r="Y59" s="188"/>
      <c r="Z59" s="188"/>
      <c r="AA59" s="188"/>
      <c r="AB59" s="188"/>
      <c r="AC59" s="188"/>
      <c r="AD59" s="188"/>
      <c r="AE59" s="188"/>
      <c r="AF59" s="188"/>
      <c r="AG59" s="188"/>
      <c r="AH59" s="188"/>
      <c r="AI59" s="188"/>
      <c r="AJ59" s="188"/>
      <c r="AK59" s="188"/>
      <c r="AL59" s="188"/>
      <c r="AM59" s="188"/>
      <c r="AN59" s="188"/>
      <c r="AO59" s="188"/>
      <c r="AP59" s="188"/>
      <c r="AQ59" s="188"/>
      <c r="AR59" s="188"/>
      <c r="AS59" s="188"/>
      <c r="AT59" s="188"/>
      <c r="AU59" s="188"/>
      <c r="AV59" s="188"/>
      <c r="AW59" s="188"/>
      <c r="AX59" s="188"/>
      <c r="AY59" s="188"/>
      <c r="AZ59" s="188"/>
      <c r="BA59" s="188"/>
      <c r="BB59" s="188"/>
      <c r="BC59" s="188"/>
      <c r="BD59" s="188"/>
      <c r="BE59" s="188"/>
      <c r="BF59" s="188"/>
      <c r="BG59" s="188"/>
      <c r="BH59" s="188"/>
      <c r="BI59" s="188"/>
      <c r="BJ59" s="188"/>
      <c r="BK59" s="188"/>
      <c r="BL59" s="188"/>
      <c r="BM59" s="188"/>
      <c r="BN59" s="188"/>
      <c r="BO59" s="188"/>
      <c r="BP59" s="188"/>
      <c r="BQ59" s="188"/>
    </row>
    <row r="60" spans="1:69" ht="15.95">
      <c r="A60" s="82">
        <f t="shared" si="11"/>
        <v>18</v>
      </c>
      <c r="B60" s="82"/>
      <c r="C60" s="1" t="s">
        <v>414</v>
      </c>
      <c r="D60" s="14" t="s">
        <v>415</v>
      </c>
      <c r="E60" s="90" t="s">
        <v>170</v>
      </c>
      <c r="F60" s="90" t="s">
        <v>316</v>
      </c>
      <c r="G60" s="90" t="s">
        <v>142</v>
      </c>
      <c r="H60" s="90">
        <v>1299771</v>
      </c>
      <c r="I60" s="95">
        <v>43949</v>
      </c>
      <c r="J60" s="95"/>
      <c r="K60" s="95"/>
      <c r="L60" s="89">
        <v>44425</v>
      </c>
      <c r="M60" s="96">
        <f t="shared" ca="1" si="8"/>
        <v>3.3611111111111112</v>
      </c>
      <c r="N60" s="90">
        <f t="shared" ca="1" si="9"/>
        <v>1228</v>
      </c>
      <c r="O60" s="90">
        <f t="shared" ca="1" si="10"/>
        <v>40.93333333333333</v>
      </c>
      <c r="P60" s="97" t="s">
        <v>3538</v>
      </c>
      <c r="Q60" s="451">
        <v>400</v>
      </c>
      <c r="R60" s="451">
        <v>224</v>
      </c>
      <c r="S60" s="451">
        <v>176</v>
      </c>
      <c r="T60" s="451">
        <v>237</v>
      </c>
      <c r="U60" s="451">
        <v>163</v>
      </c>
      <c r="V60" s="451">
        <v>366</v>
      </c>
      <c r="W60" s="451">
        <v>0</v>
      </c>
      <c r="X60" s="451">
        <v>265</v>
      </c>
      <c r="Y60" s="452">
        <v>135</v>
      </c>
      <c r="Z60" s="451">
        <v>355</v>
      </c>
      <c r="AA60" s="451">
        <v>45</v>
      </c>
      <c r="AB60" s="453">
        <v>261</v>
      </c>
      <c r="AC60" s="451">
        <v>139</v>
      </c>
      <c r="AD60" s="451">
        <v>288</v>
      </c>
      <c r="AE60" s="451">
        <v>112</v>
      </c>
      <c r="AF60" s="451">
        <v>290</v>
      </c>
      <c r="AG60" s="451">
        <v>110</v>
      </c>
      <c r="AH60" s="451">
        <v>310</v>
      </c>
      <c r="AI60" s="451">
        <v>90</v>
      </c>
      <c r="AJ60" s="451">
        <v>298</v>
      </c>
      <c r="AK60" s="451">
        <v>102</v>
      </c>
      <c r="AL60" s="451">
        <v>301</v>
      </c>
      <c r="AM60" s="451">
        <v>0</v>
      </c>
      <c r="AN60" s="451">
        <v>237</v>
      </c>
      <c r="AO60" s="451">
        <v>163</v>
      </c>
      <c r="AP60" s="451">
        <v>306</v>
      </c>
      <c r="AQ60" s="451">
        <v>94</v>
      </c>
      <c r="AR60" s="451">
        <v>288</v>
      </c>
      <c r="AS60" s="451">
        <v>112</v>
      </c>
      <c r="AT60" s="451"/>
      <c r="AU60" s="451"/>
      <c r="AV60" s="451">
        <v>278</v>
      </c>
      <c r="AW60" s="451">
        <v>122</v>
      </c>
      <c r="AX60" s="451">
        <v>292</v>
      </c>
      <c r="AY60" s="451">
        <v>108</v>
      </c>
      <c r="AZ60" s="451">
        <v>307</v>
      </c>
      <c r="BA60" s="451">
        <v>93</v>
      </c>
      <c r="BB60" s="451">
        <v>313</v>
      </c>
      <c r="BC60" s="451">
        <v>87</v>
      </c>
      <c r="BD60" s="451">
        <v>314</v>
      </c>
      <c r="BE60" s="451">
        <v>86</v>
      </c>
      <c r="BF60" s="451">
        <v>296</v>
      </c>
      <c r="BG60" s="451">
        <v>104</v>
      </c>
      <c r="BH60" s="451">
        <v>297</v>
      </c>
      <c r="BI60" s="451">
        <v>103</v>
      </c>
      <c r="BJ60" s="451">
        <v>302</v>
      </c>
      <c r="BK60" s="451">
        <v>98</v>
      </c>
      <c r="BL60" s="451">
        <v>306</v>
      </c>
      <c r="BM60" s="451">
        <v>94</v>
      </c>
      <c r="BN60" s="451">
        <v>313</v>
      </c>
      <c r="BO60" s="451">
        <v>87</v>
      </c>
      <c r="BP60" s="451">
        <v>308</v>
      </c>
      <c r="BQ60" s="451">
        <v>92</v>
      </c>
    </row>
    <row r="61" spans="1:69" ht="15.95">
      <c r="A61" s="82">
        <f t="shared" si="11"/>
        <v>19</v>
      </c>
      <c r="B61" s="82"/>
      <c r="C61" s="1" t="s">
        <v>418</v>
      </c>
      <c r="D61" s="14" t="s">
        <v>415</v>
      </c>
      <c r="E61" s="90" t="s">
        <v>170</v>
      </c>
      <c r="F61" s="90" t="s">
        <v>323</v>
      </c>
      <c r="G61" s="90" t="s">
        <v>142</v>
      </c>
      <c r="H61" s="90">
        <v>1299771</v>
      </c>
      <c r="I61" s="95">
        <v>43949</v>
      </c>
      <c r="J61" s="95"/>
      <c r="K61" s="95"/>
      <c r="L61" s="89">
        <v>44425</v>
      </c>
      <c r="M61" s="96">
        <f t="shared" ca="1" si="8"/>
        <v>3.3611111111111112</v>
      </c>
      <c r="N61" s="90">
        <f t="shared" ca="1" si="9"/>
        <v>1228</v>
      </c>
      <c r="O61" s="90">
        <f t="shared" ca="1" si="10"/>
        <v>40.93333333333333</v>
      </c>
      <c r="P61" s="97" t="s">
        <v>3538</v>
      </c>
      <c r="Q61" s="194"/>
      <c r="R61" s="19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4"/>
      <c r="AF61" s="194"/>
      <c r="AG61" s="194"/>
      <c r="AH61" s="194"/>
      <c r="AI61" s="194"/>
      <c r="AJ61" s="194"/>
      <c r="AK61" s="194"/>
      <c r="AL61" s="194"/>
      <c r="AM61" s="194"/>
      <c r="AN61" s="194"/>
      <c r="AO61" s="194"/>
      <c r="AP61" s="194"/>
      <c r="AQ61" s="194"/>
      <c r="AR61" s="194"/>
      <c r="AS61" s="194"/>
      <c r="AT61" s="194"/>
      <c r="AU61" s="194"/>
      <c r="AV61" s="194"/>
      <c r="AW61" s="194"/>
      <c r="AX61" s="194"/>
      <c r="AY61" s="194"/>
      <c r="AZ61" s="194"/>
      <c r="BA61" s="194"/>
      <c r="BB61" s="194"/>
      <c r="BC61" s="194"/>
      <c r="BD61" s="194"/>
      <c r="BE61" s="194"/>
      <c r="BF61" s="194"/>
      <c r="BG61" s="194"/>
      <c r="BH61" s="194"/>
      <c r="BI61" s="194"/>
      <c r="BJ61" s="194"/>
      <c r="BK61" s="194"/>
      <c r="BL61" s="194"/>
      <c r="BM61" s="194"/>
      <c r="BN61" s="194"/>
      <c r="BO61" s="194"/>
      <c r="BP61" s="194"/>
      <c r="BQ61" s="194"/>
    </row>
    <row r="62" spans="1:69" ht="15.95">
      <c r="A62" s="82">
        <f t="shared" si="11"/>
        <v>20</v>
      </c>
      <c r="B62" s="82"/>
      <c r="C62" s="1" t="s">
        <v>420</v>
      </c>
      <c r="D62" s="14" t="s">
        <v>415</v>
      </c>
      <c r="E62" s="90" t="s">
        <v>170</v>
      </c>
      <c r="F62" s="90" t="s">
        <v>320</v>
      </c>
      <c r="G62" s="90" t="s">
        <v>142</v>
      </c>
      <c r="H62" s="90">
        <v>1299771</v>
      </c>
      <c r="I62" s="95">
        <v>43949</v>
      </c>
      <c r="J62" s="95"/>
      <c r="K62" s="95"/>
      <c r="L62" s="89">
        <v>44425</v>
      </c>
      <c r="M62" s="96">
        <f t="shared" ca="1" si="8"/>
        <v>3.3611111111111112</v>
      </c>
      <c r="N62" s="90">
        <f t="shared" ca="1" si="9"/>
        <v>1228</v>
      </c>
      <c r="O62" s="90">
        <f t="shared" ca="1" si="10"/>
        <v>40.93333333333333</v>
      </c>
      <c r="P62" s="97" t="s">
        <v>3538</v>
      </c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4"/>
      <c r="AL62" s="194"/>
      <c r="AM62" s="194"/>
      <c r="AN62" s="194"/>
      <c r="AO62" s="194"/>
      <c r="AP62" s="194"/>
      <c r="AQ62" s="194"/>
      <c r="AR62" s="194"/>
      <c r="AS62" s="194"/>
      <c r="AT62" s="194"/>
      <c r="AU62" s="194"/>
      <c r="AV62" s="194"/>
      <c r="AW62" s="194"/>
      <c r="AX62" s="194"/>
      <c r="AY62" s="194"/>
      <c r="AZ62" s="194"/>
      <c r="BA62" s="194"/>
      <c r="BB62" s="194"/>
      <c r="BC62" s="194"/>
      <c r="BD62" s="194"/>
      <c r="BE62" s="194"/>
      <c r="BF62" s="194"/>
      <c r="BG62" s="194"/>
      <c r="BH62" s="194"/>
      <c r="BI62" s="194"/>
      <c r="BJ62" s="194"/>
      <c r="BK62" s="194"/>
      <c r="BL62" s="194"/>
      <c r="BM62" s="194"/>
      <c r="BN62" s="194"/>
      <c r="BO62" s="194"/>
      <c r="BP62" s="194"/>
      <c r="BQ62" s="194"/>
    </row>
    <row r="63" spans="1:69" ht="15.95">
      <c r="A63" s="82">
        <f t="shared" si="11"/>
        <v>21</v>
      </c>
      <c r="B63" s="82"/>
      <c r="C63" s="1" t="s">
        <v>422</v>
      </c>
      <c r="D63" s="14" t="s">
        <v>423</v>
      </c>
      <c r="E63" s="90" t="s">
        <v>170</v>
      </c>
      <c r="F63" s="90" t="s">
        <v>316</v>
      </c>
      <c r="G63" s="90" t="s">
        <v>144</v>
      </c>
      <c r="H63" s="90">
        <v>1343452</v>
      </c>
      <c r="I63" s="95">
        <v>43949</v>
      </c>
      <c r="J63" s="95"/>
      <c r="K63" s="95"/>
      <c r="L63" s="89">
        <v>44425</v>
      </c>
      <c r="M63" s="96">
        <f t="shared" ca="1" si="8"/>
        <v>3.3611111111111112</v>
      </c>
      <c r="N63" s="90">
        <f t="shared" ca="1" si="9"/>
        <v>1228</v>
      </c>
      <c r="O63" s="90">
        <f t="shared" ca="1" si="10"/>
        <v>40.93333333333333</v>
      </c>
      <c r="P63" s="97" t="s">
        <v>3538</v>
      </c>
      <c r="Q63" s="451">
        <v>400</v>
      </c>
      <c r="R63" s="451">
        <v>286</v>
      </c>
      <c r="S63" s="451">
        <v>114</v>
      </c>
      <c r="T63" s="451">
        <v>256</v>
      </c>
      <c r="U63" s="451">
        <v>144</v>
      </c>
      <c r="V63" s="451">
        <v>278</v>
      </c>
      <c r="W63" s="451">
        <v>0</v>
      </c>
      <c r="X63" s="451">
        <v>112</v>
      </c>
      <c r="Y63" s="452">
        <v>288</v>
      </c>
      <c r="Z63" s="451">
        <v>290</v>
      </c>
      <c r="AA63" s="451">
        <v>110</v>
      </c>
      <c r="AB63" s="453">
        <v>251</v>
      </c>
      <c r="AC63" s="451">
        <v>149</v>
      </c>
      <c r="AD63" s="451">
        <v>276</v>
      </c>
      <c r="AE63" s="451">
        <v>124</v>
      </c>
      <c r="AF63" s="451">
        <v>303</v>
      </c>
      <c r="AG63" s="451">
        <v>97</v>
      </c>
      <c r="AH63" s="451">
        <v>311</v>
      </c>
      <c r="AI63" s="451">
        <v>89</v>
      </c>
      <c r="AJ63" s="451">
        <v>270</v>
      </c>
      <c r="AK63" s="451">
        <v>130</v>
      </c>
      <c r="AL63" s="451">
        <v>288</v>
      </c>
      <c r="AM63" s="451">
        <v>0</v>
      </c>
      <c r="AN63" s="451">
        <v>217</v>
      </c>
      <c r="AO63" s="451">
        <v>183</v>
      </c>
      <c r="AP63" s="451">
        <v>302</v>
      </c>
      <c r="AQ63" s="451">
        <v>98</v>
      </c>
      <c r="AR63" s="451">
        <v>285</v>
      </c>
      <c r="AS63" s="451">
        <v>115</v>
      </c>
      <c r="AT63" s="451"/>
      <c r="AU63" s="451"/>
      <c r="AV63" s="451">
        <v>284</v>
      </c>
      <c r="AW63" s="451">
        <v>116</v>
      </c>
      <c r="AX63" s="451">
        <v>283</v>
      </c>
      <c r="AY63" s="451">
        <v>117</v>
      </c>
      <c r="AZ63" s="451">
        <v>308</v>
      </c>
      <c r="BA63" s="451">
        <v>92</v>
      </c>
      <c r="BB63" s="451">
        <v>310</v>
      </c>
      <c r="BC63" s="451">
        <v>90</v>
      </c>
      <c r="BD63" s="451">
        <v>290</v>
      </c>
      <c r="BE63" s="451">
        <v>110</v>
      </c>
      <c r="BF63" s="451">
        <v>295</v>
      </c>
      <c r="BG63" s="451">
        <v>105</v>
      </c>
      <c r="BH63" s="451">
        <v>299</v>
      </c>
      <c r="BI63" s="451">
        <v>101</v>
      </c>
      <c r="BJ63" s="451">
        <v>306</v>
      </c>
      <c r="BK63" s="451">
        <v>94</v>
      </c>
      <c r="BL63" s="451">
        <v>303</v>
      </c>
      <c r="BM63" s="451">
        <v>97</v>
      </c>
      <c r="BN63" s="451">
        <v>309</v>
      </c>
      <c r="BO63" s="451">
        <v>91</v>
      </c>
      <c r="BP63" s="451">
        <v>307</v>
      </c>
      <c r="BQ63" s="451">
        <v>93</v>
      </c>
    </row>
    <row r="64" spans="1:69" ht="15.95">
      <c r="A64" s="82">
        <f t="shared" si="11"/>
        <v>22</v>
      </c>
      <c r="B64" s="82"/>
      <c r="C64" s="458" t="s">
        <v>424</v>
      </c>
      <c r="D64" s="14" t="s">
        <v>423</v>
      </c>
      <c r="E64" s="90" t="s">
        <v>170</v>
      </c>
      <c r="F64" s="90" t="s">
        <v>425</v>
      </c>
      <c r="G64" s="90" t="s">
        <v>144</v>
      </c>
      <c r="H64" s="90">
        <v>1343452</v>
      </c>
      <c r="I64" s="95">
        <v>43900</v>
      </c>
      <c r="J64" s="95"/>
      <c r="K64" s="95"/>
      <c r="L64" s="89">
        <v>44425</v>
      </c>
      <c r="M64" s="96">
        <f t="shared" ca="1" si="8"/>
        <v>3.4944444444444445</v>
      </c>
      <c r="N64" s="90">
        <f t="shared" ca="1" si="9"/>
        <v>1277</v>
      </c>
      <c r="O64" s="90">
        <f t="shared" ca="1" si="10"/>
        <v>42.56666666666667</v>
      </c>
      <c r="P64" s="97" t="s">
        <v>3538</v>
      </c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  <c r="AK64" s="194"/>
      <c r="AL64" s="194"/>
      <c r="AM64" s="194"/>
      <c r="AN64" s="194"/>
      <c r="AO64" s="194"/>
      <c r="AP64" s="194"/>
      <c r="AQ64" s="194"/>
      <c r="AR64" s="194"/>
      <c r="AS64" s="194"/>
      <c r="AT64" s="194"/>
      <c r="AU64" s="194"/>
      <c r="AV64" s="194"/>
      <c r="AW64" s="194"/>
      <c r="AX64" s="194"/>
      <c r="AY64" s="194"/>
      <c r="AZ64" s="194"/>
      <c r="BA64" s="194"/>
      <c r="BB64" s="194"/>
      <c r="BC64" s="194"/>
      <c r="BD64" s="194"/>
      <c r="BE64" s="194"/>
      <c r="BF64" s="194"/>
      <c r="BG64" s="194"/>
      <c r="BH64" s="194"/>
      <c r="BI64" s="194"/>
      <c r="BJ64" s="194"/>
      <c r="BK64" s="194"/>
      <c r="BL64" s="194"/>
      <c r="BM64" s="194"/>
      <c r="BN64" s="194"/>
      <c r="BO64" s="194"/>
      <c r="BP64" s="194"/>
      <c r="BQ64" s="194"/>
    </row>
    <row r="65" spans="1:69" ht="15.95">
      <c r="A65" s="82">
        <f t="shared" si="11"/>
        <v>23</v>
      </c>
      <c r="B65" s="82"/>
      <c r="C65" s="1" t="s">
        <v>428</v>
      </c>
      <c r="D65" s="14" t="s">
        <v>423</v>
      </c>
      <c r="E65" s="90" t="s">
        <v>170</v>
      </c>
      <c r="F65" s="90" t="s">
        <v>329</v>
      </c>
      <c r="G65" s="90" t="s">
        <v>144</v>
      </c>
      <c r="H65" s="90">
        <v>1343452</v>
      </c>
      <c r="I65" s="95">
        <v>43900</v>
      </c>
      <c r="J65" s="95"/>
      <c r="K65" s="95"/>
      <c r="L65" s="89">
        <v>44425</v>
      </c>
      <c r="M65" s="96">
        <f t="shared" ca="1" si="8"/>
        <v>3.4944444444444445</v>
      </c>
      <c r="N65" s="90">
        <f t="shared" ca="1" si="9"/>
        <v>1277</v>
      </c>
      <c r="O65" s="90">
        <f t="shared" ca="1" si="10"/>
        <v>42.56666666666667</v>
      </c>
      <c r="P65" s="97" t="s">
        <v>3538</v>
      </c>
      <c r="Q65" s="194"/>
      <c r="R65" s="19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  <c r="AG65" s="194"/>
      <c r="AH65" s="194"/>
      <c r="AI65" s="194"/>
      <c r="AJ65" s="194"/>
      <c r="AK65" s="194"/>
      <c r="AL65" s="194"/>
      <c r="AM65" s="194"/>
      <c r="AN65" s="194"/>
      <c r="AO65" s="194"/>
      <c r="AP65" s="194"/>
      <c r="AQ65" s="194"/>
      <c r="AR65" s="194"/>
      <c r="AS65" s="194"/>
      <c r="AT65" s="194"/>
      <c r="AU65" s="194"/>
      <c r="AV65" s="194"/>
      <c r="AW65" s="194"/>
      <c r="AX65" s="194"/>
      <c r="AY65" s="194"/>
      <c r="AZ65" s="194"/>
      <c r="BA65" s="194"/>
      <c r="BB65" s="194"/>
      <c r="BC65" s="194"/>
      <c r="BD65" s="194"/>
      <c r="BE65" s="194"/>
      <c r="BF65" s="194"/>
      <c r="BG65" s="194"/>
      <c r="BH65" s="194"/>
      <c r="BI65" s="194"/>
      <c r="BJ65" s="194"/>
      <c r="BK65" s="194"/>
      <c r="BL65" s="194"/>
      <c r="BM65" s="194"/>
      <c r="BN65" s="194"/>
      <c r="BO65" s="194"/>
      <c r="BP65" s="194"/>
      <c r="BQ65" s="194"/>
    </row>
    <row r="66" spans="1:69" ht="15.95">
      <c r="A66" s="82">
        <f t="shared" si="11"/>
        <v>24</v>
      </c>
      <c r="B66" s="82"/>
      <c r="C66" s="1" t="s">
        <v>430</v>
      </c>
      <c r="D66" s="14" t="s">
        <v>423</v>
      </c>
      <c r="E66" s="90" t="s">
        <v>170</v>
      </c>
      <c r="F66" s="90" t="s">
        <v>323</v>
      </c>
      <c r="G66" s="90" t="s">
        <v>144</v>
      </c>
      <c r="H66" s="90">
        <v>1343452</v>
      </c>
      <c r="I66" s="95">
        <v>43949</v>
      </c>
      <c r="J66" s="95"/>
      <c r="K66" s="95"/>
      <c r="L66" s="89">
        <v>44425</v>
      </c>
      <c r="M66" s="96">
        <f t="shared" ca="1" si="8"/>
        <v>3.3611111111111112</v>
      </c>
      <c r="N66" s="90">
        <f t="shared" ca="1" si="9"/>
        <v>1228</v>
      </c>
      <c r="O66" s="90">
        <f t="shared" ca="1" si="10"/>
        <v>40.93333333333333</v>
      </c>
      <c r="P66" s="97" t="s">
        <v>3538</v>
      </c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  <c r="AS66" s="194"/>
      <c r="AT66" s="194"/>
      <c r="AU66" s="194"/>
      <c r="AV66" s="194"/>
      <c r="AW66" s="194"/>
      <c r="AX66" s="194"/>
      <c r="AY66" s="194"/>
      <c r="AZ66" s="194"/>
      <c r="BA66" s="194"/>
      <c r="BB66" s="194"/>
      <c r="BC66" s="194"/>
      <c r="BD66" s="194"/>
      <c r="BE66" s="194"/>
      <c r="BF66" s="194"/>
      <c r="BG66" s="194"/>
      <c r="BH66" s="194"/>
      <c r="BI66" s="194"/>
      <c r="BJ66" s="194"/>
      <c r="BK66" s="194"/>
      <c r="BL66" s="194"/>
      <c r="BM66" s="194"/>
      <c r="BN66" s="194"/>
      <c r="BO66" s="194"/>
      <c r="BP66" s="194"/>
      <c r="BQ66" s="194"/>
    </row>
    <row r="67" spans="1:69" ht="15.95">
      <c r="A67" s="82">
        <f t="shared" si="11"/>
        <v>25</v>
      </c>
      <c r="B67" s="82"/>
      <c r="C67" s="1" t="s">
        <v>432</v>
      </c>
      <c r="D67" s="14" t="s">
        <v>433</v>
      </c>
      <c r="E67" s="91" t="s">
        <v>183</v>
      </c>
      <c r="F67" s="92" t="s">
        <v>329</v>
      </c>
      <c r="G67" s="92" t="s">
        <v>142</v>
      </c>
      <c r="H67" s="92">
        <v>1324359</v>
      </c>
      <c r="I67" s="93">
        <v>43927</v>
      </c>
      <c r="J67" s="93"/>
      <c r="K67" s="93"/>
      <c r="L67" s="89">
        <v>44425</v>
      </c>
      <c r="M67" s="94">
        <f t="shared" ca="1" si="8"/>
        <v>3.4222222222222221</v>
      </c>
      <c r="N67" s="92">
        <f t="shared" ca="1" si="9"/>
        <v>1250</v>
      </c>
      <c r="O67" s="92">
        <f t="shared" ca="1" si="10"/>
        <v>41.666666666666664</v>
      </c>
      <c r="P67" s="97" t="s">
        <v>3538</v>
      </c>
      <c r="Q67" s="454">
        <v>400</v>
      </c>
      <c r="R67" s="454">
        <v>278</v>
      </c>
      <c r="S67" s="454">
        <v>122</v>
      </c>
      <c r="T67" s="454">
        <v>298</v>
      </c>
      <c r="U67" s="454">
        <v>102</v>
      </c>
      <c r="V67" s="454">
        <v>356</v>
      </c>
      <c r="W67" s="454">
        <v>0</v>
      </c>
      <c r="X67" s="454">
        <v>318</v>
      </c>
      <c r="Y67" s="455">
        <v>82</v>
      </c>
      <c r="Z67" s="454">
        <v>355</v>
      </c>
      <c r="AA67" s="454">
        <v>45</v>
      </c>
      <c r="AB67" s="456">
        <v>281</v>
      </c>
      <c r="AC67" s="454">
        <v>119</v>
      </c>
      <c r="AD67" s="454">
        <v>277</v>
      </c>
      <c r="AE67" s="454">
        <v>123</v>
      </c>
      <c r="AF67" s="454">
        <v>283</v>
      </c>
      <c r="AG67" s="454">
        <v>117</v>
      </c>
      <c r="AH67" s="454">
        <v>315</v>
      </c>
      <c r="AI67" s="454">
        <v>85</v>
      </c>
      <c r="AJ67" s="454">
        <v>313</v>
      </c>
      <c r="AK67" s="454">
        <v>87</v>
      </c>
      <c r="AL67" s="454">
        <v>301</v>
      </c>
      <c r="AM67" s="454">
        <v>0</v>
      </c>
      <c r="AN67" s="454">
        <v>299</v>
      </c>
      <c r="AO67" s="454">
        <v>101</v>
      </c>
      <c r="AP67" s="454">
        <v>320</v>
      </c>
      <c r="AQ67" s="454">
        <v>80</v>
      </c>
      <c r="AR67" s="454">
        <v>332</v>
      </c>
      <c r="AS67" s="454">
        <v>68</v>
      </c>
      <c r="AT67" s="454"/>
      <c r="AU67" s="454"/>
      <c r="AV67" s="454">
        <v>334</v>
      </c>
      <c r="AW67" s="454">
        <v>66</v>
      </c>
      <c r="AX67" s="454">
        <v>323</v>
      </c>
      <c r="AY67" s="454">
        <v>77</v>
      </c>
      <c r="AZ67" s="454">
        <v>329</v>
      </c>
      <c r="BA67" s="454">
        <v>71</v>
      </c>
      <c r="BB67" s="454">
        <v>328</v>
      </c>
      <c r="BC67" s="454">
        <v>182</v>
      </c>
      <c r="BD67" s="454">
        <v>321</v>
      </c>
      <c r="BE67" s="454">
        <v>79</v>
      </c>
      <c r="BF67" s="454">
        <v>297</v>
      </c>
      <c r="BG67" s="454">
        <v>103</v>
      </c>
      <c r="BH67" s="454">
        <v>304</v>
      </c>
      <c r="BI67" s="454">
        <v>96</v>
      </c>
      <c r="BJ67" s="454">
        <v>308</v>
      </c>
      <c r="BK67" s="454">
        <v>92</v>
      </c>
      <c r="BL67" s="454">
        <v>307</v>
      </c>
      <c r="BM67" s="454">
        <v>93</v>
      </c>
      <c r="BN67" s="454">
        <v>304</v>
      </c>
      <c r="BO67" s="454">
        <v>96</v>
      </c>
      <c r="BP67" s="454">
        <v>308</v>
      </c>
      <c r="BQ67" s="454">
        <v>92</v>
      </c>
    </row>
    <row r="68" spans="1:69" ht="15.95">
      <c r="A68" s="82">
        <f t="shared" si="11"/>
        <v>26</v>
      </c>
      <c r="B68" s="82"/>
      <c r="C68" s="1" t="s">
        <v>435</v>
      </c>
      <c r="D68" s="14" t="s">
        <v>433</v>
      </c>
      <c r="E68" s="91" t="s">
        <v>183</v>
      </c>
      <c r="F68" s="92" t="s">
        <v>326</v>
      </c>
      <c r="G68" s="92" t="s">
        <v>142</v>
      </c>
      <c r="H68" s="92">
        <v>1324359</v>
      </c>
      <c r="I68" s="93">
        <v>43927</v>
      </c>
      <c r="J68" s="93"/>
      <c r="K68" s="93"/>
      <c r="L68" s="89">
        <v>44425</v>
      </c>
      <c r="M68" s="94">
        <f t="shared" ca="1" si="8"/>
        <v>3.4222222222222221</v>
      </c>
      <c r="N68" s="92">
        <f t="shared" ca="1" si="9"/>
        <v>1250</v>
      </c>
      <c r="O68" s="92">
        <f t="shared" ca="1" si="10"/>
        <v>41.666666666666664</v>
      </c>
      <c r="P68" s="97" t="s">
        <v>3538</v>
      </c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  <c r="AI68" s="176"/>
      <c r="AJ68" s="176"/>
      <c r="AK68" s="176"/>
      <c r="AL68" s="176"/>
      <c r="AM68" s="176"/>
      <c r="AN68" s="176"/>
      <c r="AO68" s="176"/>
      <c r="AP68" s="176"/>
      <c r="AQ68" s="176"/>
      <c r="AR68" s="176"/>
      <c r="AS68" s="176"/>
      <c r="AT68" s="176"/>
      <c r="AU68" s="176"/>
      <c r="AV68" s="176"/>
      <c r="AW68" s="176"/>
      <c r="AX68" s="176"/>
      <c r="AY68" s="176"/>
      <c r="AZ68" s="176"/>
      <c r="BA68" s="176"/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6"/>
    </row>
    <row r="69" spans="1:69" ht="15.95">
      <c r="A69" s="82">
        <f t="shared" si="11"/>
        <v>27</v>
      </c>
      <c r="B69" s="82"/>
      <c r="C69" s="1" t="s">
        <v>436</v>
      </c>
      <c r="D69" s="14" t="s">
        <v>437</v>
      </c>
      <c r="E69" s="91" t="s">
        <v>183</v>
      </c>
      <c r="F69" s="92" t="s">
        <v>329</v>
      </c>
      <c r="G69" s="92" t="s">
        <v>144</v>
      </c>
      <c r="H69" s="92">
        <v>1324352</v>
      </c>
      <c r="I69" s="93">
        <v>43927</v>
      </c>
      <c r="J69" s="93"/>
      <c r="K69" s="93"/>
      <c r="L69" s="89">
        <v>44425</v>
      </c>
      <c r="M69" s="94">
        <f t="shared" ca="1" si="8"/>
        <v>3.4222222222222221</v>
      </c>
      <c r="N69" s="92">
        <f t="shared" ca="1" si="9"/>
        <v>1250</v>
      </c>
      <c r="O69" s="92">
        <f t="shared" ca="1" si="10"/>
        <v>41.666666666666664</v>
      </c>
      <c r="P69" s="97" t="s">
        <v>3538</v>
      </c>
      <c r="Q69" s="454">
        <v>400</v>
      </c>
      <c r="R69" s="454">
        <v>289</v>
      </c>
      <c r="S69" s="454">
        <v>111</v>
      </c>
      <c r="T69" s="454">
        <v>274</v>
      </c>
      <c r="U69" s="454">
        <v>126</v>
      </c>
      <c r="V69" s="454">
        <v>344</v>
      </c>
      <c r="W69" s="454">
        <v>0</v>
      </c>
      <c r="X69" s="454">
        <v>294</v>
      </c>
      <c r="Y69" s="455">
        <v>106</v>
      </c>
      <c r="Z69" s="454">
        <v>340</v>
      </c>
      <c r="AA69" s="454">
        <v>60</v>
      </c>
      <c r="AB69" s="456">
        <v>297</v>
      </c>
      <c r="AC69" s="454">
        <v>104</v>
      </c>
      <c r="AD69" s="454">
        <v>294</v>
      </c>
      <c r="AE69" s="454">
        <v>106</v>
      </c>
      <c r="AF69" s="454">
        <v>304</v>
      </c>
      <c r="AG69" s="454">
        <v>96</v>
      </c>
      <c r="AH69" s="454">
        <v>302</v>
      </c>
      <c r="AI69" s="454">
        <v>98</v>
      </c>
      <c r="AJ69" s="454">
        <v>303</v>
      </c>
      <c r="AK69" s="454">
        <v>97</v>
      </c>
      <c r="AL69" s="454">
        <v>289</v>
      </c>
      <c r="AM69" s="454">
        <v>0</v>
      </c>
      <c r="AN69" s="454">
        <v>255</v>
      </c>
      <c r="AO69" s="454">
        <v>165</v>
      </c>
      <c r="AP69" s="454">
        <v>331</v>
      </c>
      <c r="AQ69" s="454">
        <v>69</v>
      </c>
      <c r="AR69" s="454">
        <v>311</v>
      </c>
      <c r="AS69" s="454">
        <v>89</v>
      </c>
      <c r="AT69" s="454"/>
      <c r="AU69" s="454"/>
      <c r="AV69" s="454">
        <v>332</v>
      </c>
      <c r="AW69" s="454">
        <v>68</v>
      </c>
      <c r="AX69" s="454">
        <v>304</v>
      </c>
      <c r="AY69" s="454">
        <v>96</v>
      </c>
      <c r="AZ69" s="454">
        <v>310</v>
      </c>
      <c r="BA69" s="454">
        <v>90</v>
      </c>
      <c r="BB69" s="454">
        <v>300</v>
      </c>
      <c r="BC69" s="454">
        <v>100</v>
      </c>
      <c r="BD69" s="454">
        <v>303</v>
      </c>
      <c r="BE69" s="454">
        <v>97</v>
      </c>
      <c r="BF69" s="454">
        <v>307</v>
      </c>
      <c r="BG69" s="454">
        <v>93</v>
      </c>
      <c r="BH69" s="454">
        <v>319</v>
      </c>
      <c r="BI69" s="454">
        <v>81</v>
      </c>
      <c r="BJ69" s="454">
        <v>298</v>
      </c>
      <c r="BK69" s="454">
        <v>102</v>
      </c>
      <c r="BL69" s="454">
        <v>301</v>
      </c>
      <c r="BM69" s="454">
        <v>99</v>
      </c>
      <c r="BN69" s="454">
        <v>305</v>
      </c>
      <c r="BO69" s="454">
        <v>95</v>
      </c>
      <c r="BP69" s="454">
        <v>301</v>
      </c>
      <c r="BQ69" s="454">
        <v>99</v>
      </c>
    </row>
    <row r="70" spans="1:69" ht="15.95">
      <c r="A70" s="82">
        <f t="shared" si="11"/>
        <v>28</v>
      </c>
      <c r="B70" s="82"/>
      <c r="C70" s="1" t="s">
        <v>439</v>
      </c>
      <c r="D70" s="14" t="s">
        <v>437</v>
      </c>
      <c r="E70" s="91" t="s">
        <v>183</v>
      </c>
      <c r="F70" s="92" t="s">
        <v>326</v>
      </c>
      <c r="G70" s="92" t="s">
        <v>144</v>
      </c>
      <c r="H70" s="92">
        <v>1324352</v>
      </c>
      <c r="I70" s="93">
        <v>43927</v>
      </c>
      <c r="J70" s="93"/>
      <c r="K70" s="93"/>
      <c r="L70" s="89">
        <v>44425</v>
      </c>
      <c r="M70" s="94">
        <f t="shared" ca="1" si="8"/>
        <v>3.4222222222222221</v>
      </c>
      <c r="N70" s="92">
        <f t="shared" ca="1" si="9"/>
        <v>1250</v>
      </c>
      <c r="O70" s="92">
        <f t="shared" ca="1" si="10"/>
        <v>41.666666666666664</v>
      </c>
      <c r="P70" s="97" t="s">
        <v>3538</v>
      </c>
      <c r="Q70" s="176"/>
      <c r="R70" s="176"/>
      <c r="S70" s="176"/>
      <c r="T70" s="176"/>
      <c r="U70" s="176"/>
      <c r="V70" s="176"/>
      <c r="W70" s="176"/>
      <c r="X70" s="176"/>
      <c r="Y70" s="176"/>
      <c r="Z70" s="176"/>
      <c r="AA70" s="176"/>
      <c r="AB70" s="176"/>
      <c r="AC70" s="176"/>
      <c r="AD70" s="176"/>
      <c r="AE70" s="176"/>
      <c r="AF70" s="176"/>
      <c r="AG70" s="176"/>
      <c r="AH70" s="176"/>
      <c r="AI70" s="176"/>
      <c r="AJ70" s="176"/>
      <c r="AK70" s="176"/>
      <c r="AL70" s="176"/>
      <c r="AM70" s="176"/>
      <c r="AN70" s="176"/>
      <c r="AO70" s="176"/>
      <c r="AP70" s="176"/>
      <c r="AQ70" s="176"/>
      <c r="AR70" s="176"/>
      <c r="AS70" s="176"/>
      <c r="AT70" s="176"/>
      <c r="AU70" s="176"/>
      <c r="AV70" s="176"/>
      <c r="AW70" s="176"/>
      <c r="AX70" s="176"/>
      <c r="AY70" s="176"/>
      <c r="AZ70" s="176"/>
      <c r="BA70" s="176"/>
      <c r="BB70" s="176"/>
      <c r="BC70" s="176"/>
      <c r="BD70" s="176"/>
      <c r="BE70" s="176"/>
      <c r="BF70" s="176"/>
      <c r="BG70" s="176"/>
      <c r="BH70" s="176"/>
      <c r="BI70" s="176"/>
      <c r="BJ70" s="176"/>
      <c r="BK70" s="176"/>
      <c r="BL70" s="176"/>
      <c r="BM70" s="176"/>
      <c r="BN70" s="176"/>
      <c r="BO70" s="176"/>
      <c r="BP70" s="176"/>
      <c r="BQ70" s="176"/>
    </row>
    <row r="71" spans="1:69" ht="15.95">
      <c r="A71" s="82">
        <f t="shared" si="11"/>
        <v>29</v>
      </c>
      <c r="B71" s="82"/>
      <c r="C71" s="1" t="s">
        <v>441</v>
      </c>
      <c r="D71" s="14" t="s">
        <v>437</v>
      </c>
      <c r="E71" s="91" t="s">
        <v>183</v>
      </c>
      <c r="F71" s="92" t="s">
        <v>316</v>
      </c>
      <c r="G71" s="92" t="s">
        <v>144</v>
      </c>
      <c r="H71" s="92">
        <v>1324352</v>
      </c>
      <c r="I71" s="93">
        <v>43937</v>
      </c>
      <c r="J71" s="93"/>
      <c r="K71" s="93"/>
      <c r="L71" s="89">
        <v>44425</v>
      </c>
      <c r="M71" s="94">
        <f t="shared" ca="1" si="8"/>
        <v>3.3944444444444444</v>
      </c>
      <c r="N71" s="92">
        <f t="shared" ca="1" si="9"/>
        <v>1240</v>
      </c>
      <c r="O71" s="92">
        <f t="shared" ca="1" si="10"/>
        <v>41.333333333333336</v>
      </c>
      <c r="P71" s="97" t="s">
        <v>3538</v>
      </c>
      <c r="Q71" s="176"/>
      <c r="R71" s="176"/>
      <c r="S71" s="176"/>
      <c r="T71" s="176"/>
      <c r="U71" s="176"/>
      <c r="V71" s="176"/>
      <c r="W71" s="176"/>
      <c r="X71" s="176"/>
      <c r="Y71" s="176"/>
      <c r="Z71" s="176"/>
      <c r="AA71" s="176"/>
      <c r="AB71" s="176"/>
      <c r="AC71" s="176"/>
      <c r="AD71" s="176"/>
      <c r="AE71" s="176"/>
      <c r="AF71" s="176"/>
      <c r="AG71" s="176"/>
      <c r="AH71" s="176"/>
      <c r="AI71" s="176"/>
      <c r="AJ71" s="176"/>
      <c r="AK71" s="176"/>
      <c r="AL71" s="176"/>
      <c r="AM71" s="176"/>
      <c r="AN71" s="176"/>
      <c r="AO71" s="176"/>
      <c r="AP71" s="176"/>
      <c r="AQ71" s="176"/>
      <c r="AR71" s="176"/>
      <c r="AS71" s="176"/>
      <c r="AT71" s="176"/>
      <c r="AU71" s="176"/>
      <c r="AV71" s="176"/>
      <c r="AW71" s="176"/>
      <c r="AX71" s="176"/>
      <c r="AY71" s="176"/>
      <c r="AZ71" s="176"/>
      <c r="BA71" s="176"/>
      <c r="BB71" s="176"/>
      <c r="BC71" s="176"/>
      <c r="BD71" s="176"/>
      <c r="BE71" s="176"/>
      <c r="BF71" s="176"/>
      <c r="BG71" s="176"/>
      <c r="BH71" s="176"/>
      <c r="BI71" s="176"/>
      <c r="BJ71" s="176"/>
      <c r="BK71" s="176"/>
      <c r="BL71" s="176"/>
      <c r="BM71" s="176"/>
      <c r="BN71" s="176"/>
      <c r="BO71" s="176"/>
      <c r="BP71" s="176"/>
      <c r="BQ71" s="176"/>
    </row>
    <row r="72" spans="1:69">
      <c r="Q72" s="457">
        <f t="shared" ref="Q72:V72" si="12">SUM(Q43:Q71)</f>
        <v>2400</v>
      </c>
      <c r="R72" s="457">
        <f t="shared" si="12"/>
        <v>1542</v>
      </c>
      <c r="S72" s="457">
        <f t="shared" si="12"/>
        <v>858</v>
      </c>
      <c r="T72" s="457">
        <f t="shared" si="12"/>
        <v>1495</v>
      </c>
      <c r="U72" s="457">
        <f t="shared" si="12"/>
        <v>905</v>
      </c>
      <c r="V72" s="457">
        <f t="shared" si="12"/>
        <v>1946</v>
      </c>
      <c r="W72" s="457">
        <v>0</v>
      </c>
      <c r="X72" s="457">
        <f t="shared" ref="X72:AS72" si="13">SUM(X43:X71)</f>
        <v>1377</v>
      </c>
      <c r="Y72" s="457">
        <f t="shared" si="13"/>
        <v>923</v>
      </c>
      <c r="Z72" s="457">
        <f t="shared" si="13"/>
        <v>1939</v>
      </c>
      <c r="AA72" s="457">
        <f t="shared" si="13"/>
        <v>461</v>
      </c>
      <c r="AB72" s="457">
        <f t="shared" si="13"/>
        <v>1608</v>
      </c>
      <c r="AC72" s="457">
        <f t="shared" si="13"/>
        <v>800</v>
      </c>
      <c r="AD72" s="457">
        <f t="shared" si="13"/>
        <v>1676</v>
      </c>
      <c r="AE72" s="457">
        <f t="shared" si="13"/>
        <v>724</v>
      </c>
      <c r="AF72" s="457">
        <f t="shared" si="13"/>
        <v>1714</v>
      </c>
      <c r="AG72" s="457">
        <f t="shared" si="13"/>
        <v>696</v>
      </c>
      <c r="AH72" s="457">
        <f t="shared" si="13"/>
        <v>1816</v>
      </c>
      <c r="AI72" s="457">
        <f t="shared" si="13"/>
        <v>584</v>
      </c>
      <c r="AJ72" s="457">
        <f t="shared" si="13"/>
        <v>1761</v>
      </c>
      <c r="AK72" s="457">
        <f t="shared" si="13"/>
        <v>639</v>
      </c>
      <c r="AL72" s="457">
        <f t="shared" si="13"/>
        <v>1766</v>
      </c>
      <c r="AM72" s="457">
        <f t="shared" si="13"/>
        <v>0</v>
      </c>
      <c r="AN72" s="457">
        <f t="shared" si="13"/>
        <v>1455</v>
      </c>
      <c r="AO72" s="457">
        <f t="shared" si="13"/>
        <v>965</v>
      </c>
      <c r="AP72" s="457">
        <f t="shared" si="13"/>
        <v>1822</v>
      </c>
      <c r="AQ72" s="457">
        <f t="shared" si="13"/>
        <v>578</v>
      </c>
      <c r="AR72" s="457">
        <f t="shared" si="13"/>
        <v>1752</v>
      </c>
      <c r="AS72" s="457">
        <f t="shared" si="13"/>
        <v>648</v>
      </c>
      <c r="AT72" s="457"/>
      <c r="AU72" s="457"/>
      <c r="AV72" s="457">
        <f t="shared" ref="AV72:BK72" si="14">SUM(AV43:AV71)</f>
        <v>1766</v>
      </c>
      <c r="AW72" s="457">
        <f t="shared" si="14"/>
        <v>634</v>
      </c>
      <c r="AX72" s="457">
        <f t="shared" si="14"/>
        <v>1719</v>
      </c>
      <c r="AY72" s="457">
        <f t="shared" si="14"/>
        <v>681</v>
      </c>
      <c r="AZ72" s="457">
        <f t="shared" si="14"/>
        <v>1779</v>
      </c>
      <c r="BA72" s="457">
        <f t="shared" si="14"/>
        <v>621</v>
      </c>
      <c r="BB72" s="457">
        <f t="shared" si="14"/>
        <v>1805</v>
      </c>
      <c r="BC72" s="457">
        <f t="shared" si="14"/>
        <v>705</v>
      </c>
      <c r="BD72" s="457">
        <f t="shared" si="14"/>
        <v>1787</v>
      </c>
      <c r="BE72" s="457">
        <f t="shared" si="14"/>
        <v>613</v>
      </c>
      <c r="BF72" s="457">
        <f t="shared" si="14"/>
        <v>1749</v>
      </c>
      <c r="BG72" s="457">
        <f t="shared" si="14"/>
        <v>651</v>
      </c>
      <c r="BH72" s="457">
        <f t="shared" si="14"/>
        <v>1759</v>
      </c>
      <c r="BI72" s="457">
        <f t="shared" si="14"/>
        <v>641</v>
      </c>
      <c r="BJ72" s="457">
        <f t="shared" si="14"/>
        <v>1796</v>
      </c>
      <c r="BK72" s="457">
        <f t="shared" si="14"/>
        <v>604</v>
      </c>
      <c r="BL72" s="457">
        <f t="shared" ref="BL72:BO72" si="15">SUM(BL43:BL71)</f>
        <v>1788</v>
      </c>
      <c r="BM72" s="457">
        <f t="shared" si="15"/>
        <v>612</v>
      </c>
      <c r="BN72" s="457">
        <f t="shared" si="15"/>
        <v>1798</v>
      </c>
      <c r="BO72" s="457">
        <f t="shared" si="15"/>
        <v>602</v>
      </c>
      <c r="BP72" s="457">
        <f t="shared" ref="BP72" si="16">SUM(BP43:BP71)</f>
        <v>1781</v>
      </c>
      <c r="BQ72" s="457">
        <f t="shared" ref="BQ72" si="17">SUM(BQ43:BQ71)</f>
        <v>619</v>
      </c>
    </row>
    <row r="77" spans="1:69" ht="15.95">
      <c r="H77" s="460" t="s">
        <v>3475</v>
      </c>
    </row>
    <row r="78" spans="1:69" ht="15.95">
      <c r="H78" s="461" t="s">
        <v>3476</v>
      </c>
      <c r="I78" s="481" t="s">
        <v>3477</v>
      </c>
      <c r="J78" s="481"/>
      <c r="K78" s="481"/>
      <c r="L78" s="481"/>
      <c r="M78" s="481" t="s">
        <v>3478</v>
      </c>
      <c r="N78" s="481" t="s">
        <v>3479</v>
      </c>
      <c r="O78" s="482" t="s">
        <v>3480</v>
      </c>
    </row>
    <row r="79" spans="1:69" ht="15.95">
      <c r="H79" s="462">
        <v>1362659</v>
      </c>
      <c r="I79" s="28" t="e">
        <f>(H42-I42)/4</f>
        <v>#VALUE!</v>
      </c>
      <c r="J79" s="28"/>
      <c r="K79" s="28"/>
      <c r="L79" s="28"/>
      <c r="M79" s="28" t="e">
        <f>(400-N42)/4</f>
        <v>#VALUE!</v>
      </c>
      <c r="N79" s="28" t="e">
        <f>(400-P42)/4</f>
        <v>#VALUE!</v>
      </c>
      <c r="O79" s="463">
        <f>(276-141)/4</f>
        <v>33.75</v>
      </c>
    </row>
    <row r="80" spans="1:69" ht="15.95">
      <c r="H80" s="462">
        <v>1324349</v>
      </c>
      <c r="I80" s="28">
        <f>(H50-I50)/4</f>
        <v>320106.25</v>
      </c>
      <c r="J80" s="28"/>
      <c r="K80" s="28"/>
      <c r="L80" s="28"/>
      <c r="M80" s="28">
        <f>(400-211)/4</f>
        <v>47.25</v>
      </c>
      <c r="N80" s="28">
        <f>(400-326)/4</f>
        <v>18.5</v>
      </c>
      <c r="O80" s="463">
        <f>(326-247)/4</f>
        <v>19.75</v>
      </c>
    </row>
    <row r="81" spans="8:15" ht="15.95">
      <c r="H81" s="464">
        <v>1299771</v>
      </c>
      <c r="I81" s="465">
        <f>(400-286)/3</f>
        <v>38</v>
      </c>
      <c r="J81" s="465"/>
      <c r="K81" s="465"/>
      <c r="L81" s="465"/>
      <c r="M81" s="465">
        <f>(400-237)/4</f>
        <v>40.75</v>
      </c>
      <c r="N81" s="465">
        <f>(400-278)/3</f>
        <v>40.666666666666664</v>
      </c>
      <c r="O81" s="466">
        <f>(366-265)/3</f>
        <v>33.666666666666664</v>
      </c>
    </row>
    <row r="82" spans="8:15" ht="15.95">
      <c r="H82" s="467">
        <v>1343452</v>
      </c>
      <c r="I82" s="28">
        <f>(400-286)/2</f>
        <v>57</v>
      </c>
      <c r="J82" s="28"/>
      <c r="K82" s="28"/>
      <c r="L82" s="28"/>
      <c r="M82" s="28">
        <f>(400-256)/2</f>
        <v>72</v>
      </c>
      <c r="N82" s="28">
        <f>(400-287)/2</f>
        <v>56.5</v>
      </c>
      <c r="O82" s="463">
        <f>(278-112)/2</f>
        <v>83</v>
      </c>
    </row>
    <row r="83" spans="8:15" ht="15.95">
      <c r="H83" s="468">
        <v>1324359</v>
      </c>
      <c r="I83" s="465">
        <f>(400-278)/2</f>
        <v>61</v>
      </c>
      <c r="J83" s="465"/>
      <c r="K83" s="465"/>
      <c r="L83" s="465"/>
      <c r="M83" s="465">
        <f>(400-298)/2</f>
        <v>51</v>
      </c>
      <c r="N83" s="465">
        <f>(400-356)/2</f>
        <v>22</v>
      </c>
      <c r="O83" s="466">
        <f>(356-318)/2</f>
        <v>19</v>
      </c>
    </row>
    <row r="84" spans="8:15" ht="15.95">
      <c r="H84" s="469">
        <v>1324352</v>
      </c>
      <c r="I84" s="470">
        <f>(400-289)/3</f>
        <v>37</v>
      </c>
      <c r="J84" s="470"/>
      <c r="K84" s="470"/>
      <c r="L84" s="470"/>
      <c r="M84" s="470">
        <f>(400-274)/3</f>
        <v>42</v>
      </c>
      <c r="N84" s="470">
        <f>(400-344)/3</f>
        <v>18.666666666666668</v>
      </c>
      <c r="O84" s="471">
        <f>(344-294)/3</f>
        <v>16.666666666666668</v>
      </c>
    </row>
    <row r="86" spans="8:15" ht="15.95">
      <c r="H86" s="472" t="s">
        <v>3502</v>
      </c>
    </row>
    <row r="87" spans="8:15" ht="15.95">
      <c r="H87" s="473" t="s">
        <v>222</v>
      </c>
      <c r="I87" s="483" t="s">
        <v>3477</v>
      </c>
      <c r="J87" s="483"/>
      <c r="K87" s="483"/>
      <c r="L87" s="483"/>
      <c r="M87" s="483" t="s">
        <v>3478</v>
      </c>
      <c r="N87" s="483" t="s">
        <v>3479</v>
      </c>
      <c r="O87" s="484" t="s">
        <v>3480</v>
      </c>
    </row>
    <row r="88" spans="8:15" ht="15.95">
      <c r="H88" s="474" t="s">
        <v>376</v>
      </c>
      <c r="I88" s="28" t="e">
        <f>AVERAGE(I79:I80)</f>
        <v>#VALUE!</v>
      </c>
      <c r="J88" s="28"/>
      <c r="K88" s="28"/>
      <c r="L88" s="28"/>
      <c r="M88" s="28" t="e">
        <f t="shared" ref="M88:O88" si="18">AVERAGE(M79:M80)</f>
        <v>#VALUE!</v>
      </c>
      <c r="N88" s="28" t="e">
        <f t="shared" si="18"/>
        <v>#VALUE!</v>
      </c>
      <c r="O88" s="475">
        <f t="shared" si="18"/>
        <v>26.75</v>
      </c>
    </row>
    <row r="89" spans="8:15" ht="15.95">
      <c r="H89" s="476" t="s">
        <v>170</v>
      </c>
      <c r="I89" s="465">
        <f>AVERAGE(I81:I82)</f>
        <v>47.5</v>
      </c>
      <c r="J89" s="465"/>
      <c r="K89" s="465"/>
      <c r="L89" s="465"/>
      <c r="M89" s="465">
        <f t="shared" ref="M89:O89" si="19">AVERAGE(M81:M82)</f>
        <v>56.375</v>
      </c>
      <c r="N89" s="465">
        <f t="shared" si="19"/>
        <v>48.583333333333329</v>
      </c>
      <c r="O89" s="477">
        <f t="shared" si="19"/>
        <v>58.333333333333329</v>
      </c>
    </row>
    <row r="90" spans="8:15" ht="15.95">
      <c r="H90" s="478" t="s">
        <v>183</v>
      </c>
      <c r="I90" s="479">
        <f>AVERAGE(I83:I84)</f>
        <v>49</v>
      </c>
      <c r="J90" s="479"/>
      <c r="K90" s="479"/>
      <c r="L90" s="479"/>
      <c r="M90" s="479">
        <f t="shared" ref="M90:O90" si="20">AVERAGE(M83:M84)</f>
        <v>46.5</v>
      </c>
      <c r="N90" s="479">
        <f t="shared" si="20"/>
        <v>20.333333333333336</v>
      </c>
      <c r="O90" s="480">
        <f t="shared" si="20"/>
        <v>17.833333333333336</v>
      </c>
    </row>
  </sheetData>
  <pageMargins left="0.7" right="0.7" top="0.75" bottom="0.75" header="0.3" footer="0.3"/>
  <pageSetup fitToHeight="0"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087E-0196-477E-86AC-7FAA4F6055EA}">
  <sheetPr>
    <tabColor rgb="FF548235"/>
    <pageSetUpPr fitToPage="1"/>
  </sheetPr>
  <dimension ref="A1:V29"/>
  <sheetViews>
    <sheetView topLeftCell="H1" workbookViewId="0">
      <selection activeCell="A2" sqref="A2"/>
    </sheetView>
  </sheetViews>
  <sheetFormatPr defaultColWidth="8.85546875" defaultRowHeight="15"/>
  <cols>
    <col min="2" max="2" width="15.42578125" customWidth="1"/>
    <col min="3" max="3" width="18.42578125" customWidth="1"/>
    <col min="4" max="4" width="15.42578125" customWidth="1"/>
    <col min="5" max="5" width="16.140625" customWidth="1"/>
    <col min="8" max="8" width="9.7109375" customWidth="1"/>
    <col min="9" max="10" width="13" customWidth="1"/>
    <col min="11" max="11" width="12.42578125" customWidth="1"/>
    <col min="12" max="12" width="15.28515625" customWidth="1"/>
    <col min="13" max="13" width="12.85546875" customWidth="1"/>
    <col min="14" max="14" width="23.28515625" customWidth="1"/>
    <col min="15" max="15" width="19.7109375" customWidth="1"/>
    <col min="16" max="20" width="19.85546875" customWidth="1"/>
    <col min="21" max="22" width="15.85546875" customWidth="1"/>
    <col min="23" max="23" width="19.42578125" customWidth="1"/>
  </cols>
  <sheetData>
    <row r="1" spans="1:22" ht="15.95">
      <c r="A1" s="167" t="s">
        <v>126</v>
      </c>
      <c r="B1" s="167" t="s">
        <v>3366</v>
      </c>
      <c r="C1" s="167" t="s">
        <v>3367</v>
      </c>
      <c r="D1" s="168" t="s">
        <v>3368</v>
      </c>
      <c r="E1" s="167" t="s">
        <v>3369</v>
      </c>
      <c r="F1" s="167" t="s">
        <v>219</v>
      </c>
      <c r="G1" s="167" t="s">
        <v>222</v>
      </c>
      <c r="H1" s="167" t="s">
        <v>271</v>
      </c>
      <c r="I1" s="167" t="s">
        <v>218</v>
      </c>
      <c r="J1" s="167" t="s">
        <v>3424</v>
      </c>
      <c r="K1" s="167" t="s">
        <v>272</v>
      </c>
      <c r="L1" s="167" t="s">
        <v>273</v>
      </c>
      <c r="M1" s="167" t="s">
        <v>274</v>
      </c>
      <c r="N1" s="311" t="s">
        <v>277</v>
      </c>
      <c r="O1" s="331" t="s">
        <v>3591</v>
      </c>
      <c r="P1" s="144" t="s">
        <v>3592</v>
      </c>
      <c r="Q1" s="331" t="s">
        <v>3593</v>
      </c>
      <c r="R1" s="331" t="s">
        <v>3594</v>
      </c>
      <c r="S1" s="144" t="s">
        <v>3595</v>
      </c>
      <c r="T1" s="144" t="s">
        <v>3596</v>
      </c>
      <c r="U1" t="s">
        <v>3370</v>
      </c>
      <c r="V1" t="s">
        <v>276</v>
      </c>
    </row>
    <row r="2" spans="1:22" ht="15.95">
      <c r="A2" s="1">
        <v>1</v>
      </c>
      <c r="B2" s="1"/>
      <c r="C2" s="1" t="s">
        <v>442</v>
      </c>
      <c r="D2" s="1" t="s">
        <v>443</v>
      </c>
      <c r="E2" s="3">
        <v>1253165</v>
      </c>
      <c r="F2" s="3" t="s">
        <v>144</v>
      </c>
      <c r="G2" s="3" t="s">
        <v>185</v>
      </c>
      <c r="H2" s="3" t="s">
        <v>329</v>
      </c>
      <c r="I2" s="4">
        <v>43832</v>
      </c>
      <c r="J2" s="4">
        <v>44356</v>
      </c>
      <c r="K2" s="5">
        <f>YEARFRAC(I2,J2)</f>
        <v>1.4361111111111111</v>
      </c>
      <c r="L2" s="5">
        <f>_xlfn.DAYS(J2,I2)</f>
        <v>524</v>
      </c>
      <c r="M2" s="5">
        <f t="shared" ref="M2:M20" si="0">L2/30</f>
        <v>17.466666666666665</v>
      </c>
      <c r="N2" s="318" t="s">
        <v>3375</v>
      </c>
      <c r="O2" s="5">
        <v>28</v>
      </c>
      <c r="P2" s="5">
        <v>213</v>
      </c>
      <c r="Q2" s="5">
        <v>30</v>
      </c>
      <c r="R2" s="5">
        <v>35</v>
      </c>
      <c r="S2" s="5">
        <v>125</v>
      </c>
      <c r="T2" s="5">
        <v>172</v>
      </c>
      <c r="U2" s="13">
        <v>44228</v>
      </c>
      <c r="V2" s="125">
        <f t="shared" ref="V2:V20" si="1">_xlfn.DAYS(U2,I2)/30</f>
        <v>13.2</v>
      </c>
    </row>
    <row r="3" spans="1:22" ht="15.95">
      <c r="A3" s="1">
        <v>2</v>
      </c>
      <c r="B3" s="705" t="s">
        <v>444</v>
      </c>
      <c r="C3" s="1" t="s">
        <v>445</v>
      </c>
      <c r="D3" s="1" t="s">
        <v>443</v>
      </c>
      <c r="E3" s="3">
        <v>1253165</v>
      </c>
      <c r="F3" s="3" t="s">
        <v>144</v>
      </c>
      <c r="G3" s="3" t="s">
        <v>185</v>
      </c>
      <c r="H3" s="3" t="s">
        <v>326</v>
      </c>
      <c r="I3" s="4">
        <v>43832</v>
      </c>
      <c r="J3" s="4">
        <v>44356</v>
      </c>
      <c r="K3" s="5">
        <f t="shared" ref="K3:K20" si="2">YEARFRAC(I3,J3)</f>
        <v>1.4361111111111111</v>
      </c>
      <c r="L3" s="5">
        <f t="shared" ref="L3:L20" si="3">_xlfn.DAYS(J3,I3)</f>
        <v>524</v>
      </c>
      <c r="M3" s="5">
        <f t="shared" si="0"/>
        <v>17.466666666666665</v>
      </c>
      <c r="N3" s="318" t="s">
        <v>3375</v>
      </c>
      <c r="O3" s="5">
        <v>29</v>
      </c>
      <c r="P3" s="5">
        <v>160</v>
      </c>
      <c r="Q3" s="5">
        <v>30</v>
      </c>
      <c r="R3" s="5">
        <v>28</v>
      </c>
      <c r="S3" s="5">
        <v>142</v>
      </c>
      <c r="T3" s="5">
        <v>193</v>
      </c>
      <c r="U3" s="13">
        <v>44228</v>
      </c>
      <c r="V3" s="125">
        <f t="shared" si="1"/>
        <v>13.2</v>
      </c>
    </row>
    <row r="4" spans="1:22" ht="15.95">
      <c r="A4" s="1">
        <v>3</v>
      </c>
      <c r="B4" s="705" t="s">
        <v>446</v>
      </c>
      <c r="C4" s="1" t="s">
        <v>447</v>
      </c>
      <c r="D4" s="1" t="s">
        <v>443</v>
      </c>
      <c r="E4" s="3">
        <v>1253165</v>
      </c>
      <c r="F4" s="3" t="s">
        <v>144</v>
      </c>
      <c r="G4" s="3" t="s">
        <v>185</v>
      </c>
      <c r="H4" s="3" t="s">
        <v>316</v>
      </c>
      <c r="I4" s="4">
        <v>43832</v>
      </c>
      <c r="J4" s="4">
        <v>44356</v>
      </c>
      <c r="K4" s="5">
        <f t="shared" si="2"/>
        <v>1.4361111111111111</v>
      </c>
      <c r="L4" s="5">
        <f t="shared" si="3"/>
        <v>524</v>
      </c>
      <c r="M4" s="5">
        <f t="shared" si="0"/>
        <v>17.466666666666665</v>
      </c>
      <c r="N4" s="318" t="s">
        <v>3375</v>
      </c>
      <c r="O4" s="5">
        <v>30</v>
      </c>
      <c r="P4" s="5">
        <v>167</v>
      </c>
      <c r="Q4" s="5">
        <v>34</v>
      </c>
      <c r="R4" s="5">
        <v>34</v>
      </c>
      <c r="S4" s="5">
        <v>126</v>
      </c>
      <c r="T4" s="5">
        <v>182</v>
      </c>
      <c r="U4" s="13">
        <v>44228</v>
      </c>
      <c r="V4" s="125">
        <f t="shared" si="1"/>
        <v>13.2</v>
      </c>
    </row>
    <row r="5" spans="1:22" ht="15.95">
      <c r="A5" s="1">
        <v>4</v>
      </c>
      <c r="B5" s="705" t="s">
        <v>448</v>
      </c>
      <c r="C5" s="1" t="s">
        <v>449</v>
      </c>
      <c r="D5" s="1" t="s">
        <v>443</v>
      </c>
      <c r="E5" s="3">
        <v>1253165</v>
      </c>
      <c r="F5" s="3" t="s">
        <v>144</v>
      </c>
      <c r="G5" s="3" t="s">
        <v>185</v>
      </c>
      <c r="H5" s="3" t="s">
        <v>323</v>
      </c>
      <c r="I5" s="4">
        <v>43832</v>
      </c>
      <c r="J5" s="4">
        <v>44356</v>
      </c>
      <c r="K5" s="5">
        <f t="shared" si="2"/>
        <v>1.4361111111111111</v>
      </c>
      <c r="L5" s="5">
        <f t="shared" si="3"/>
        <v>524</v>
      </c>
      <c r="M5" s="5">
        <f t="shared" si="0"/>
        <v>17.466666666666665</v>
      </c>
      <c r="N5" s="318" t="s">
        <v>3375</v>
      </c>
      <c r="O5" s="5">
        <v>30</v>
      </c>
      <c r="P5" s="5">
        <v>218</v>
      </c>
      <c r="Q5" s="5">
        <v>33</v>
      </c>
      <c r="R5" s="5">
        <v>27</v>
      </c>
      <c r="S5" s="5">
        <v>137</v>
      </c>
      <c r="T5" s="5">
        <v>142</v>
      </c>
      <c r="U5" s="13">
        <v>44228</v>
      </c>
      <c r="V5" s="125">
        <f t="shared" si="1"/>
        <v>13.2</v>
      </c>
    </row>
    <row r="6" spans="1:22" ht="15.95">
      <c r="A6" s="1">
        <v>5</v>
      </c>
      <c r="B6" s="705" t="s">
        <v>450</v>
      </c>
      <c r="C6" s="1" t="s">
        <v>451</v>
      </c>
      <c r="D6" s="1" t="s">
        <v>443</v>
      </c>
      <c r="E6" s="3">
        <v>1253165</v>
      </c>
      <c r="F6" s="3" t="s">
        <v>144</v>
      </c>
      <c r="G6" s="3" t="s">
        <v>185</v>
      </c>
      <c r="H6" s="3" t="s">
        <v>320</v>
      </c>
      <c r="I6" s="4">
        <v>43832</v>
      </c>
      <c r="J6" s="4">
        <v>44356</v>
      </c>
      <c r="K6" s="5">
        <f t="shared" si="2"/>
        <v>1.4361111111111111</v>
      </c>
      <c r="L6" s="5">
        <f t="shared" si="3"/>
        <v>524</v>
      </c>
      <c r="M6" s="5">
        <f t="shared" si="0"/>
        <v>17.466666666666665</v>
      </c>
      <c r="N6" s="318" t="s">
        <v>3375</v>
      </c>
      <c r="O6" s="5">
        <v>27</v>
      </c>
      <c r="P6" s="5">
        <v>166</v>
      </c>
      <c r="Q6" s="5">
        <v>28</v>
      </c>
      <c r="R6" s="5">
        <v>28</v>
      </c>
      <c r="S6" s="5">
        <v>127</v>
      </c>
      <c r="T6" s="5">
        <v>192</v>
      </c>
      <c r="U6" s="13">
        <v>44228</v>
      </c>
      <c r="V6" s="125">
        <f t="shared" si="1"/>
        <v>13.2</v>
      </c>
    </row>
    <row r="7" spans="1:22" ht="15.95">
      <c r="A7" s="1">
        <v>6</v>
      </c>
      <c r="B7" s="705" t="s">
        <v>452</v>
      </c>
      <c r="C7" s="1" t="s">
        <v>453</v>
      </c>
      <c r="D7" s="1" t="s">
        <v>454</v>
      </c>
      <c r="E7" s="7">
        <v>1275963</v>
      </c>
      <c r="F7" s="7" t="s">
        <v>144</v>
      </c>
      <c r="G7" s="7" t="s">
        <v>183</v>
      </c>
      <c r="H7" s="7" t="s">
        <v>329</v>
      </c>
      <c r="I7" s="8">
        <v>43894</v>
      </c>
      <c r="J7" s="4">
        <v>44356</v>
      </c>
      <c r="K7" s="5">
        <f t="shared" si="2"/>
        <v>1.2638888888888888</v>
      </c>
      <c r="L7" s="5">
        <f t="shared" si="3"/>
        <v>462</v>
      </c>
      <c r="M7" s="9">
        <f t="shared" si="0"/>
        <v>15.4</v>
      </c>
      <c r="N7" s="318" t="s">
        <v>3375</v>
      </c>
      <c r="O7" s="9">
        <v>25</v>
      </c>
      <c r="P7" s="9">
        <v>195</v>
      </c>
      <c r="Q7" s="9">
        <v>27</v>
      </c>
      <c r="R7" s="9">
        <v>28</v>
      </c>
      <c r="S7" s="9">
        <v>228</v>
      </c>
      <c r="T7" s="9">
        <v>185</v>
      </c>
      <c r="U7" s="13">
        <v>44228</v>
      </c>
      <c r="V7" s="125">
        <f t="shared" si="1"/>
        <v>11.133333333333333</v>
      </c>
    </row>
    <row r="8" spans="1:22" ht="15.95">
      <c r="A8" s="1">
        <v>7</v>
      </c>
      <c r="B8" s="705" t="s">
        <v>455</v>
      </c>
      <c r="C8" s="1" t="s">
        <v>456</v>
      </c>
      <c r="D8" s="1" t="s">
        <v>454</v>
      </c>
      <c r="E8" s="7">
        <v>1275963</v>
      </c>
      <c r="F8" s="7" t="s">
        <v>144</v>
      </c>
      <c r="G8" s="7" t="s">
        <v>183</v>
      </c>
      <c r="H8" s="7" t="s">
        <v>326</v>
      </c>
      <c r="I8" s="8">
        <v>43894</v>
      </c>
      <c r="J8" s="4">
        <v>44356</v>
      </c>
      <c r="K8" s="5">
        <f t="shared" si="2"/>
        <v>1.2638888888888888</v>
      </c>
      <c r="L8" s="5">
        <f t="shared" si="3"/>
        <v>462</v>
      </c>
      <c r="M8" s="9">
        <f t="shared" si="0"/>
        <v>15.4</v>
      </c>
      <c r="N8" s="318" t="s">
        <v>3375</v>
      </c>
      <c r="O8" s="9">
        <v>23</v>
      </c>
      <c r="P8" s="9">
        <v>172</v>
      </c>
      <c r="Q8" s="9">
        <v>26</v>
      </c>
      <c r="R8" s="9">
        <v>27</v>
      </c>
      <c r="S8" s="9">
        <v>158</v>
      </c>
      <c r="T8" s="9">
        <v>215</v>
      </c>
      <c r="U8" s="13">
        <v>44228</v>
      </c>
      <c r="V8" s="125">
        <f t="shared" si="1"/>
        <v>11.133333333333333</v>
      </c>
    </row>
    <row r="9" spans="1:22" ht="15.95">
      <c r="A9" s="1">
        <v>8</v>
      </c>
      <c r="B9" s="705" t="s">
        <v>457</v>
      </c>
      <c r="C9" s="1" t="s">
        <v>458</v>
      </c>
      <c r="D9" s="1" t="s">
        <v>454</v>
      </c>
      <c r="E9" s="7">
        <v>1275963</v>
      </c>
      <c r="F9" s="7" t="s">
        <v>144</v>
      </c>
      <c r="G9" s="7" t="s">
        <v>183</v>
      </c>
      <c r="H9" s="7" t="s">
        <v>316</v>
      </c>
      <c r="I9" s="8">
        <v>43894</v>
      </c>
      <c r="J9" s="4">
        <v>44356</v>
      </c>
      <c r="K9" s="5">
        <f t="shared" si="2"/>
        <v>1.2638888888888888</v>
      </c>
      <c r="L9" s="5">
        <f t="shared" si="3"/>
        <v>462</v>
      </c>
      <c r="M9" s="9">
        <f t="shared" si="0"/>
        <v>15.4</v>
      </c>
      <c r="N9" s="318" t="s">
        <v>3375</v>
      </c>
      <c r="O9" s="9">
        <v>24</v>
      </c>
      <c r="P9" s="9">
        <v>181</v>
      </c>
      <c r="Q9" s="9">
        <v>25</v>
      </c>
      <c r="R9" s="9">
        <v>25</v>
      </c>
      <c r="S9" s="9">
        <v>188</v>
      </c>
      <c r="T9" s="9">
        <v>214</v>
      </c>
      <c r="U9" s="13">
        <v>44228</v>
      </c>
      <c r="V9" s="125">
        <f t="shared" si="1"/>
        <v>11.133333333333333</v>
      </c>
    </row>
    <row r="10" spans="1:22" ht="15.95">
      <c r="A10" s="1">
        <v>9</v>
      </c>
      <c r="B10" s="705" t="s">
        <v>459</v>
      </c>
      <c r="C10" s="1" t="s">
        <v>460</v>
      </c>
      <c r="D10" s="1" t="s">
        <v>454</v>
      </c>
      <c r="E10" s="7">
        <v>1275963</v>
      </c>
      <c r="F10" s="7" t="s">
        <v>144</v>
      </c>
      <c r="G10" s="7" t="s">
        <v>183</v>
      </c>
      <c r="H10" s="7" t="s">
        <v>323</v>
      </c>
      <c r="I10" s="8">
        <v>43894</v>
      </c>
      <c r="J10" s="4">
        <v>44356</v>
      </c>
      <c r="K10" s="5">
        <f t="shared" si="2"/>
        <v>1.2638888888888888</v>
      </c>
      <c r="L10" s="5">
        <f t="shared" si="3"/>
        <v>462</v>
      </c>
      <c r="M10" s="9">
        <f t="shared" si="0"/>
        <v>15.4</v>
      </c>
      <c r="N10" s="318" t="s">
        <v>3375</v>
      </c>
      <c r="O10" s="9">
        <v>22</v>
      </c>
      <c r="P10" s="9">
        <v>188</v>
      </c>
      <c r="Q10" s="9">
        <v>24</v>
      </c>
      <c r="R10" s="9">
        <v>28</v>
      </c>
      <c r="S10" s="9">
        <v>168</v>
      </c>
      <c r="T10" s="9">
        <v>163</v>
      </c>
      <c r="U10" s="13">
        <v>44228</v>
      </c>
      <c r="V10" s="125">
        <f t="shared" si="1"/>
        <v>11.133333333333333</v>
      </c>
    </row>
    <row r="11" spans="1:22" ht="15.95">
      <c r="A11" s="1">
        <v>10</v>
      </c>
      <c r="B11" s="705" t="s">
        <v>461</v>
      </c>
      <c r="C11" s="1" t="s">
        <v>462</v>
      </c>
      <c r="D11" s="1" t="s">
        <v>454</v>
      </c>
      <c r="E11" s="7">
        <v>1275963</v>
      </c>
      <c r="F11" s="7" t="s">
        <v>144</v>
      </c>
      <c r="G11" s="7" t="s">
        <v>183</v>
      </c>
      <c r="H11" s="7" t="s">
        <v>320</v>
      </c>
      <c r="I11" s="8">
        <v>43894</v>
      </c>
      <c r="J11" s="4">
        <v>44356</v>
      </c>
      <c r="K11" s="5">
        <f t="shared" si="2"/>
        <v>1.2638888888888888</v>
      </c>
      <c r="L11" s="5">
        <f t="shared" si="3"/>
        <v>462</v>
      </c>
      <c r="M11" s="9">
        <f t="shared" si="0"/>
        <v>15.4</v>
      </c>
      <c r="N11" s="318" t="s">
        <v>3375</v>
      </c>
      <c r="O11" s="9">
        <v>23</v>
      </c>
      <c r="P11" s="9">
        <v>146</v>
      </c>
      <c r="Q11" s="9">
        <v>24</v>
      </c>
      <c r="R11" s="9">
        <v>24</v>
      </c>
      <c r="S11" s="9">
        <v>158</v>
      </c>
      <c r="T11" s="9">
        <v>200</v>
      </c>
      <c r="U11" s="13">
        <v>44228</v>
      </c>
      <c r="V11" s="125">
        <f t="shared" si="1"/>
        <v>11.133333333333333</v>
      </c>
    </row>
    <row r="12" spans="1:22" ht="15.95">
      <c r="A12" s="1">
        <v>11</v>
      </c>
      <c r="B12" s="705" t="s">
        <v>463</v>
      </c>
      <c r="C12" s="1" t="s">
        <v>464</v>
      </c>
      <c r="D12" s="1" t="s">
        <v>465</v>
      </c>
      <c r="E12" s="7">
        <v>1324357</v>
      </c>
      <c r="F12" s="7" t="s">
        <v>142</v>
      </c>
      <c r="G12" s="7" t="s">
        <v>183</v>
      </c>
      <c r="H12" s="7" t="s">
        <v>329</v>
      </c>
      <c r="I12" s="8">
        <v>43908</v>
      </c>
      <c r="J12" s="4">
        <v>44356</v>
      </c>
      <c r="K12" s="5">
        <f t="shared" si="2"/>
        <v>1.2250000000000001</v>
      </c>
      <c r="L12" s="5">
        <f t="shared" si="3"/>
        <v>448</v>
      </c>
      <c r="M12" s="9">
        <f t="shared" si="0"/>
        <v>14.933333333333334</v>
      </c>
      <c r="N12" s="318" t="s">
        <v>3375</v>
      </c>
      <c r="O12" s="9">
        <v>32</v>
      </c>
      <c r="P12" s="9">
        <v>196</v>
      </c>
      <c r="Q12" s="9">
        <v>32</v>
      </c>
      <c r="R12" s="9">
        <v>31</v>
      </c>
      <c r="S12" s="9">
        <v>190</v>
      </c>
      <c r="T12" s="9">
        <v>178</v>
      </c>
      <c r="U12" s="13">
        <v>44228</v>
      </c>
      <c r="V12" s="125">
        <f t="shared" si="1"/>
        <v>10.666666666666666</v>
      </c>
    </row>
    <row r="13" spans="1:22" ht="15.95">
      <c r="A13" s="1">
        <v>12</v>
      </c>
      <c r="B13" s="705" t="s">
        <v>466</v>
      </c>
      <c r="C13" s="1" t="s">
        <v>467</v>
      </c>
      <c r="D13" s="1" t="s">
        <v>465</v>
      </c>
      <c r="E13" s="7">
        <v>1324357</v>
      </c>
      <c r="F13" s="7" t="s">
        <v>142</v>
      </c>
      <c r="G13" s="7" t="s">
        <v>183</v>
      </c>
      <c r="H13" s="7" t="s">
        <v>326</v>
      </c>
      <c r="I13" s="8">
        <v>43908</v>
      </c>
      <c r="J13" s="4">
        <v>44356</v>
      </c>
      <c r="K13" s="5">
        <f t="shared" si="2"/>
        <v>1.2250000000000001</v>
      </c>
      <c r="L13" s="5">
        <f t="shared" si="3"/>
        <v>448</v>
      </c>
      <c r="M13" s="9">
        <f t="shared" si="0"/>
        <v>14.933333333333334</v>
      </c>
      <c r="N13" s="318" t="s">
        <v>3375</v>
      </c>
      <c r="O13" s="9">
        <v>30</v>
      </c>
      <c r="P13" s="9">
        <v>143</v>
      </c>
      <c r="Q13" s="9">
        <v>31</v>
      </c>
      <c r="R13" s="9">
        <v>30</v>
      </c>
      <c r="S13" s="9">
        <v>163</v>
      </c>
      <c r="T13" s="9">
        <v>213</v>
      </c>
      <c r="U13" s="13">
        <v>44228</v>
      </c>
      <c r="V13" s="125">
        <f t="shared" si="1"/>
        <v>10.666666666666666</v>
      </c>
    </row>
    <row r="14" spans="1:22" ht="15.95">
      <c r="A14" s="1">
        <v>13</v>
      </c>
      <c r="B14" s="705" t="s">
        <v>468</v>
      </c>
      <c r="C14" s="1" t="s">
        <v>469</v>
      </c>
      <c r="D14" s="1" t="s">
        <v>465</v>
      </c>
      <c r="E14" s="7">
        <v>1324357</v>
      </c>
      <c r="F14" s="7" t="s">
        <v>142</v>
      </c>
      <c r="G14" s="7" t="s">
        <v>183</v>
      </c>
      <c r="H14" s="7" t="s">
        <v>320</v>
      </c>
      <c r="I14" s="8">
        <v>43908</v>
      </c>
      <c r="J14" s="4">
        <v>44356</v>
      </c>
      <c r="K14" s="5">
        <f t="shared" si="2"/>
        <v>1.2250000000000001</v>
      </c>
      <c r="L14" s="5">
        <f t="shared" si="3"/>
        <v>448</v>
      </c>
      <c r="M14" s="9">
        <f t="shared" si="0"/>
        <v>14.933333333333334</v>
      </c>
      <c r="N14" s="318" t="s">
        <v>3375</v>
      </c>
      <c r="O14" s="9">
        <v>38</v>
      </c>
      <c r="P14" s="9">
        <v>182</v>
      </c>
      <c r="Q14" s="9">
        <v>28</v>
      </c>
      <c r="R14" s="9">
        <v>28</v>
      </c>
      <c r="S14" s="9">
        <v>216</v>
      </c>
      <c r="T14" s="9">
        <v>179</v>
      </c>
      <c r="U14" s="13">
        <v>44228</v>
      </c>
      <c r="V14" s="125">
        <f t="shared" si="1"/>
        <v>10.666666666666666</v>
      </c>
    </row>
    <row r="15" spans="1:22" ht="15.95">
      <c r="A15" s="1">
        <v>14</v>
      </c>
      <c r="B15" s="705" t="s">
        <v>470</v>
      </c>
      <c r="C15" s="1" t="s">
        <v>471</v>
      </c>
      <c r="D15" s="1" t="s">
        <v>472</v>
      </c>
      <c r="E15" s="7">
        <v>1324355</v>
      </c>
      <c r="F15" s="7" t="s">
        <v>142</v>
      </c>
      <c r="G15" s="7" t="s">
        <v>183</v>
      </c>
      <c r="H15" s="7" t="s">
        <v>316</v>
      </c>
      <c r="I15" s="8">
        <v>43894</v>
      </c>
      <c r="J15" s="4">
        <v>44356</v>
      </c>
      <c r="K15" s="5">
        <f t="shared" si="2"/>
        <v>1.2638888888888888</v>
      </c>
      <c r="L15" s="5">
        <f t="shared" si="3"/>
        <v>462</v>
      </c>
      <c r="M15" s="9">
        <f t="shared" si="0"/>
        <v>15.4</v>
      </c>
      <c r="N15" s="318" t="s">
        <v>3375</v>
      </c>
      <c r="O15" s="9">
        <v>30</v>
      </c>
      <c r="P15" s="9">
        <v>210</v>
      </c>
      <c r="Q15" s="9">
        <v>31</v>
      </c>
      <c r="R15" s="9">
        <v>30</v>
      </c>
      <c r="S15" s="9">
        <v>174</v>
      </c>
      <c r="T15" s="9">
        <v>246</v>
      </c>
      <c r="U15" s="13">
        <v>44228</v>
      </c>
      <c r="V15" s="125">
        <f t="shared" si="1"/>
        <v>11.133333333333333</v>
      </c>
    </row>
    <row r="16" spans="1:22" ht="15.95">
      <c r="A16" s="1">
        <v>15</v>
      </c>
      <c r="B16" s="705" t="s">
        <v>473</v>
      </c>
      <c r="C16" s="1" t="s">
        <v>474</v>
      </c>
      <c r="D16" s="1" t="s">
        <v>472</v>
      </c>
      <c r="E16" s="7">
        <v>1324355</v>
      </c>
      <c r="F16" s="7" t="s">
        <v>142</v>
      </c>
      <c r="G16" s="7" t="s">
        <v>183</v>
      </c>
      <c r="H16" s="7" t="s">
        <v>323</v>
      </c>
      <c r="I16" s="8">
        <v>43894</v>
      </c>
      <c r="J16" s="4">
        <v>44356</v>
      </c>
      <c r="K16" s="5">
        <f t="shared" si="2"/>
        <v>1.2638888888888888</v>
      </c>
      <c r="L16" s="5">
        <f t="shared" si="3"/>
        <v>462</v>
      </c>
      <c r="M16" s="9">
        <f t="shared" si="0"/>
        <v>15.4</v>
      </c>
      <c r="N16" s="318" t="s">
        <v>3375</v>
      </c>
      <c r="O16" s="9">
        <v>30</v>
      </c>
      <c r="P16" s="9">
        <v>176</v>
      </c>
      <c r="Q16" s="9">
        <v>31</v>
      </c>
      <c r="R16" s="9">
        <v>30</v>
      </c>
      <c r="S16" s="9">
        <v>189</v>
      </c>
      <c r="T16" s="9">
        <v>214</v>
      </c>
      <c r="U16" s="13">
        <v>44228</v>
      </c>
      <c r="V16" s="125">
        <f t="shared" si="1"/>
        <v>11.133333333333333</v>
      </c>
    </row>
    <row r="17" spans="1:22" ht="15.95">
      <c r="A17" s="1">
        <v>16</v>
      </c>
      <c r="B17" s="705" t="s">
        <v>475</v>
      </c>
      <c r="C17" s="1" t="s">
        <v>476</v>
      </c>
      <c r="D17" s="1" t="s">
        <v>472</v>
      </c>
      <c r="E17" s="7">
        <v>1324355</v>
      </c>
      <c r="F17" s="7" t="s">
        <v>142</v>
      </c>
      <c r="G17" s="7" t="s">
        <v>183</v>
      </c>
      <c r="H17" s="7" t="s">
        <v>320</v>
      </c>
      <c r="I17" s="8">
        <v>43894</v>
      </c>
      <c r="J17" s="4">
        <v>44356</v>
      </c>
      <c r="K17" s="5">
        <f t="shared" si="2"/>
        <v>1.2638888888888888</v>
      </c>
      <c r="L17" s="5">
        <f t="shared" si="3"/>
        <v>462</v>
      </c>
      <c r="M17" s="9">
        <f t="shared" si="0"/>
        <v>15.4</v>
      </c>
      <c r="N17" s="318" t="s">
        <v>3375</v>
      </c>
      <c r="O17" s="9">
        <v>34</v>
      </c>
      <c r="P17" s="9">
        <v>252</v>
      </c>
      <c r="Q17" s="9">
        <v>34</v>
      </c>
      <c r="R17" s="9">
        <v>34</v>
      </c>
      <c r="S17" s="9">
        <v>189</v>
      </c>
      <c r="T17" s="9">
        <v>256</v>
      </c>
      <c r="U17" s="13">
        <v>44228</v>
      </c>
      <c r="V17" s="125">
        <f t="shared" si="1"/>
        <v>11.133333333333333</v>
      </c>
    </row>
    <row r="18" spans="1:22" ht="15.95">
      <c r="A18" s="1">
        <v>17</v>
      </c>
      <c r="B18" s="705" t="s">
        <v>477</v>
      </c>
      <c r="C18" s="1" t="s">
        <v>478</v>
      </c>
      <c r="D18" s="1" t="s">
        <v>479</v>
      </c>
      <c r="E18" s="10">
        <v>1253156</v>
      </c>
      <c r="F18" s="10" t="s">
        <v>142</v>
      </c>
      <c r="G18" s="10" t="s">
        <v>183</v>
      </c>
      <c r="H18" s="10" t="s">
        <v>323</v>
      </c>
      <c r="I18" s="11">
        <v>43838</v>
      </c>
      <c r="J18" s="4">
        <v>44356</v>
      </c>
      <c r="K18" s="5">
        <f t="shared" si="2"/>
        <v>1.4194444444444445</v>
      </c>
      <c r="L18" s="5">
        <f t="shared" si="3"/>
        <v>518</v>
      </c>
      <c r="M18" s="12">
        <f t="shared" si="0"/>
        <v>17.266666666666666</v>
      </c>
      <c r="N18" s="318" t="s">
        <v>3375</v>
      </c>
      <c r="O18" s="12">
        <v>32</v>
      </c>
      <c r="P18" s="12">
        <v>193</v>
      </c>
      <c r="Q18" s="12">
        <v>33</v>
      </c>
      <c r="R18" s="12">
        <v>33</v>
      </c>
      <c r="S18" s="12">
        <v>199</v>
      </c>
      <c r="T18" s="12">
        <v>217</v>
      </c>
      <c r="U18" s="13">
        <v>44228</v>
      </c>
      <c r="V18" s="125">
        <f t="shared" si="1"/>
        <v>13</v>
      </c>
    </row>
    <row r="19" spans="1:22" ht="15.95">
      <c r="A19" s="1">
        <v>18</v>
      </c>
      <c r="B19" s="705" t="s">
        <v>480</v>
      </c>
      <c r="C19" s="1" t="s">
        <v>481</v>
      </c>
      <c r="D19" s="1" t="s">
        <v>479</v>
      </c>
      <c r="E19" s="10">
        <v>1253156</v>
      </c>
      <c r="F19" s="10" t="s">
        <v>142</v>
      </c>
      <c r="G19" s="10" t="s">
        <v>183</v>
      </c>
      <c r="H19" s="10" t="s">
        <v>320</v>
      </c>
      <c r="I19" s="11">
        <v>43838</v>
      </c>
      <c r="J19" s="4">
        <v>44356</v>
      </c>
      <c r="K19" s="5">
        <f t="shared" si="2"/>
        <v>1.4194444444444445</v>
      </c>
      <c r="L19" s="5">
        <f t="shared" si="3"/>
        <v>518</v>
      </c>
      <c r="M19" s="12">
        <f t="shared" si="0"/>
        <v>17.266666666666666</v>
      </c>
      <c r="N19" s="318" t="s">
        <v>3375</v>
      </c>
      <c r="O19" s="12">
        <v>29</v>
      </c>
      <c r="P19" s="12">
        <v>225</v>
      </c>
      <c r="Q19" s="12">
        <v>30</v>
      </c>
      <c r="R19" s="12">
        <v>31</v>
      </c>
      <c r="S19" s="12">
        <v>172</v>
      </c>
      <c r="T19" s="12">
        <v>223</v>
      </c>
      <c r="U19" s="13">
        <v>44228</v>
      </c>
      <c r="V19" s="125">
        <f t="shared" si="1"/>
        <v>13</v>
      </c>
    </row>
    <row r="20" spans="1:22" ht="15.95">
      <c r="A20" s="1">
        <v>19</v>
      </c>
      <c r="B20" s="705" t="s">
        <v>482</v>
      </c>
      <c r="C20" s="1" t="s">
        <v>483</v>
      </c>
      <c r="D20" s="1" t="s">
        <v>484</v>
      </c>
      <c r="E20" s="99">
        <v>1385322</v>
      </c>
      <c r="F20" s="124" t="s">
        <v>142</v>
      </c>
      <c r="G20" s="124" t="s">
        <v>179</v>
      </c>
      <c r="H20" s="124" t="s">
        <v>316</v>
      </c>
      <c r="I20" s="100">
        <v>43905</v>
      </c>
      <c r="J20" s="4">
        <v>44356</v>
      </c>
      <c r="K20" s="5">
        <f t="shared" si="2"/>
        <v>1.2333333333333334</v>
      </c>
      <c r="L20" s="5">
        <f t="shared" si="3"/>
        <v>451</v>
      </c>
      <c r="M20" s="102">
        <f t="shared" si="0"/>
        <v>15.033333333333333</v>
      </c>
      <c r="N20" s="318" t="s">
        <v>3375</v>
      </c>
      <c r="O20" s="102">
        <v>28</v>
      </c>
      <c r="P20" s="102">
        <v>228</v>
      </c>
      <c r="Q20" s="102">
        <v>29</v>
      </c>
      <c r="R20" s="102">
        <v>29</v>
      </c>
      <c r="S20" s="102">
        <v>177</v>
      </c>
      <c r="T20" s="102">
        <v>226</v>
      </c>
      <c r="U20" s="13">
        <v>44228</v>
      </c>
      <c r="V20" s="125">
        <f t="shared" si="1"/>
        <v>10.766666666666667</v>
      </c>
    </row>
    <row r="21" spans="1:22" ht="15.95">
      <c r="A21" s="161" t="s">
        <v>184</v>
      </c>
      <c r="B21" s="14"/>
    </row>
    <row r="22" spans="1:22" ht="15.95">
      <c r="A22" s="162" t="s">
        <v>153</v>
      </c>
      <c r="B22" s="14"/>
      <c r="O22" s="101"/>
    </row>
    <row r="23" spans="1:22">
      <c r="A23" s="163" t="s">
        <v>170</v>
      </c>
      <c r="B23" s="167"/>
      <c r="O23" s="101"/>
    </row>
    <row r="24" spans="1:22" ht="15.95">
      <c r="A24" s="164" t="s">
        <v>179</v>
      </c>
      <c r="B24" s="532"/>
    </row>
    <row r="25" spans="1:22" ht="15.95">
      <c r="A25" s="165" t="s">
        <v>185</v>
      </c>
      <c r="B25" s="14"/>
    </row>
    <row r="26" spans="1:22" ht="15.95">
      <c r="A26" s="187" t="s">
        <v>183</v>
      </c>
      <c r="B26" s="14"/>
    </row>
    <row r="27" spans="1:22">
      <c r="A27" s="186" t="s">
        <v>186</v>
      </c>
      <c r="B27" s="167"/>
    </row>
    <row r="28" spans="1:22" ht="17.100000000000001">
      <c r="A28" s="374" t="s">
        <v>187</v>
      </c>
      <c r="B28" s="562"/>
    </row>
    <row r="29" spans="1:22" ht="17.100000000000001">
      <c r="A29" s="393" t="s">
        <v>188</v>
      </c>
      <c r="B29" s="562"/>
    </row>
  </sheetData>
  <pageMargins left="0.7" right="0.7" top="0.75" bottom="0.75" header="0.3" footer="0.3"/>
  <pageSetup fitToHeight="0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7177-C780-4ED7-8149-3A4CD0E1D48F}">
  <sheetPr>
    <tabColor rgb="FFFFC000"/>
  </sheetPr>
  <dimension ref="A1:BL75"/>
  <sheetViews>
    <sheetView workbookViewId="0">
      <selection activeCell="A16" sqref="A16"/>
    </sheetView>
  </sheetViews>
  <sheetFormatPr defaultColWidth="8.85546875" defaultRowHeight="15"/>
  <cols>
    <col min="2" max="2" width="14.140625" customWidth="1"/>
    <col min="3" max="3" width="13.7109375" customWidth="1"/>
    <col min="4" max="4" width="9.140625" hidden="1" customWidth="1"/>
    <col min="6" max="6" width="11.42578125" customWidth="1"/>
    <col min="7" max="7" width="14.7109375" customWidth="1"/>
    <col min="8" max="8" width="16.28515625" customWidth="1"/>
    <col min="9" max="9" width="19.28515625" customWidth="1"/>
    <col min="10" max="10" width="0" hidden="1" customWidth="1"/>
    <col min="11" max="11" width="22.28515625" hidden="1" customWidth="1"/>
    <col min="12" max="13" width="24.140625" customWidth="1"/>
    <col min="14" max="14" width="20.42578125" hidden="1" customWidth="1"/>
    <col min="15" max="15" width="20.42578125" customWidth="1"/>
    <col min="16" max="16" width="20.42578125" hidden="1" customWidth="1"/>
    <col min="17" max="19" width="20.42578125" customWidth="1"/>
    <col min="20" max="20" width="37.7109375" customWidth="1"/>
    <col min="21" max="21" width="24.85546875" customWidth="1"/>
    <col min="22" max="22" width="31.7109375" customWidth="1"/>
    <col min="23" max="23" width="25.7109375" customWidth="1"/>
    <col min="24" max="24" width="35.42578125" customWidth="1"/>
    <col min="25" max="27" width="25.7109375" customWidth="1"/>
    <col min="28" max="28" width="30.42578125" customWidth="1"/>
    <col min="29" max="36" width="25.7109375" customWidth="1"/>
    <col min="37" max="37" width="20.140625" customWidth="1"/>
    <col min="38" max="38" width="21.42578125" customWidth="1"/>
    <col min="39" max="39" width="18.140625" customWidth="1"/>
    <col min="40" max="42" width="23.42578125" customWidth="1"/>
    <col min="43" max="43" width="20.7109375" customWidth="1"/>
    <col min="44" max="44" width="19.7109375" customWidth="1"/>
    <col min="45" max="49" width="19.42578125" customWidth="1"/>
    <col min="50" max="50" width="12" hidden="1" customWidth="1"/>
    <col min="51" max="51" width="9.85546875" customWidth="1"/>
  </cols>
  <sheetData>
    <row r="1" spans="1:50" ht="15.95">
      <c r="A1" s="308" t="s">
        <v>126</v>
      </c>
      <c r="B1" s="167" t="s">
        <v>3366</v>
      </c>
      <c r="C1" s="308" t="s">
        <v>3367</v>
      </c>
      <c r="D1" s="309" t="s">
        <v>3381</v>
      </c>
      <c r="E1" s="308" t="s">
        <v>219</v>
      </c>
      <c r="F1" s="310" t="s">
        <v>222</v>
      </c>
      <c r="G1" s="310" t="s">
        <v>271</v>
      </c>
      <c r="H1" s="310" t="s">
        <v>3227</v>
      </c>
      <c r="I1" s="310" t="s">
        <v>218</v>
      </c>
      <c r="J1" s="310" t="s">
        <v>272</v>
      </c>
      <c r="K1" s="310" t="s">
        <v>273</v>
      </c>
      <c r="L1" s="310" t="s">
        <v>274</v>
      </c>
      <c r="M1" s="311" t="s">
        <v>277</v>
      </c>
      <c r="N1" s="308" t="s">
        <v>3597</v>
      </c>
      <c r="O1" s="360" t="s">
        <v>130</v>
      </c>
      <c r="P1" s="308" t="s">
        <v>3598</v>
      </c>
      <c r="Q1" s="308" t="s">
        <v>276</v>
      </c>
      <c r="R1" s="167" t="s">
        <v>3599</v>
      </c>
      <c r="S1" s="167" t="s">
        <v>3600</v>
      </c>
      <c r="T1" s="577" t="s">
        <v>3601</v>
      </c>
      <c r="U1" s="158" t="s">
        <v>3602</v>
      </c>
      <c r="V1" s="14" t="s">
        <v>3603</v>
      </c>
      <c r="W1" s="14" t="s">
        <v>3604</v>
      </c>
      <c r="X1" s="14" t="s">
        <v>3605</v>
      </c>
      <c r="Y1" s="14" t="s">
        <v>3606</v>
      </c>
      <c r="Z1" s="14" t="s">
        <v>3607</v>
      </c>
      <c r="AA1" s="14" t="s">
        <v>3608</v>
      </c>
      <c r="AB1" s="14" t="s">
        <v>3609</v>
      </c>
      <c r="AC1" s="14" t="s">
        <v>3610</v>
      </c>
      <c r="AD1" s="14" t="s">
        <v>3611</v>
      </c>
      <c r="AE1" s="14" t="s">
        <v>3612</v>
      </c>
      <c r="AF1" s="14" t="s">
        <v>3613</v>
      </c>
      <c r="AG1" s="14" t="s">
        <v>3614</v>
      </c>
      <c r="AH1" s="14" t="s">
        <v>3615</v>
      </c>
      <c r="AI1" s="14" t="s">
        <v>3616</v>
      </c>
      <c r="AJ1" s="14" t="s">
        <v>3617</v>
      </c>
      <c r="AK1" s="14" t="s">
        <v>3618</v>
      </c>
      <c r="AL1" s="14" t="s">
        <v>3619</v>
      </c>
      <c r="AM1" s="14" t="s">
        <v>3620</v>
      </c>
      <c r="AN1" s="14" t="s">
        <v>3621</v>
      </c>
      <c r="AO1" s="14" t="s">
        <v>3536</v>
      </c>
      <c r="AP1" s="14" t="s">
        <v>3537</v>
      </c>
      <c r="AQ1" s="14" t="s">
        <v>3622</v>
      </c>
      <c r="AR1" s="14" t="s">
        <v>3623</v>
      </c>
      <c r="AS1" s="14" t="s">
        <v>3624</v>
      </c>
      <c r="AT1" s="14" t="s">
        <v>3625</v>
      </c>
      <c r="AU1" s="14" t="s">
        <v>3626</v>
      </c>
      <c r="AV1" s="14" t="s">
        <v>3627</v>
      </c>
      <c r="AW1" s="14" t="s">
        <v>3628</v>
      </c>
      <c r="AX1" s="98" t="s">
        <v>3629</v>
      </c>
    </row>
    <row r="2" spans="1:50" ht="15.95">
      <c r="A2" s="1">
        <v>1</v>
      </c>
      <c r="B2" s="717" t="s">
        <v>564</v>
      </c>
      <c r="C2" s="1" t="s">
        <v>565</v>
      </c>
      <c r="D2" s="167" t="s">
        <v>566</v>
      </c>
      <c r="E2" s="99" t="s">
        <v>144</v>
      </c>
      <c r="F2" s="99" t="s">
        <v>179</v>
      </c>
      <c r="G2" s="99" t="s">
        <v>329</v>
      </c>
      <c r="H2" s="99">
        <v>1336217</v>
      </c>
      <c r="I2" s="100">
        <v>44011</v>
      </c>
      <c r="J2" s="102">
        <f t="shared" ref="J2:J6" ca="1" si="0">YEARFRAC(I2,TODAY())</f>
        <v>3.1916666666666669</v>
      </c>
      <c r="K2" s="99">
        <f t="shared" ref="K2:K6" ca="1" si="1">_xlfn.DAYS(TODAY(),I2)</f>
        <v>1166</v>
      </c>
      <c r="L2" s="99">
        <f t="shared" ref="L2:L6" ca="1" si="2">K2/30</f>
        <v>38.866666666666667</v>
      </c>
      <c r="M2" s="312" t="s">
        <v>141</v>
      </c>
      <c r="N2" s="17">
        <v>44270</v>
      </c>
      <c r="O2" s="17">
        <v>44361</v>
      </c>
      <c r="P2" s="1">
        <f t="shared" ref="P2:P32" si="3">_xlfn.DAYS(N2,I2)/30</f>
        <v>8.6333333333333329</v>
      </c>
      <c r="Q2" s="1">
        <f t="shared" ref="Q2:Q32" si="4">_xlfn.DAYS(O2,I2)/30</f>
        <v>11.666666666666666</v>
      </c>
      <c r="R2" s="1864">
        <v>44470</v>
      </c>
      <c r="S2" s="107">
        <f>_xlfn.DAYS(R2,I2)/30</f>
        <v>15.3</v>
      </c>
      <c r="T2" s="578">
        <v>191</v>
      </c>
      <c r="U2" s="713">
        <v>180</v>
      </c>
      <c r="V2" s="313">
        <v>22</v>
      </c>
      <c r="W2" s="313">
        <v>24</v>
      </c>
      <c r="X2" s="313">
        <v>24</v>
      </c>
      <c r="Y2" s="313">
        <v>26</v>
      </c>
      <c r="Z2" s="313">
        <v>27</v>
      </c>
      <c r="AA2" s="313">
        <v>27</v>
      </c>
      <c r="AB2" s="313">
        <v>29</v>
      </c>
      <c r="AC2" s="313">
        <v>29</v>
      </c>
      <c r="AD2" s="313">
        <v>30</v>
      </c>
      <c r="AE2" s="313">
        <v>31</v>
      </c>
      <c r="AF2" s="313">
        <v>32</v>
      </c>
      <c r="AG2" s="313">
        <v>33</v>
      </c>
      <c r="AH2" s="313">
        <v>33</v>
      </c>
      <c r="AI2" s="313">
        <v>35</v>
      </c>
      <c r="AJ2" s="313">
        <v>35</v>
      </c>
      <c r="AK2" s="313">
        <v>36</v>
      </c>
      <c r="AL2" s="313">
        <v>34</v>
      </c>
      <c r="AM2" s="313">
        <v>34</v>
      </c>
      <c r="AN2" s="313"/>
      <c r="AO2" s="313">
        <v>36</v>
      </c>
      <c r="AP2" s="313">
        <v>35</v>
      </c>
      <c r="AQ2" s="313">
        <v>36</v>
      </c>
      <c r="AR2" s="313">
        <v>35</v>
      </c>
      <c r="AS2" s="313">
        <v>36</v>
      </c>
      <c r="AT2" s="313">
        <v>36</v>
      </c>
      <c r="AU2" s="313">
        <v>36</v>
      </c>
      <c r="AV2" s="313">
        <v>36</v>
      </c>
      <c r="AW2" s="313">
        <v>37</v>
      </c>
      <c r="AX2" s="315">
        <v>44364</v>
      </c>
    </row>
    <row r="3" spans="1:50" ht="15.95">
      <c r="A3" s="1">
        <v>2</v>
      </c>
      <c r="B3" s="716" t="s">
        <v>567</v>
      </c>
      <c r="C3" s="1" t="s">
        <v>568</v>
      </c>
      <c r="D3" s="167" t="s">
        <v>566</v>
      </c>
      <c r="E3" s="99" t="s">
        <v>144</v>
      </c>
      <c r="F3" s="99" t="s">
        <v>179</v>
      </c>
      <c r="G3" s="99" t="s">
        <v>326</v>
      </c>
      <c r="H3" s="99">
        <v>1336217</v>
      </c>
      <c r="I3" s="100">
        <v>44011</v>
      </c>
      <c r="J3" s="102">
        <f t="shared" ca="1" si="0"/>
        <v>3.1916666666666669</v>
      </c>
      <c r="K3" s="99">
        <f t="shared" ca="1" si="1"/>
        <v>1166</v>
      </c>
      <c r="L3" s="99">
        <f t="shared" ca="1" si="2"/>
        <v>38.866666666666667</v>
      </c>
      <c r="M3" s="312" t="s">
        <v>141</v>
      </c>
      <c r="N3" s="17">
        <v>44270</v>
      </c>
      <c r="O3" s="17">
        <v>44361</v>
      </c>
      <c r="P3" s="1">
        <f t="shared" si="3"/>
        <v>8.6333333333333329</v>
      </c>
      <c r="Q3" s="1">
        <f t="shared" si="4"/>
        <v>11.666666666666666</v>
      </c>
      <c r="R3" s="1864">
        <v>44470</v>
      </c>
      <c r="S3" s="107">
        <f t="shared" ref="S3:S32" si="5">_xlfn.DAYS(R3,I3)/30</f>
        <v>15.3</v>
      </c>
      <c r="T3" s="578">
        <v>163</v>
      </c>
      <c r="U3" s="713">
        <v>227</v>
      </c>
      <c r="V3" s="313">
        <v>23</v>
      </c>
      <c r="W3" s="313">
        <v>23</v>
      </c>
      <c r="X3" s="313">
        <v>24</v>
      </c>
      <c r="Y3" s="313">
        <v>25</v>
      </c>
      <c r="Z3" s="313">
        <v>25</v>
      </c>
      <c r="AA3" s="313">
        <v>26</v>
      </c>
      <c r="AB3" s="313">
        <v>26</v>
      </c>
      <c r="AC3" s="313">
        <v>26</v>
      </c>
      <c r="AD3" s="313">
        <v>36</v>
      </c>
      <c r="AE3" s="313">
        <v>36</v>
      </c>
      <c r="AF3" s="313">
        <v>36</v>
      </c>
      <c r="AG3" s="313">
        <v>35</v>
      </c>
      <c r="AH3" s="313">
        <v>35</v>
      </c>
      <c r="AI3" s="313">
        <v>35</v>
      </c>
      <c r="AJ3" s="313">
        <v>35</v>
      </c>
      <c r="AK3" s="313">
        <v>35</v>
      </c>
      <c r="AL3" s="313">
        <v>35</v>
      </c>
      <c r="AM3" s="313">
        <v>35</v>
      </c>
      <c r="AN3" s="313"/>
      <c r="AO3" s="313">
        <v>38</v>
      </c>
      <c r="AP3" s="313">
        <v>36</v>
      </c>
      <c r="AQ3" s="313">
        <v>38</v>
      </c>
      <c r="AR3" s="313">
        <v>38</v>
      </c>
      <c r="AS3" s="313">
        <v>39</v>
      </c>
      <c r="AT3" s="313">
        <v>40</v>
      </c>
      <c r="AU3" s="313">
        <v>40</v>
      </c>
      <c r="AV3" s="313">
        <v>40</v>
      </c>
      <c r="AW3" s="313">
        <v>42</v>
      </c>
      <c r="AX3" s="315">
        <v>44364</v>
      </c>
    </row>
    <row r="4" spans="1:50" ht="15.95">
      <c r="A4" s="1">
        <v>3</v>
      </c>
      <c r="B4" s="716" t="s">
        <v>569</v>
      </c>
      <c r="C4" s="1" t="s">
        <v>570</v>
      </c>
      <c r="D4" s="167" t="s">
        <v>566</v>
      </c>
      <c r="E4" s="99" t="s">
        <v>144</v>
      </c>
      <c r="F4" s="99" t="s">
        <v>179</v>
      </c>
      <c r="G4" s="99" t="s">
        <v>316</v>
      </c>
      <c r="H4" s="99">
        <v>1336217</v>
      </c>
      <c r="I4" s="100">
        <v>44011</v>
      </c>
      <c r="J4" s="102">
        <f t="shared" ca="1" si="0"/>
        <v>3.1916666666666669</v>
      </c>
      <c r="K4" s="99">
        <f t="shared" ca="1" si="1"/>
        <v>1166</v>
      </c>
      <c r="L4" s="99">
        <f t="shared" ca="1" si="2"/>
        <v>38.866666666666667</v>
      </c>
      <c r="M4" s="312" t="s">
        <v>141</v>
      </c>
      <c r="N4" s="17">
        <v>44270</v>
      </c>
      <c r="O4" s="17">
        <v>44361</v>
      </c>
      <c r="P4" s="1">
        <f t="shared" si="3"/>
        <v>8.6333333333333329</v>
      </c>
      <c r="Q4" s="1">
        <f t="shared" si="4"/>
        <v>11.666666666666666</v>
      </c>
      <c r="R4" s="1864">
        <v>44470</v>
      </c>
      <c r="S4" s="107">
        <f t="shared" si="5"/>
        <v>15.3</v>
      </c>
      <c r="T4" s="578">
        <v>169</v>
      </c>
      <c r="U4" s="713">
        <v>201</v>
      </c>
      <c r="V4" s="313">
        <v>22</v>
      </c>
      <c r="W4" s="313">
        <v>23</v>
      </c>
      <c r="X4" s="313">
        <v>24</v>
      </c>
      <c r="Y4" s="313">
        <v>24</v>
      </c>
      <c r="Z4" s="313">
        <v>24</v>
      </c>
      <c r="AA4" s="313">
        <v>25</v>
      </c>
      <c r="AB4" s="313">
        <v>25</v>
      </c>
      <c r="AC4" s="313">
        <v>26</v>
      </c>
      <c r="AD4" s="313">
        <v>27</v>
      </c>
      <c r="AE4" s="313">
        <v>28</v>
      </c>
      <c r="AF4" s="313">
        <v>29</v>
      </c>
      <c r="AG4" s="313">
        <v>29</v>
      </c>
      <c r="AH4" s="313">
        <v>30</v>
      </c>
      <c r="AI4" s="313">
        <v>30</v>
      </c>
      <c r="AJ4" s="313">
        <v>30</v>
      </c>
      <c r="AK4" s="313">
        <v>31</v>
      </c>
      <c r="AL4" s="313">
        <v>30</v>
      </c>
      <c r="AM4" s="313">
        <v>30</v>
      </c>
      <c r="AN4" s="313"/>
      <c r="AO4" s="313">
        <v>33</v>
      </c>
      <c r="AP4" s="313">
        <v>30</v>
      </c>
      <c r="AQ4" s="313">
        <v>32</v>
      </c>
      <c r="AR4" s="313">
        <v>34</v>
      </c>
      <c r="AS4" s="313">
        <v>33</v>
      </c>
      <c r="AT4" s="313">
        <v>33</v>
      </c>
      <c r="AU4" s="313">
        <v>34</v>
      </c>
      <c r="AV4" s="313">
        <v>33</v>
      </c>
      <c r="AW4" s="313">
        <v>34</v>
      </c>
      <c r="AX4" s="315">
        <v>44364</v>
      </c>
    </row>
    <row r="5" spans="1:50" ht="15.95">
      <c r="A5" s="1">
        <v>4</v>
      </c>
      <c r="B5" s="716" t="s">
        <v>571</v>
      </c>
      <c r="C5" s="1" t="s">
        <v>572</v>
      </c>
      <c r="D5" s="167" t="s">
        <v>566</v>
      </c>
      <c r="E5" s="99" t="s">
        <v>144</v>
      </c>
      <c r="F5" s="99" t="s">
        <v>179</v>
      </c>
      <c r="G5" s="99" t="s">
        <v>323</v>
      </c>
      <c r="H5" s="99">
        <v>1336217</v>
      </c>
      <c r="I5" s="100">
        <v>44011</v>
      </c>
      <c r="J5" s="102">
        <f t="shared" ca="1" si="0"/>
        <v>3.1916666666666669</v>
      </c>
      <c r="K5" s="99">
        <f t="shared" ca="1" si="1"/>
        <v>1166</v>
      </c>
      <c r="L5" s="99">
        <f t="shared" ca="1" si="2"/>
        <v>38.866666666666667</v>
      </c>
      <c r="M5" s="312" t="s">
        <v>141</v>
      </c>
      <c r="N5" s="17">
        <v>44270</v>
      </c>
      <c r="O5" s="17">
        <v>44361</v>
      </c>
      <c r="P5" s="1">
        <f t="shared" si="3"/>
        <v>8.6333333333333329</v>
      </c>
      <c r="Q5" s="1">
        <f t="shared" si="4"/>
        <v>11.666666666666666</v>
      </c>
      <c r="R5" s="1864">
        <v>44470</v>
      </c>
      <c r="S5" s="107">
        <f t="shared" si="5"/>
        <v>15.3</v>
      </c>
      <c r="T5" s="578">
        <v>187</v>
      </c>
      <c r="U5" s="713">
        <v>185</v>
      </c>
      <c r="V5" s="313">
        <v>20</v>
      </c>
      <c r="W5" s="313">
        <v>21</v>
      </c>
      <c r="X5" s="313">
        <v>22</v>
      </c>
      <c r="Y5" s="313">
        <v>22</v>
      </c>
      <c r="Z5" s="313">
        <v>24</v>
      </c>
      <c r="AA5" s="313">
        <v>25</v>
      </c>
      <c r="AB5" s="313">
        <v>25</v>
      </c>
      <c r="AC5" s="313">
        <v>27</v>
      </c>
      <c r="AD5" s="313">
        <v>27</v>
      </c>
      <c r="AE5" s="313">
        <v>27</v>
      </c>
      <c r="AF5" s="313">
        <v>27</v>
      </c>
      <c r="AG5" s="313">
        <v>26</v>
      </c>
      <c r="AH5" s="313">
        <v>26</v>
      </c>
      <c r="AI5" s="313">
        <v>25</v>
      </c>
      <c r="AJ5" s="313">
        <v>25</v>
      </c>
      <c r="AK5" s="313">
        <v>25</v>
      </c>
      <c r="AL5" s="313">
        <v>25</v>
      </c>
      <c r="AM5" s="313">
        <v>26</v>
      </c>
      <c r="AN5" s="313"/>
      <c r="AO5" s="313">
        <v>27</v>
      </c>
      <c r="AP5" s="313">
        <v>25</v>
      </c>
      <c r="AQ5" s="313">
        <v>27</v>
      </c>
      <c r="AR5" s="313">
        <v>27</v>
      </c>
      <c r="AS5" s="313">
        <v>27</v>
      </c>
      <c r="AT5" s="313">
        <v>27</v>
      </c>
      <c r="AU5" s="313">
        <v>27</v>
      </c>
      <c r="AV5" s="313">
        <v>27</v>
      </c>
      <c r="AW5" s="313">
        <v>28</v>
      </c>
      <c r="AX5" s="315">
        <v>44364</v>
      </c>
    </row>
    <row r="6" spans="1:50" ht="15.95">
      <c r="A6" s="1">
        <v>5</v>
      </c>
      <c r="B6" s="716" t="s">
        <v>573</v>
      </c>
      <c r="C6" s="1" t="s">
        <v>574</v>
      </c>
      <c r="D6" s="167" t="s">
        <v>566</v>
      </c>
      <c r="E6" s="99" t="s">
        <v>144</v>
      </c>
      <c r="F6" s="99" t="s">
        <v>179</v>
      </c>
      <c r="G6" s="99" t="s">
        <v>320</v>
      </c>
      <c r="H6" s="99">
        <v>1336217</v>
      </c>
      <c r="I6" s="100">
        <v>44011</v>
      </c>
      <c r="J6" s="102">
        <f t="shared" ca="1" si="0"/>
        <v>3.1916666666666669</v>
      </c>
      <c r="K6" s="99">
        <f t="shared" ca="1" si="1"/>
        <v>1166</v>
      </c>
      <c r="L6" s="99">
        <f t="shared" ca="1" si="2"/>
        <v>38.866666666666667</v>
      </c>
      <c r="M6" s="312" t="s">
        <v>141</v>
      </c>
      <c r="N6" s="17">
        <v>44270</v>
      </c>
      <c r="O6" s="17">
        <v>44361</v>
      </c>
      <c r="P6" s="1">
        <f t="shared" si="3"/>
        <v>8.6333333333333329</v>
      </c>
      <c r="Q6" s="1">
        <f t="shared" si="4"/>
        <v>11.666666666666666</v>
      </c>
      <c r="R6" s="1864">
        <v>44470</v>
      </c>
      <c r="S6" s="107">
        <f t="shared" si="5"/>
        <v>15.3</v>
      </c>
      <c r="T6" s="578">
        <v>234</v>
      </c>
      <c r="U6" s="713">
        <v>204</v>
      </c>
      <c r="V6" s="313">
        <v>23</v>
      </c>
      <c r="W6" s="313">
        <v>24</v>
      </c>
      <c r="X6" s="313">
        <v>24</v>
      </c>
      <c r="Y6" s="313">
        <v>25</v>
      </c>
      <c r="Z6" s="313">
        <v>25</v>
      </c>
      <c r="AA6" s="313">
        <v>25</v>
      </c>
      <c r="AB6" s="313">
        <v>25</v>
      </c>
      <c r="AC6" s="313">
        <v>26</v>
      </c>
      <c r="AD6" s="313">
        <v>26</v>
      </c>
      <c r="AE6" s="313">
        <v>26</v>
      </c>
      <c r="AF6" s="313">
        <v>26</v>
      </c>
      <c r="AG6" s="313">
        <v>27</v>
      </c>
      <c r="AH6" s="313">
        <v>27</v>
      </c>
      <c r="AI6" s="313">
        <v>28</v>
      </c>
      <c r="AJ6" s="313">
        <v>29</v>
      </c>
      <c r="AK6" s="313">
        <v>29</v>
      </c>
      <c r="AL6" s="313">
        <v>28</v>
      </c>
      <c r="AM6" s="313">
        <v>28</v>
      </c>
      <c r="AN6" s="313"/>
      <c r="AO6" s="313">
        <v>28</v>
      </c>
      <c r="AP6" s="313">
        <v>27</v>
      </c>
      <c r="AQ6" s="313">
        <v>28</v>
      </c>
      <c r="AR6" s="313">
        <v>30</v>
      </c>
      <c r="AS6" s="313">
        <v>29</v>
      </c>
      <c r="AT6" s="313">
        <v>30</v>
      </c>
      <c r="AU6" s="313">
        <v>31</v>
      </c>
      <c r="AV6" s="313">
        <v>29</v>
      </c>
      <c r="AW6" s="313">
        <v>29</v>
      </c>
      <c r="AX6" s="315">
        <v>44364</v>
      </c>
    </row>
    <row r="7" spans="1:50" ht="15.95">
      <c r="A7" s="1">
        <v>6</v>
      </c>
      <c r="B7" s="716" t="s">
        <v>575</v>
      </c>
      <c r="C7" s="1" t="s">
        <v>576</v>
      </c>
      <c r="D7" s="167" t="s">
        <v>577</v>
      </c>
      <c r="E7" s="99" t="s">
        <v>142</v>
      </c>
      <c r="F7" s="99" t="s">
        <v>179</v>
      </c>
      <c r="G7" s="99" t="s">
        <v>329</v>
      </c>
      <c r="H7" s="99">
        <v>1334231</v>
      </c>
      <c r="I7" s="100">
        <v>44011</v>
      </c>
      <c r="J7" s="102">
        <f ca="1">YEARFRAC(I7,TODAY())</f>
        <v>3.1916666666666669</v>
      </c>
      <c r="K7" s="99">
        <f ca="1">_xlfn.DAYS(TODAY(),I7)</f>
        <v>1166</v>
      </c>
      <c r="L7" s="99">
        <f ca="1">K7/30</f>
        <v>38.866666666666667</v>
      </c>
      <c r="M7" s="312" t="s">
        <v>141</v>
      </c>
      <c r="N7" s="17">
        <v>44270</v>
      </c>
      <c r="O7" s="17">
        <v>44361</v>
      </c>
      <c r="P7" s="1">
        <f t="shared" si="3"/>
        <v>8.6333333333333329</v>
      </c>
      <c r="Q7" s="1">
        <f t="shared" si="4"/>
        <v>11.666666666666666</v>
      </c>
      <c r="R7" s="13">
        <v>44474</v>
      </c>
      <c r="S7" s="107">
        <f t="shared" si="5"/>
        <v>15.433333333333334</v>
      </c>
      <c r="T7" s="578">
        <v>200</v>
      </c>
      <c r="U7" s="713">
        <v>172</v>
      </c>
      <c r="V7" s="313">
        <v>29</v>
      </c>
      <c r="W7" s="313">
        <v>29</v>
      </c>
      <c r="X7" s="313">
        <v>30</v>
      </c>
      <c r="Y7" s="313">
        <v>30</v>
      </c>
      <c r="Z7" s="313">
        <v>31</v>
      </c>
      <c r="AA7" s="313">
        <v>31</v>
      </c>
      <c r="AB7" s="313">
        <v>32</v>
      </c>
      <c r="AC7" s="313">
        <v>32</v>
      </c>
      <c r="AD7" s="313">
        <v>33</v>
      </c>
      <c r="AE7" s="313">
        <v>34</v>
      </c>
      <c r="AF7" s="313">
        <v>34</v>
      </c>
      <c r="AG7" s="313">
        <v>34</v>
      </c>
      <c r="AH7" s="313">
        <v>35</v>
      </c>
      <c r="AI7" s="313">
        <v>35</v>
      </c>
      <c r="AJ7" s="313">
        <v>36</v>
      </c>
      <c r="AK7" s="313">
        <v>35</v>
      </c>
      <c r="AL7" s="313">
        <v>35</v>
      </c>
      <c r="AM7" s="313">
        <v>35</v>
      </c>
      <c r="AN7" s="313"/>
      <c r="AO7" s="313">
        <v>37</v>
      </c>
      <c r="AP7" s="313">
        <v>37</v>
      </c>
      <c r="AQ7" s="313">
        <v>37</v>
      </c>
      <c r="AR7" s="313">
        <v>37</v>
      </c>
      <c r="AS7" s="313">
        <v>38</v>
      </c>
      <c r="AT7" s="313">
        <v>40</v>
      </c>
      <c r="AU7" s="313">
        <v>38</v>
      </c>
      <c r="AV7" s="313">
        <v>36</v>
      </c>
      <c r="AW7" s="313">
        <v>37</v>
      </c>
      <c r="AX7" s="315">
        <v>44364</v>
      </c>
    </row>
    <row r="8" spans="1:50" ht="15.95">
      <c r="A8" s="1">
        <v>7</v>
      </c>
      <c r="B8" s="716" t="s">
        <v>578</v>
      </c>
      <c r="C8" s="1" t="s">
        <v>579</v>
      </c>
      <c r="D8" s="167" t="s">
        <v>577</v>
      </c>
      <c r="E8" s="99" t="s">
        <v>142</v>
      </c>
      <c r="F8" s="99" t="s">
        <v>179</v>
      </c>
      <c r="G8" s="99" t="s">
        <v>326</v>
      </c>
      <c r="H8" s="99">
        <v>1334231</v>
      </c>
      <c r="I8" s="100">
        <v>44011</v>
      </c>
      <c r="J8" s="102">
        <f ca="1">YEARFRAC(I8,TODAY())</f>
        <v>3.1916666666666669</v>
      </c>
      <c r="K8" s="99">
        <f ca="1">_xlfn.DAYS(TODAY(),I8)</f>
        <v>1166</v>
      </c>
      <c r="L8" s="99">
        <f ca="1">K8/30</f>
        <v>38.866666666666667</v>
      </c>
      <c r="M8" s="312" t="s">
        <v>141</v>
      </c>
      <c r="N8" s="17">
        <v>44270</v>
      </c>
      <c r="O8" s="17">
        <v>44361</v>
      </c>
      <c r="P8" s="1">
        <f t="shared" si="3"/>
        <v>8.6333333333333329</v>
      </c>
      <c r="Q8" s="1">
        <f t="shared" si="4"/>
        <v>11.666666666666666</v>
      </c>
      <c r="R8" s="13">
        <v>44474</v>
      </c>
      <c r="S8" s="107">
        <f t="shared" si="5"/>
        <v>15.433333333333334</v>
      </c>
      <c r="T8" s="578">
        <v>203</v>
      </c>
      <c r="U8" s="713">
        <v>214</v>
      </c>
      <c r="V8" s="313">
        <v>30</v>
      </c>
      <c r="W8" s="313">
        <v>30</v>
      </c>
      <c r="X8" s="313">
        <v>30</v>
      </c>
      <c r="Y8" s="313">
        <v>31</v>
      </c>
      <c r="Z8" s="313">
        <v>31</v>
      </c>
      <c r="AA8" s="313">
        <v>31</v>
      </c>
      <c r="AB8" s="313">
        <v>31</v>
      </c>
      <c r="AC8" s="313">
        <v>32</v>
      </c>
      <c r="AD8" s="313">
        <v>32</v>
      </c>
      <c r="AE8" s="313">
        <v>33</v>
      </c>
      <c r="AF8" s="313">
        <v>35</v>
      </c>
      <c r="AG8" s="313">
        <v>36</v>
      </c>
      <c r="AH8" s="313">
        <v>38</v>
      </c>
      <c r="AI8" s="313">
        <v>40</v>
      </c>
      <c r="AJ8" s="313">
        <v>41</v>
      </c>
      <c r="AK8" s="313">
        <v>40</v>
      </c>
      <c r="AL8" s="313">
        <v>41</v>
      </c>
      <c r="AM8" s="313">
        <v>40</v>
      </c>
      <c r="AN8" s="313"/>
      <c r="AO8" s="313">
        <v>35</v>
      </c>
      <c r="AP8" s="313">
        <v>32</v>
      </c>
      <c r="AQ8" s="313">
        <v>33</v>
      </c>
      <c r="AR8" s="313">
        <v>31</v>
      </c>
      <c r="AS8" s="313">
        <v>31</v>
      </c>
      <c r="AT8" s="313">
        <v>31</v>
      </c>
      <c r="AU8" s="313">
        <v>30</v>
      </c>
      <c r="AV8" s="313">
        <v>31</v>
      </c>
      <c r="AW8" s="313">
        <v>31</v>
      </c>
      <c r="AX8" s="315">
        <v>44364</v>
      </c>
    </row>
    <row r="9" spans="1:50" ht="15.95">
      <c r="A9" s="1">
        <v>8</v>
      </c>
      <c r="B9" s="716" t="s">
        <v>252</v>
      </c>
      <c r="C9" s="1" t="s">
        <v>580</v>
      </c>
      <c r="D9" s="167" t="s">
        <v>581</v>
      </c>
      <c r="E9" s="305" t="s">
        <v>142</v>
      </c>
      <c r="F9" s="105" t="s">
        <v>170</v>
      </c>
      <c r="G9" s="105" t="s">
        <v>329</v>
      </c>
      <c r="H9" s="305">
        <v>1299767</v>
      </c>
      <c r="I9" s="306">
        <v>44002</v>
      </c>
      <c r="J9" s="307">
        <f t="shared" ref="J9:J32" ca="1" si="6">YEARFRAC(I9,TODAY())</f>
        <v>3.2166666666666668</v>
      </c>
      <c r="K9" s="103">
        <f t="shared" ref="K9:K32" ca="1" si="7">_xlfn.DAYS(TODAY(),I9)</f>
        <v>1175</v>
      </c>
      <c r="L9" s="103">
        <f t="shared" ref="L9:L32" ca="1" si="8">K9/30</f>
        <v>39.166666666666664</v>
      </c>
      <c r="M9" s="312" t="s">
        <v>141</v>
      </c>
      <c r="N9" s="17">
        <v>44270</v>
      </c>
      <c r="O9" s="17">
        <v>44361</v>
      </c>
      <c r="P9" s="1">
        <f t="shared" si="3"/>
        <v>8.9333333333333336</v>
      </c>
      <c r="Q9" s="1">
        <f t="shared" si="4"/>
        <v>11.966666666666667</v>
      </c>
      <c r="R9" s="1864">
        <v>44475</v>
      </c>
      <c r="S9" s="107">
        <f t="shared" si="5"/>
        <v>15.766666666666667</v>
      </c>
      <c r="T9" s="579">
        <v>137</v>
      </c>
      <c r="U9" s="451">
        <v>182</v>
      </c>
      <c r="V9" s="314">
        <v>31</v>
      </c>
      <c r="W9" s="314">
        <v>33</v>
      </c>
      <c r="X9" s="314">
        <v>35</v>
      </c>
      <c r="Y9" s="314">
        <v>37</v>
      </c>
      <c r="Z9" s="314">
        <v>38</v>
      </c>
      <c r="AA9" s="314">
        <v>38</v>
      </c>
      <c r="AB9" s="314">
        <v>41</v>
      </c>
      <c r="AC9" s="314">
        <v>43</v>
      </c>
      <c r="AD9" s="314">
        <v>46</v>
      </c>
      <c r="AE9" s="314">
        <v>48</v>
      </c>
      <c r="AF9" s="314">
        <v>48</v>
      </c>
      <c r="AG9" s="314">
        <v>48</v>
      </c>
      <c r="AH9" s="314">
        <v>47</v>
      </c>
      <c r="AI9" s="314">
        <v>48</v>
      </c>
      <c r="AJ9" s="314">
        <v>48</v>
      </c>
      <c r="AK9" s="314">
        <v>49</v>
      </c>
      <c r="AL9" s="314">
        <v>48</v>
      </c>
      <c r="AM9" s="314">
        <v>47</v>
      </c>
      <c r="AN9" s="314"/>
      <c r="AO9" s="314">
        <v>51</v>
      </c>
      <c r="AP9" s="314">
        <v>50</v>
      </c>
      <c r="AQ9" s="314">
        <v>50</v>
      </c>
      <c r="AR9" s="314">
        <v>53</v>
      </c>
      <c r="AS9" s="314">
        <v>53</v>
      </c>
      <c r="AT9" s="314">
        <v>54</v>
      </c>
      <c r="AU9" s="314">
        <v>53</v>
      </c>
      <c r="AV9" s="314">
        <v>52</v>
      </c>
      <c r="AW9" s="314">
        <v>52</v>
      </c>
      <c r="AX9" s="315">
        <v>44364</v>
      </c>
    </row>
    <row r="10" spans="1:50" ht="15.95">
      <c r="A10" s="1">
        <v>9</v>
      </c>
      <c r="B10" s="716" t="s">
        <v>582</v>
      </c>
      <c r="C10" s="1" t="s">
        <v>583</v>
      </c>
      <c r="D10" s="167" t="s">
        <v>581</v>
      </c>
      <c r="E10" s="305" t="s">
        <v>142</v>
      </c>
      <c r="F10" s="105" t="s">
        <v>170</v>
      </c>
      <c r="G10" s="105" t="s">
        <v>326</v>
      </c>
      <c r="H10" s="305">
        <v>1299767</v>
      </c>
      <c r="I10" s="306">
        <v>44002</v>
      </c>
      <c r="J10" s="307">
        <f t="shared" ca="1" si="6"/>
        <v>3.2166666666666668</v>
      </c>
      <c r="K10" s="103">
        <f t="shared" ca="1" si="7"/>
        <v>1175</v>
      </c>
      <c r="L10" s="103">
        <f t="shared" ca="1" si="8"/>
        <v>39.166666666666664</v>
      </c>
      <c r="M10" s="312" t="s">
        <v>141</v>
      </c>
      <c r="N10" s="17">
        <v>44270</v>
      </c>
      <c r="O10" s="17">
        <v>44361</v>
      </c>
      <c r="P10" s="1">
        <f t="shared" si="3"/>
        <v>8.9333333333333336</v>
      </c>
      <c r="Q10" s="1">
        <f t="shared" si="4"/>
        <v>11.966666666666667</v>
      </c>
      <c r="R10" s="1864">
        <v>44475</v>
      </c>
      <c r="S10" s="107">
        <f t="shared" si="5"/>
        <v>15.766666666666667</v>
      </c>
      <c r="T10" s="579">
        <v>186</v>
      </c>
      <c r="U10" s="451">
        <v>180</v>
      </c>
      <c r="V10" s="314">
        <v>30</v>
      </c>
      <c r="W10" s="314">
        <v>33</v>
      </c>
      <c r="X10" s="314">
        <v>33</v>
      </c>
      <c r="Y10" s="314">
        <v>35</v>
      </c>
      <c r="Z10" s="314">
        <v>37</v>
      </c>
      <c r="AA10" s="314">
        <v>39</v>
      </c>
      <c r="AB10" s="314">
        <v>42</v>
      </c>
      <c r="AC10" s="314">
        <v>44</v>
      </c>
      <c r="AD10" s="314">
        <v>45</v>
      </c>
      <c r="AE10" s="314">
        <v>47</v>
      </c>
      <c r="AF10" s="314">
        <v>47</v>
      </c>
      <c r="AG10" s="314">
        <v>47</v>
      </c>
      <c r="AH10" s="314">
        <v>46</v>
      </c>
      <c r="AI10" s="314">
        <v>47</v>
      </c>
      <c r="AJ10" s="314">
        <v>47</v>
      </c>
      <c r="AK10" s="314">
        <v>47</v>
      </c>
      <c r="AL10" s="314">
        <v>47</v>
      </c>
      <c r="AM10" s="314">
        <v>47</v>
      </c>
      <c r="AN10" s="314"/>
      <c r="AO10" s="314">
        <v>49</v>
      </c>
      <c r="AP10" s="314">
        <v>48</v>
      </c>
      <c r="AQ10" s="314">
        <v>48</v>
      </c>
      <c r="AR10" s="314">
        <v>51</v>
      </c>
      <c r="AS10" s="314">
        <v>50</v>
      </c>
      <c r="AT10" s="314">
        <v>51</v>
      </c>
      <c r="AU10" s="314">
        <v>49</v>
      </c>
      <c r="AV10" s="314">
        <v>48</v>
      </c>
      <c r="AW10" s="314">
        <v>47</v>
      </c>
      <c r="AX10" s="315">
        <v>44364</v>
      </c>
    </row>
    <row r="11" spans="1:50" ht="15.95">
      <c r="A11" s="1">
        <v>10</v>
      </c>
      <c r="B11" s="716" t="s">
        <v>584</v>
      </c>
      <c r="C11" s="1" t="s">
        <v>585</v>
      </c>
      <c r="D11" s="167" t="s">
        <v>581</v>
      </c>
      <c r="E11" s="305" t="s">
        <v>142</v>
      </c>
      <c r="F11" s="105" t="s">
        <v>170</v>
      </c>
      <c r="G11" s="105" t="s">
        <v>316</v>
      </c>
      <c r="H11" s="305">
        <v>1299767</v>
      </c>
      <c r="I11" s="306">
        <v>44002</v>
      </c>
      <c r="J11" s="307">
        <f t="shared" ca="1" si="6"/>
        <v>3.2166666666666668</v>
      </c>
      <c r="K11" s="103">
        <f t="shared" ca="1" si="7"/>
        <v>1175</v>
      </c>
      <c r="L11" s="103">
        <f t="shared" ca="1" si="8"/>
        <v>39.166666666666664</v>
      </c>
      <c r="M11" s="312" t="s">
        <v>141</v>
      </c>
      <c r="N11" s="17">
        <v>44270</v>
      </c>
      <c r="O11" s="17">
        <v>44361</v>
      </c>
      <c r="P11" s="1">
        <f t="shared" si="3"/>
        <v>8.9333333333333336</v>
      </c>
      <c r="Q11" s="1">
        <f t="shared" si="4"/>
        <v>11.966666666666667</v>
      </c>
      <c r="R11" s="1864">
        <v>44475</v>
      </c>
      <c r="S11" s="107">
        <f t="shared" si="5"/>
        <v>15.766666666666667</v>
      </c>
      <c r="T11" s="579">
        <v>186</v>
      </c>
      <c r="U11" s="451">
        <v>150</v>
      </c>
      <c r="V11" s="314">
        <v>30</v>
      </c>
      <c r="W11" s="314">
        <v>33</v>
      </c>
      <c r="X11" s="314">
        <v>36</v>
      </c>
      <c r="Y11" s="314">
        <v>38</v>
      </c>
      <c r="Z11" s="314">
        <v>42</v>
      </c>
      <c r="AA11" s="314">
        <v>45</v>
      </c>
      <c r="AB11" s="314">
        <v>45</v>
      </c>
      <c r="AC11" s="314">
        <v>47</v>
      </c>
      <c r="AD11" s="314">
        <v>49</v>
      </c>
      <c r="AE11" s="314">
        <v>51</v>
      </c>
      <c r="AF11" s="314">
        <v>49</v>
      </c>
      <c r="AG11" s="314">
        <v>48</v>
      </c>
      <c r="AH11" s="314">
        <v>46</v>
      </c>
      <c r="AI11" s="314">
        <v>45</v>
      </c>
      <c r="AJ11" s="314">
        <v>45</v>
      </c>
      <c r="AK11" s="314">
        <v>45</v>
      </c>
      <c r="AL11" s="314">
        <v>45</v>
      </c>
      <c r="AM11" s="314">
        <v>45</v>
      </c>
      <c r="AN11" s="314"/>
      <c r="AO11" s="314">
        <v>47</v>
      </c>
      <c r="AP11" s="314">
        <v>46</v>
      </c>
      <c r="AQ11" s="314">
        <v>47</v>
      </c>
      <c r="AR11" s="314">
        <v>48</v>
      </c>
      <c r="AS11" s="314">
        <v>48</v>
      </c>
      <c r="AT11" s="314">
        <v>49</v>
      </c>
      <c r="AU11" s="314">
        <v>48</v>
      </c>
      <c r="AV11" s="314">
        <v>48</v>
      </c>
      <c r="AW11" s="314">
        <v>48</v>
      </c>
      <c r="AX11" s="315">
        <v>44364</v>
      </c>
    </row>
    <row r="12" spans="1:50" ht="15.95">
      <c r="A12" s="1">
        <v>11</v>
      </c>
      <c r="B12" s="716" t="s">
        <v>586</v>
      </c>
      <c r="C12" s="1" t="s">
        <v>587</v>
      </c>
      <c r="D12" s="167" t="s">
        <v>581</v>
      </c>
      <c r="E12" s="305" t="s">
        <v>142</v>
      </c>
      <c r="F12" s="105" t="s">
        <v>170</v>
      </c>
      <c r="G12" s="105" t="s">
        <v>323</v>
      </c>
      <c r="H12" s="305">
        <v>1299767</v>
      </c>
      <c r="I12" s="306">
        <v>44002</v>
      </c>
      <c r="J12" s="307">
        <f t="shared" ca="1" si="6"/>
        <v>3.2166666666666668</v>
      </c>
      <c r="K12" s="103">
        <f t="shared" ca="1" si="7"/>
        <v>1175</v>
      </c>
      <c r="L12" s="103">
        <f t="shared" ca="1" si="8"/>
        <v>39.166666666666664</v>
      </c>
      <c r="M12" s="312" t="s">
        <v>141</v>
      </c>
      <c r="N12" s="17">
        <v>44270</v>
      </c>
      <c r="O12" s="17">
        <v>44361</v>
      </c>
      <c r="P12" s="1">
        <f t="shared" si="3"/>
        <v>8.9333333333333336</v>
      </c>
      <c r="Q12" s="1">
        <f t="shared" si="4"/>
        <v>11.966666666666667</v>
      </c>
      <c r="R12" s="1864">
        <v>44475</v>
      </c>
      <c r="S12" s="107">
        <f t="shared" si="5"/>
        <v>15.766666666666667</v>
      </c>
      <c r="T12" s="579">
        <v>145</v>
      </c>
      <c r="U12" s="451">
        <v>165</v>
      </c>
      <c r="V12" s="314">
        <v>29</v>
      </c>
      <c r="W12" s="314">
        <v>33</v>
      </c>
      <c r="X12" s="314">
        <v>35</v>
      </c>
      <c r="Y12" s="314">
        <v>39</v>
      </c>
      <c r="Z12" s="314">
        <v>43</v>
      </c>
      <c r="AA12" s="314">
        <v>45</v>
      </c>
      <c r="AB12" s="314">
        <v>47</v>
      </c>
      <c r="AC12" s="314">
        <v>50</v>
      </c>
      <c r="AD12" s="314">
        <v>51</v>
      </c>
      <c r="AE12" s="314">
        <v>53</v>
      </c>
      <c r="AF12" s="314">
        <v>49</v>
      </c>
      <c r="AG12" s="314">
        <v>47</v>
      </c>
      <c r="AH12" s="314">
        <v>45</v>
      </c>
      <c r="AI12" s="314">
        <v>45</v>
      </c>
      <c r="AJ12" s="314">
        <v>45</v>
      </c>
      <c r="AK12" s="314">
        <v>46</v>
      </c>
      <c r="AL12" s="314">
        <v>46</v>
      </c>
      <c r="AM12" s="314">
        <v>45</v>
      </c>
      <c r="AN12" s="314"/>
      <c r="AO12" s="314">
        <v>44</v>
      </c>
      <c r="AP12" s="314">
        <v>41</v>
      </c>
      <c r="AQ12" s="314">
        <v>43</v>
      </c>
      <c r="AR12" s="314">
        <v>47</v>
      </c>
      <c r="AS12" s="314">
        <v>47</v>
      </c>
      <c r="AT12" s="314">
        <v>49</v>
      </c>
      <c r="AU12" s="314">
        <v>47</v>
      </c>
      <c r="AV12" s="314">
        <v>46</v>
      </c>
      <c r="AW12" s="314">
        <v>47</v>
      </c>
      <c r="AX12" s="315">
        <v>44364</v>
      </c>
    </row>
    <row r="13" spans="1:50" ht="15.95">
      <c r="A13" s="1">
        <v>12</v>
      </c>
      <c r="B13" s="716" t="s">
        <v>588</v>
      </c>
      <c r="C13" s="1" t="s">
        <v>589</v>
      </c>
      <c r="D13" s="167" t="s">
        <v>581</v>
      </c>
      <c r="E13" s="305" t="s">
        <v>142</v>
      </c>
      <c r="F13" s="105" t="s">
        <v>170</v>
      </c>
      <c r="G13" s="105" t="s">
        <v>320</v>
      </c>
      <c r="H13" s="305">
        <v>1299767</v>
      </c>
      <c r="I13" s="306">
        <v>44002</v>
      </c>
      <c r="J13" s="307">
        <f t="shared" ca="1" si="6"/>
        <v>3.2166666666666668</v>
      </c>
      <c r="K13" s="103">
        <f t="shared" ca="1" si="7"/>
        <v>1175</v>
      </c>
      <c r="L13" s="103">
        <f t="shared" ca="1" si="8"/>
        <v>39.166666666666664</v>
      </c>
      <c r="M13" s="312" t="s">
        <v>141</v>
      </c>
      <c r="N13" s="17">
        <v>44270</v>
      </c>
      <c r="O13" s="17">
        <v>44361</v>
      </c>
      <c r="P13" s="1">
        <f t="shared" si="3"/>
        <v>8.9333333333333336</v>
      </c>
      <c r="Q13" s="1">
        <f t="shared" si="4"/>
        <v>11.966666666666667</v>
      </c>
      <c r="R13" s="1864">
        <v>44475</v>
      </c>
      <c r="S13" s="107">
        <f t="shared" si="5"/>
        <v>15.766666666666667</v>
      </c>
      <c r="T13" s="579">
        <v>176</v>
      </c>
      <c r="U13" s="451">
        <v>129</v>
      </c>
      <c r="V13" s="314">
        <v>30</v>
      </c>
      <c r="W13" s="314">
        <v>33</v>
      </c>
      <c r="X13" s="314">
        <v>36</v>
      </c>
      <c r="Y13" s="314">
        <v>37</v>
      </c>
      <c r="Z13" s="314">
        <v>41</v>
      </c>
      <c r="AA13" s="314">
        <v>43</v>
      </c>
      <c r="AB13" s="314">
        <v>47</v>
      </c>
      <c r="AC13" s="314">
        <v>47</v>
      </c>
      <c r="AD13" s="314">
        <v>49</v>
      </c>
      <c r="AE13" s="314">
        <v>51</v>
      </c>
      <c r="AF13" s="314">
        <v>48</v>
      </c>
      <c r="AG13" s="314">
        <v>46</v>
      </c>
      <c r="AH13" s="314">
        <v>46</v>
      </c>
      <c r="AI13" s="314">
        <v>46</v>
      </c>
      <c r="AJ13" s="314">
        <v>45</v>
      </c>
      <c r="AK13" s="314">
        <v>45</v>
      </c>
      <c r="AL13" s="314">
        <v>45</v>
      </c>
      <c r="AM13" s="314">
        <v>45</v>
      </c>
      <c r="AN13" s="314"/>
      <c r="AO13" s="314">
        <v>47</v>
      </c>
      <c r="AP13" s="314">
        <v>46</v>
      </c>
      <c r="AQ13" s="314">
        <v>46</v>
      </c>
      <c r="AR13" s="314">
        <v>48</v>
      </c>
      <c r="AS13" s="314">
        <v>49</v>
      </c>
      <c r="AT13" s="314">
        <v>50</v>
      </c>
      <c r="AU13" s="314">
        <v>48</v>
      </c>
      <c r="AV13" s="314">
        <v>47</v>
      </c>
      <c r="AW13" s="314">
        <v>47</v>
      </c>
      <c r="AX13" s="315">
        <v>44364</v>
      </c>
    </row>
    <row r="14" spans="1:50" ht="15.95">
      <c r="A14" s="1">
        <v>13</v>
      </c>
      <c r="B14" s="716" t="s">
        <v>590</v>
      </c>
      <c r="C14" s="1" t="s">
        <v>591</v>
      </c>
      <c r="D14" s="167" t="s">
        <v>592</v>
      </c>
      <c r="E14" s="305" t="s">
        <v>144</v>
      </c>
      <c r="F14" s="105" t="s">
        <v>170</v>
      </c>
      <c r="G14" s="105" t="s">
        <v>329</v>
      </c>
      <c r="H14" s="305">
        <v>1336228</v>
      </c>
      <c r="I14" s="306">
        <v>44002</v>
      </c>
      <c r="J14" s="307">
        <f t="shared" ref="J14:J18" ca="1" si="9">YEARFRAC(I14,TODAY())</f>
        <v>3.2166666666666668</v>
      </c>
      <c r="K14" s="103">
        <f t="shared" ref="K14:K18" ca="1" si="10">_xlfn.DAYS(TODAY(),I14)</f>
        <v>1175</v>
      </c>
      <c r="L14" s="103">
        <f t="shared" ref="L14:L18" ca="1" si="11">K14/30</f>
        <v>39.166666666666664</v>
      </c>
      <c r="M14" s="312" t="s">
        <v>141</v>
      </c>
      <c r="N14" s="17">
        <v>44270</v>
      </c>
      <c r="O14" s="17">
        <v>44361</v>
      </c>
      <c r="P14" s="1">
        <f t="shared" si="3"/>
        <v>8.9333333333333336</v>
      </c>
      <c r="Q14" s="1">
        <f t="shared" si="4"/>
        <v>11.966666666666667</v>
      </c>
      <c r="R14" s="1864">
        <v>44477</v>
      </c>
      <c r="S14" s="107">
        <f t="shared" si="5"/>
        <v>15.833333333333334</v>
      </c>
      <c r="T14" s="579">
        <v>167</v>
      </c>
      <c r="U14" s="451">
        <v>156</v>
      </c>
      <c r="V14" s="314">
        <v>23</v>
      </c>
      <c r="W14" s="314">
        <v>25</v>
      </c>
      <c r="X14" s="314">
        <v>26</v>
      </c>
      <c r="Y14" s="314">
        <v>27</v>
      </c>
      <c r="Z14" s="314">
        <v>27</v>
      </c>
      <c r="AA14" s="314">
        <v>29</v>
      </c>
      <c r="AB14" s="314">
        <v>30</v>
      </c>
      <c r="AC14" s="314">
        <v>30</v>
      </c>
      <c r="AD14" s="314">
        <v>31</v>
      </c>
      <c r="AE14" s="314">
        <v>32</v>
      </c>
      <c r="AF14" s="314">
        <v>31</v>
      </c>
      <c r="AG14" s="314">
        <v>31</v>
      </c>
      <c r="AH14" s="314">
        <v>30</v>
      </c>
      <c r="AI14" s="314">
        <v>30</v>
      </c>
      <c r="AJ14" s="314">
        <v>30</v>
      </c>
      <c r="AK14" s="314">
        <v>30</v>
      </c>
      <c r="AL14" s="314">
        <v>31</v>
      </c>
      <c r="AM14" s="314">
        <v>31</v>
      </c>
      <c r="AN14" s="314"/>
      <c r="AO14" s="314">
        <v>44</v>
      </c>
      <c r="AP14" s="314">
        <v>41</v>
      </c>
      <c r="AQ14" s="314">
        <v>42</v>
      </c>
      <c r="AR14" s="314">
        <v>43</v>
      </c>
      <c r="AS14" s="314">
        <v>44</v>
      </c>
      <c r="AT14" s="314">
        <v>43</v>
      </c>
      <c r="AU14" s="314">
        <v>45</v>
      </c>
      <c r="AV14" s="314">
        <v>45</v>
      </c>
      <c r="AW14" s="314">
        <v>46</v>
      </c>
      <c r="AX14" s="315">
        <v>44364</v>
      </c>
    </row>
    <row r="15" spans="1:50" ht="15.95">
      <c r="A15" s="1">
        <v>14</v>
      </c>
      <c r="B15" s="716" t="s">
        <v>593</v>
      </c>
      <c r="C15" s="1" t="s">
        <v>594</v>
      </c>
      <c r="D15" s="167" t="s">
        <v>592</v>
      </c>
      <c r="E15" s="305" t="s">
        <v>144</v>
      </c>
      <c r="F15" s="105" t="s">
        <v>170</v>
      </c>
      <c r="G15" s="105" t="s">
        <v>326</v>
      </c>
      <c r="H15" s="305">
        <v>1336228</v>
      </c>
      <c r="I15" s="306">
        <v>44002</v>
      </c>
      <c r="J15" s="307">
        <f t="shared" ca="1" si="9"/>
        <v>3.2166666666666668</v>
      </c>
      <c r="K15" s="103">
        <f t="shared" ca="1" si="10"/>
        <v>1175</v>
      </c>
      <c r="L15" s="103">
        <f t="shared" ca="1" si="11"/>
        <v>39.166666666666664</v>
      </c>
      <c r="M15" s="312" t="s">
        <v>141</v>
      </c>
      <c r="N15" s="17">
        <v>44270</v>
      </c>
      <c r="O15" s="17">
        <v>44361</v>
      </c>
      <c r="P15" s="1">
        <f t="shared" si="3"/>
        <v>8.9333333333333336</v>
      </c>
      <c r="Q15" s="1">
        <f t="shared" si="4"/>
        <v>11.966666666666667</v>
      </c>
      <c r="R15" s="1864">
        <v>44477</v>
      </c>
      <c r="S15" s="107">
        <f t="shared" si="5"/>
        <v>15.833333333333334</v>
      </c>
      <c r="T15" s="579">
        <v>181</v>
      </c>
      <c r="U15" s="451">
        <v>204</v>
      </c>
      <c r="V15" s="314">
        <v>27</v>
      </c>
      <c r="W15" s="314">
        <v>28</v>
      </c>
      <c r="X15" s="314">
        <v>30</v>
      </c>
      <c r="Y15" s="314">
        <v>33</v>
      </c>
      <c r="Z15" s="314">
        <v>36</v>
      </c>
      <c r="AA15" s="314">
        <v>37</v>
      </c>
      <c r="AB15" s="314">
        <v>39</v>
      </c>
      <c r="AC15" s="314">
        <v>40</v>
      </c>
      <c r="AD15" s="314">
        <v>41</v>
      </c>
      <c r="AE15" s="314">
        <v>43</v>
      </c>
      <c r="AF15" s="314">
        <v>44</v>
      </c>
      <c r="AG15" s="314">
        <v>46</v>
      </c>
      <c r="AH15" s="314">
        <v>46</v>
      </c>
      <c r="AI15" s="314">
        <v>47</v>
      </c>
      <c r="AJ15" s="314">
        <v>48</v>
      </c>
      <c r="AK15" s="314">
        <v>48</v>
      </c>
      <c r="AL15" s="314">
        <v>48</v>
      </c>
      <c r="AM15" s="314">
        <v>48</v>
      </c>
      <c r="AN15" s="314"/>
      <c r="AO15" s="314">
        <v>56</v>
      </c>
      <c r="AP15" s="314">
        <v>52</v>
      </c>
      <c r="AQ15" s="314">
        <v>53</v>
      </c>
      <c r="AR15" s="314">
        <v>56</v>
      </c>
      <c r="AS15" s="314">
        <v>56</v>
      </c>
      <c r="AT15" s="314">
        <v>56</v>
      </c>
      <c r="AU15" s="314">
        <v>57</v>
      </c>
      <c r="AV15" s="314">
        <v>56</v>
      </c>
      <c r="AW15" s="314">
        <v>57</v>
      </c>
      <c r="AX15" s="315">
        <v>44364</v>
      </c>
    </row>
    <row r="16" spans="1:50" ht="15.95">
      <c r="A16" s="1">
        <v>15</v>
      </c>
      <c r="B16" s="716" t="s">
        <v>595</v>
      </c>
      <c r="C16" s="1" t="s">
        <v>596</v>
      </c>
      <c r="D16" s="167" t="s">
        <v>592</v>
      </c>
      <c r="E16" s="305" t="s">
        <v>144</v>
      </c>
      <c r="F16" s="105" t="s">
        <v>170</v>
      </c>
      <c r="G16" s="105" t="s">
        <v>316</v>
      </c>
      <c r="H16" s="305">
        <v>1336228</v>
      </c>
      <c r="I16" s="306">
        <v>44002</v>
      </c>
      <c r="J16" s="307">
        <f t="shared" ca="1" si="9"/>
        <v>3.2166666666666668</v>
      </c>
      <c r="K16" s="103">
        <f t="shared" ca="1" si="10"/>
        <v>1175</v>
      </c>
      <c r="L16" s="103">
        <f t="shared" ca="1" si="11"/>
        <v>39.166666666666664</v>
      </c>
      <c r="M16" s="312" t="s">
        <v>141</v>
      </c>
      <c r="N16" s="17">
        <v>44270</v>
      </c>
      <c r="O16" s="17">
        <v>44361</v>
      </c>
      <c r="P16" s="1">
        <f t="shared" si="3"/>
        <v>8.9333333333333336</v>
      </c>
      <c r="Q16" s="1">
        <f t="shared" si="4"/>
        <v>11.966666666666667</v>
      </c>
      <c r="R16" s="1864">
        <v>44477</v>
      </c>
      <c r="S16" s="107">
        <f t="shared" si="5"/>
        <v>15.833333333333334</v>
      </c>
      <c r="T16" s="579">
        <v>202</v>
      </c>
      <c r="U16" s="451">
        <v>178</v>
      </c>
      <c r="V16" s="314">
        <v>25</v>
      </c>
      <c r="W16" s="314">
        <v>27</v>
      </c>
      <c r="X16" s="314">
        <v>29</v>
      </c>
      <c r="Y16" s="314">
        <v>31</v>
      </c>
      <c r="Z16" s="314">
        <v>32</v>
      </c>
      <c r="AA16" s="314">
        <v>35</v>
      </c>
      <c r="AB16" s="314">
        <v>35</v>
      </c>
      <c r="AC16" s="314">
        <v>36</v>
      </c>
      <c r="AD16" s="314">
        <v>36</v>
      </c>
      <c r="AE16" s="314">
        <v>38</v>
      </c>
      <c r="AF16" s="314">
        <v>39</v>
      </c>
      <c r="AG16" s="314">
        <v>39</v>
      </c>
      <c r="AH16" s="314">
        <v>40</v>
      </c>
      <c r="AI16" s="314">
        <v>40</v>
      </c>
      <c r="AJ16" s="314">
        <v>41</v>
      </c>
      <c r="AK16" s="314">
        <v>41</v>
      </c>
      <c r="AL16" s="314">
        <v>41</v>
      </c>
      <c r="AM16" s="314">
        <v>41</v>
      </c>
      <c r="AN16" s="314"/>
      <c r="AO16" s="314">
        <v>48</v>
      </c>
      <c r="AP16" s="314">
        <v>43</v>
      </c>
      <c r="AQ16" s="314">
        <v>42</v>
      </c>
      <c r="AR16" s="314">
        <v>46</v>
      </c>
      <c r="AS16" s="314">
        <v>46</v>
      </c>
      <c r="AT16" s="314">
        <v>47</v>
      </c>
      <c r="AU16" s="314">
        <v>48</v>
      </c>
      <c r="AV16" s="314">
        <v>48</v>
      </c>
      <c r="AW16" s="314">
        <v>49</v>
      </c>
      <c r="AX16" s="315">
        <v>44364</v>
      </c>
    </row>
    <row r="17" spans="1:50" ht="15.95">
      <c r="A17" s="1">
        <v>16</v>
      </c>
      <c r="B17" s="716" t="s">
        <v>249</v>
      </c>
      <c r="C17" s="1" t="s">
        <v>597</v>
      </c>
      <c r="D17" s="167" t="s">
        <v>592</v>
      </c>
      <c r="E17" s="305" t="s">
        <v>144</v>
      </c>
      <c r="F17" s="105" t="s">
        <v>170</v>
      </c>
      <c r="G17" s="105" t="s">
        <v>323</v>
      </c>
      <c r="H17" s="305">
        <v>1336228</v>
      </c>
      <c r="I17" s="306">
        <v>44002</v>
      </c>
      <c r="J17" s="307">
        <f t="shared" ca="1" si="9"/>
        <v>3.2166666666666668</v>
      </c>
      <c r="K17" s="103">
        <f t="shared" ca="1" si="10"/>
        <v>1175</v>
      </c>
      <c r="L17" s="103">
        <f t="shared" ca="1" si="11"/>
        <v>39.166666666666664</v>
      </c>
      <c r="M17" s="312" t="s">
        <v>141</v>
      </c>
      <c r="N17" s="17">
        <v>44270</v>
      </c>
      <c r="O17" s="17">
        <v>44361</v>
      </c>
      <c r="P17" s="1">
        <f t="shared" si="3"/>
        <v>8.9333333333333336</v>
      </c>
      <c r="Q17" s="1">
        <f t="shared" si="4"/>
        <v>11.966666666666667</v>
      </c>
      <c r="R17" s="1864">
        <v>44477</v>
      </c>
      <c r="S17" s="107">
        <f t="shared" si="5"/>
        <v>15.833333333333334</v>
      </c>
      <c r="T17" s="579">
        <v>180</v>
      </c>
      <c r="U17" s="451">
        <v>168</v>
      </c>
      <c r="V17" s="314">
        <v>25</v>
      </c>
      <c r="W17" s="314">
        <v>28</v>
      </c>
      <c r="X17" s="314">
        <v>31</v>
      </c>
      <c r="Y17" s="314">
        <v>33</v>
      </c>
      <c r="Z17" s="314">
        <v>33</v>
      </c>
      <c r="AA17" s="314">
        <v>35</v>
      </c>
      <c r="AB17" s="314">
        <v>36</v>
      </c>
      <c r="AC17" s="314">
        <v>36</v>
      </c>
      <c r="AD17" s="314">
        <v>38</v>
      </c>
      <c r="AE17" s="314">
        <v>38</v>
      </c>
      <c r="AF17" s="314">
        <v>39</v>
      </c>
      <c r="AG17" s="314">
        <v>39</v>
      </c>
      <c r="AH17" s="314">
        <v>40</v>
      </c>
      <c r="AI17" s="314">
        <v>40</v>
      </c>
      <c r="AJ17" s="314">
        <v>41</v>
      </c>
      <c r="AK17" s="314">
        <v>40</v>
      </c>
      <c r="AL17" s="314">
        <v>41</v>
      </c>
      <c r="AM17" s="314">
        <v>41</v>
      </c>
      <c r="AN17" s="314"/>
      <c r="AO17" s="314">
        <v>49</v>
      </c>
      <c r="AP17" s="314">
        <v>45</v>
      </c>
      <c r="AQ17" s="314">
        <v>46</v>
      </c>
      <c r="AR17" s="314">
        <v>48</v>
      </c>
      <c r="AS17" s="314">
        <v>47</v>
      </c>
      <c r="AT17" s="314">
        <v>49</v>
      </c>
      <c r="AU17" s="314">
        <v>50</v>
      </c>
      <c r="AV17" s="314">
        <v>49</v>
      </c>
      <c r="AW17" s="314">
        <v>49</v>
      </c>
      <c r="AX17" s="315">
        <v>44364</v>
      </c>
    </row>
    <row r="18" spans="1:50" ht="15.95">
      <c r="A18" s="1">
        <v>17</v>
      </c>
      <c r="B18" s="717" t="s">
        <v>598</v>
      </c>
      <c r="C18" s="1" t="s">
        <v>599</v>
      </c>
      <c r="D18" s="167" t="s">
        <v>592</v>
      </c>
      <c r="E18" s="305" t="s">
        <v>144</v>
      </c>
      <c r="F18" s="105" t="s">
        <v>170</v>
      </c>
      <c r="G18" s="105" t="s">
        <v>412</v>
      </c>
      <c r="H18" s="305">
        <v>1336228</v>
      </c>
      <c r="I18" s="306">
        <v>44002</v>
      </c>
      <c r="J18" s="307">
        <f t="shared" ca="1" si="9"/>
        <v>3.2166666666666668</v>
      </c>
      <c r="K18" s="103">
        <f t="shared" ca="1" si="10"/>
        <v>1175</v>
      </c>
      <c r="L18" s="103">
        <f t="shared" ca="1" si="11"/>
        <v>39.166666666666664</v>
      </c>
      <c r="M18" s="312" t="s">
        <v>141</v>
      </c>
      <c r="N18" s="17">
        <v>44270</v>
      </c>
      <c r="O18" s="17">
        <v>44361</v>
      </c>
      <c r="P18" s="1">
        <f t="shared" si="3"/>
        <v>8.9333333333333336</v>
      </c>
      <c r="Q18" s="1">
        <f t="shared" si="4"/>
        <v>11.966666666666667</v>
      </c>
      <c r="R18" s="1864">
        <v>44477</v>
      </c>
      <c r="S18" s="107">
        <f t="shared" si="5"/>
        <v>15.833333333333334</v>
      </c>
      <c r="T18" s="579"/>
      <c r="U18" s="451">
        <v>165</v>
      </c>
      <c r="V18" s="314">
        <v>26</v>
      </c>
      <c r="W18" s="314">
        <v>28</v>
      </c>
      <c r="X18" s="314">
        <v>29</v>
      </c>
      <c r="Y18" s="314">
        <v>31</v>
      </c>
      <c r="Z18" s="314">
        <v>33</v>
      </c>
      <c r="AA18" s="314">
        <v>35</v>
      </c>
      <c r="AB18" s="314">
        <v>35</v>
      </c>
      <c r="AC18" s="314">
        <v>38</v>
      </c>
      <c r="AD18" s="314">
        <v>40</v>
      </c>
      <c r="AE18" s="314">
        <v>42</v>
      </c>
      <c r="AF18" s="314">
        <v>43</v>
      </c>
      <c r="AG18" s="314">
        <v>43</v>
      </c>
      <c r="AH18" s="314">
        <v>44</v>
      </c>
      <c r="AI18" s="314">
        <v>44</v>
      </c>
      <c r="AJ18" s="314">
        <v>45</v>
      </c>
      <c r="AK18" s="314">
        <v>44</v>
      </c>
      <c r="AL18" s="314">
        <v>44</v>
      </c>
      <c r="AM18" s="314">
        <v>45</v>
      </c>
      <c r="AN18" s="314"/>
      <c r="AO18" s="314">
        <v>54</v>
      </c>
      <c r="AP18" s="314">
        <v>47</v>
      </c>
      <c r="AQ18" s="314">
        <v>49</v>
      </c>
      <c r="AR18" s="314">
        <v>53</v>
      </c>
      <c r="AS18" s="314">
        <v>52</v>
      </c>
      <c r="AT18" s="314">
        <v>54</v>
      </c>
      <c r="AU18" s="314">
        <v>55</v>
      </c>
      <c r="AV18" s="314">
        <v>52</v>
      </c>
      <c r="AW18" s="314">
        <v>53</v>
      </c>
      <c r="AX18" s="315">
        <v>44364</v>
      </c>
    </row>
    <row r="19" spans="1:50" ht="15.95">
      <c r="A19" s="1">
        <v>18</v>
      </c>
      <c r="B19" s="716" t="s">
        <v>600</v>
      </c>
      <c r="C19" s="1" t="s">
        <v>601</v>
      </c>
      <c r="D19" s="167" t="s">
        <v>602</v>
      </c>
      <c r="E19" s="354" t="s">
        <v>144</v>
      </c>
      <c r="F19" s="353" t="s">
        <v>170</v>
      </c>
      <c r="G19" s="353" t="s">
        <v>329</v>
      </c>
      <c r="H19" s="354">
        <v>1343435</v>
      </c>
      <c r="I19" s="355">
        <v>43998</v>
      </c>
      <c r="J19" s="356">
        <f t="shared" ref="J19:J23" ca="1" si="12">YEARFRAC(I19,TODAY())</f>
        <v>3.2277777777777779</v>
      </c>
      <c r="K19" s="357">
        <f t="shared" ref="K19:K23" ca="1" si="13">_xlfn.DAYS(TODAY(),I19)</f>
        <v>1179</v>
      </c>
      <c r="L19" s="357">
        <f t="shared" ref="L19:L23" ca="1" si="14">K19/30</f>
        <v>39.299999999999997</v>
      </c>
      <c r="M19" s="359" t="s">
        <v>3375</v>
      </c>
      <c r="N19" s="358">
        <v>44270</v>
      </c>
      <c r="O19" s="17">
        <v>44361</v>
      </c>
      <c r="P19" s="1">
        <f t="shared" si="3"/>
        <v>9.0666666666666664</v>
      </c>
      <c r="Q19" s="1">
        <f t="shared" si="4"/>
        <v>12.1</v>
      </c>
      <c r="R19" s="13">
        <v>44474</v>
      </c>
      <c r="S19" s="107">
        <f t="shared" si="5"/>
        <v>15.866666666666667</v>
      </c>
      <c r="T19" s="579">
        <v>169</v>
      </c>
      <c r="U19" s="451">
        <v>135</v>
      </c>
      <c r="V19" s="314">
        <v>23</v>
      </c>
      <c r="W19" s="314">
        <v>24</v>
      </c>
      <c r="X19" s="314">
        <v>24</v>
      </c>
      <c r="Y19" s="314">
        <v>25</v>
      </c>
      <c r="Z19" s="314">
        <v>26</v>
      </c>
      <c r="AA19" s="314">
        <v>26</v>
      </c>
      <c r="AB19" s="314">
        <v>27</v>
      </c>
      <c r="AC19" s="314">
        <v>27</v>
      </c>
      <c r="AD19" s="314">
        <v>27</v>
      </c>
      <c r="AE19" s="314">
        <v>28</v>
      </c>
      <c r="AF19" s="314">
        <v>28</v>
      </c>
      <c r="AG19" s="314">
        <v>28</v>
      </c>
      <c r="AH19" s="314">
        <v>27</v>
      </c>
      <c r="AI19" s="314">
        <v>27</v>
      </c>
      <c r="AJ19" s="314">
        <v>27</v>
      </c>
      <c r="AK19" s="314"/>
      <c r="AL19" s="314"/>
      <c r="AM19" s="314"/>
      <c r="AN19" s="314"/>
      <c r="AO19" s="314">
        <v>26</v>
      </c>
      <c r="AP19" s="314">
        <v>25</v>
      </c>
      <c r="AQ19" s="314">
        <v>25</v>
      </c>
      <c r="AR19" s="314">
        <v>25</v>
      </c>
      <c r="AS19" s="314">
        <v>26</v>
      </c>
      <c r="AT19" s="314">
        <v>27</v>
      </c>
      <c r="AU19" s="314">
        <v>26</v>
      </c>
      <c r="AV19" s="314">
        <v>26</v>
      </c>
      <c r="AW19" s="314">
        <v>26</v>
      </c>
      <c r="AX19" s="315">
        <v>44364</v>
      </c>
    </row>
    <row r="20" spans="1:50" ht="15.95">
      <c r="A20" s="1">
        <v>19</v>
      </c>
      <c r="B20" s="716" t="s">
        <v>603</v>
      </c>
      <c r="C20" s="1" t="s">
        <v>604</v>
      </c>
      <c r="D20" s="167" t="s">
        <v>602</v>
      </c>
      <c r="E20" s="305" t="s">
        <v>144</v>
      </c>
      <c r="F20" s="105" t="s">
        <v>170</v>
      </c>
      <c r="G20" s="105" t="s">
        <v>326</v>
      </c>
      <c r="H20" s="305">
        <v>1343435</v>
      </c>
      <c r="I20" s="306">
        <v>43998</v>
      </c>
      <c r="J20" s="307">
        <f t="shared" ca="1" si="12"/>
        <v>3.2277777777777779</v>
      </c>
      <c r="K20" s="103">
        <f t="shared" ca="1" si="13"/>
        <v>1179</v>
      </c>
      <c r="L20" s="103">
        <f t="shared" ca="1" si="14"/>
        <v>39.299999999999997</v>
      </c>
      <c r="M20" s="318" t="s">
        <v>3375</v>
      </c>
      <c r="N20" s="17">
        <v>44270</v>
      </c>
      <c r="O20" s="17">
        <v>44361</v>
      </c>
      <c r="P20" s="1">
        <f t="shared" si="3"/>
        <v>9.0666666666666664</v>
      </c>
      <c r="Q20" s="1">
        <f t="shared" si="4"/>
        <v>12.1</v>
      </c>
      <c r="R20" s="13">
        <v>44474</v>
      </c>
      <c r="S20" s="107">
        <f t="shared" si="5"/>
        <v>15.866666666666667</v>
      </c>
      <c r="T20" s="579">
        <v>132</v>
      </c>
      <c r="U20" s="451">
        <v>95</v>
      </c>
      <c r="V20" s="314">
        <v>25</v>
      </c>
      <c r="W20" s="314">
        <v>27</v>
      </c>
      <c r="X20" s="314">
        <v>27</v>
      </c>
      <c r="Y20" s="314">
        <v>28</v>
      </c>
      <c r="Z20" s="314">
        <v>28</v>
      </c>
      <c r="AA20" s="314">
        <v>28</v>
      </c>
      <c r="AB20" s="314">
        <v>29</v>
      </c>
      <c r="AC20" s="314">
        <v>29</v>
      </c>
      <c r="AD20" s="314">
        <v>30</v>
      </c>
      <c r="AE20" s="314">
        <v>30</v>
      </c>
      <c r="AF20" s="314">
        <v>30</v>
      </c>
      <c r="AG20" s="314">
        <v>30</v>
      </c>
      <c r="AH20" s="314">
        <v>29</v>
      </c>
      <c r="AI20" s="314">
        <v>29</v>
      </c>
      <c r="AJ20" s="314">
        <v>29</v>
      </c>
      <c r="AK20" s="314"/>
      <c r="AL20" s="314"/>
      <c r="AM20" s="314"/>
      <c r="AN20" s="314"/>
      <c r="AO20" s="314">
        <v>27</v>
      </c>
      <c r="AP20" s="314">
        <v>26</v>
      </c>
      <c r="AQ20" s="314">
        <v>26</v>
      </c>
      <c r="AR20" s="314">
        <v>26</v>
      </c>
      <c r="AS20" s="314">
        <v>26</v>
      </c>
      <c r="AT20" s="314">
        <v>27</v>
      </c>
      <c r="AU20" s="314">
        <v>26</v>
      </c>
      <c r="AV20" s="314">
        <v>27</v>
      </c>
      <c r="AW20" s="314">
        <v>26</v>
      </c>
      <c r="AX20" s="315">
        <v>44364</v>
      </c>
    </row>
    <row r="21" spans="1:50" ht="15.95">
      <c r="A21" s="1">
        <v>20</v>
      </c>
      <c r="B21" s="716" t="s">
        <v>605</v>
      </c>
      <c r="C21" s="1" t="s">
        <v>606</v>
      </c>
      <c r="D21" s="167" t="s">
        <v>602</v>
      </c>
      <c r="E21" s="305" t="s">
        <v>144</v>
      </c>
      <c r="F21" s="105" t="s">
        <v>170</v>
      </c>
      <c r="G21" s="105" t="s">
        <v>320</v>
      </c>
      <c r="H21" s="305">
        <v>1343435</v>
      </c>
      <c r="I21" s="306">
        <v>43998</v>
      </c>
      <c r="J21" s="307">
        <f t="shared" ca="1" si="12"/>
        <v>3.2277777777777779</v>
      </c>
      <c r="K21" s="103">
        <f t="shared" ca="1" si="13"/>
        <v>1179</v>
      </c>
      <c r="L21" s="103">
        <f t="shared" ca="1" si="14"/>
        <v>39.299999999999997</v>
      </c>
      <c r="M21" s="318" t="s">
        <v>3375</v>
      </c>
      <c r="N21" s="17">
        <v>44270</v>
      </c>
      <c r="O21" s="17">
        <v>44361</v>
      </c>
      <c r="P21" s="1">
        <f t="shared" si="3"/>
        <v>9.0666666666666664</v>
      </c>
      <c r="Q21" s="1">
        <f t="shared" si="4"/>
        <v>12.1</v>
      </c>
      <c r="R21" s="13">
        <v>44474</v>
      </c>
      <c r="S21" s="107">
        <f t="shared" si="5"/>
        <v>15.866666666666667</v>
      </c>
      <c r="T21" s="579">
        <v>187</v>
      </c>
      <c r="U21" s="451">
        <v>143</v>
      </c>
      <c r="V21" s="314">
        <v>26</v>
      </c>
      <c r="W21" s="314">
        <v>26</v>
      </c>
      <c r="X21" s="314">
        <v>28</v>
      </c>
      <c r="Y21" s="314">
        <v>28</v>
      </c>
      <c r="Z21" s="314">
        <v>29</v>
      </c>
      <c r="AA21" s="314">
        <v>28</v>
      </c>
      <c r="AB21" s="314">
        <v>29</v>
      </c>
      <c r="AC21" s="314">
        <v>30</v>
      </c>
      <c r="AD21" s="314">
        <v>31</v>
      </c>
      <c r="AE21" s="314">
        <v>31</v>
      </c>
      <c r="AF21" s="314">
        <v>30</v>
      </c>
      <c r="AG21" s="314">
        <v>30</v>
      </c>
      <c r="AH21" s="314">
        <v>29</v>
      </c>
      <c r="AI21" s="314">
        <v>29</v>
      </c>
      <c r="AJ21" s="314">
        <v>28</v>
      </c>
      <c r="AK21" s="314"/>
      <c r="AL21" s="314"/>
      <c r="AM21" s="314"/>
      <c r="AN21" s="314"/>
      <c r="AO21" s="314">
        <v>29</v>
      </c>
      <c r="AP21" s="314">
        <v>28</v>
      </c>
      <c r="AQ21" s="314">
        <v>28</v>
      </c>
      <c r="AR21" s="314">
        <v>29</v>
      </c>
      <c r="AS21" s="314">
        <v>28</v>
      </c>
      <c r="AT21" s="314">
        <v>29</v>
      </c>
      <c r="AU21" s="314">
        <v>29</v>
      </c>
      <c r="AV21" s="314">
        <v>29</v>
      </c>
      <c r="AW21" s="314">
        <v>28</v>
      </c>
      <c r="AX21" s="315">
        <v>44364</v>
      </c>
    </row>
    <row r="22" spans="1:50" ht="15.95">
      <c r="A22" s="1">
        <v>21</v>
      </c>
      <c r="B22" s="716" t="s">
        <v>607</v>
      </c>
      <c r="C22" s="1" t="s">
        <v>608</v>
      </c>
      <c r="D22" s="167" t="s">
        <v>602</v>
      </c>
      <c r="E22" s="305" t="s">
        <v>144</v>
      </c>
      <c r="F22" s="105" t="s">
        <v>170</v>
      </c>
      <c r="G22" s="105" t="s">
        <v>425</v>
      </c>
      <c r="H22" s="305">
        <v>1343435</v>
      </c>
      <c r="I22" s="306">
        <v>43998</v>
      </c>
      <c r="J22" s="307">
        <f t="shared" ca="1" si="12"/>
        <v>3.2277777777777779</v>
      </c>
      <c r="K22" s="103">
        <f t="shared" ca="1" si="13"/>
        <v>1179</v>
      </c>
      <c r="L22" s="103">
        <f t="shared" ca="1" si="14"/>
        <v>39.299999999999997</v>
      </c>
      <c r="M22" s="318" t="s">
        <v>3375</v>
      </c>
      <c r="N22" s="17">
        <v>44270</v>
      </c>
      <c r="O22" s="17">
        <v>44361</v>
      </c>
      <c r="P22" s="1">
        <f t="shared" si="3"/>
        <v>9.0666666666666664</v>
      </c>
      <c r="Q22" s="1">
        <f t="shared" si="4"/>
        <v>12.1</v>
      </c>
      <c r="R22" s="13">
        <v>44474</v>
      </c>
      <c r="S22" s="107">
        <f t="shared" si="5"/>
        <v>15.866666666666667</v>
      </c>
      <c r="T22" s="579">
        <v>200</v>
      </c>
      <c r="U22" s="451">
        <v>145</v>
      </c>
      <c r="V22" s="314">
        <v>28</v>
      </c>
      <c r="W22" s="314">
        <v>27</v>
      </c>
      <c r="X22" s="314">
        <v>27</v>
      </c>
      <c r="Y22" s="314">
        <v>26</v>
      </c>
      <c r="Z22" s="314">
        <v>26</v>
      </c>
      <c r="AA22" s="314">
        <v>25</v>
      </c>
      <c r="AB22" s="314">
        <v>26</v>
      </c>
      <c r="AC22" s="314">
        <v>25</v>
      </c>
      <c r="AD22" s="314">
        <v>26</v>
      </c>
      <c r="AE22" s="314">
        <v>26</v>
      </c>
      <c r="AF22" s="314">
        <v>25</v>
      </c>
      <c r="AG22" s="314">
        <v>25</v>
      </c>
      <c r="AH22" s="314">
        <v>24</v>
      </c>
      <c r="AI22" s="314">
        <v>24</v>
      </c>
      <c r="AJ22" s="314">
        <v>24</v>
      </c>
      <c r="AK22" s="314"/>
      <c r="AL22" s="314"/>
      <c r="AM22" s="314"/>
      <c r="AN22" s="314"/>
      <c r="AO22" s="314"/>
      <c r="AP22" s="314">
        <v>30</v>
      </c>
      <c r="AQ22" s="314">
        <v>29</v>
      </c>
      <c r="AR22" s="314">
        <v>29</v>
      </c>
      <c r="AS22" s="314">
        <v>30</v>
      </c>
      <c r="AT22" s="314">
        <v>30</v>
      </c>
      <c r="AU22" s="314">
        <v>30</v>
      </c>
      <c r="AV22" s="314">
        <v>30</v>
      </c>
      <c r="AW22" s="314">
        <v>29</v>
      </c>
      <c r="AX22" s="315">
        <v>44364</v>
      </c>
    </row>
    <row r="23" spans="1:50" ht="15.95">
      <c r="A23" s="1">
        <v>22</v>
      </c>
      <c r="B23" s="716" t="s">
        <v>609</v>
      </c>
      <c r="C23" s="1" t="s">
        <v>610</v>
      </c>
      <c r="D23" s="167" t="s">
        <v>602</v>
      </c>
      <c r="E23" s="305" t="s">
        <v>144</v>
      </c>
      <c r="F23" s="105" t="s">
        <v>170</v>
      </c>
      <c r="G23" s="105" t="s">
        <v>412</v>
      </c>
      <c r="H23" s="305">
        <v>1343435</v>
      </c>
      <c r="I23" s="306">
        <v>43998</v>
      </c>
      <c r="J23" s="307">
        <f t="shared" ca="1" si="12"/>
        <v>3.2277777777777779</v>
      </c>
      <c r="K23" s="103">
        <f t="shared" ca="1" si="13"/>
        <v>1179</v>
      </c>
      <c r="L23" s="103">
        <f t="shared" ca="1" si="14"/>
        <v>39.299999999999997</v>
      </c>
      <c r="M23" s="318" t="s">
        <v>3375</v>
      </c>
      <c r="N23" s="17">
        <v>44270</v>
      </c>
      <c r="O23" s="17">
        <v>44361</v>
      </c>
      <c r="P23" s="1">
        <f t="shared" si="3"/>
        <v>9.0666666666666664</v>
      </c>
      <c r="Q23" s="1">
        <f t="shared" si="4"/>
        <v>12.1</v>
      </c>
      <c r="R23" s="13">
        <v>44474</v>
      </c>
      <c r="S23" s="107">
        <f t="shared" si="5"/>
        <v>15.866666666666667</v>
      </c>
      <c r="T23" s="579">
        <v>208</v>
      </c>
      <c r="U23" s="451">
        <v>149</v>
      </c>
      <c r="V23" s="314">
        <v>26</v>
      </c>
      <c r="W23" s="314">
        <v>26</v>
      </c>
      <c r="X23" s="314">
        <v>26</v>
      </c>
      <c r="Y23" s="314">
        <v>25</v>
      </c>
      <c r="Z23" s="314">
        <v>26</v>
      </c>
      <c r="AA23" s="314">
        <v>26</v>
      </c>
      <c r="AB23" s="314">
        <v>25</v>
      </c>
      <c r="AC23" s="314">
        <v>26</v>
      </c>
      <c r="AD23" s="314">
        <v>26</v>
      </c>
      <c r="AE23" s="314">
        <v>26</v>
      </c>
      <c r="AF23" s="314">
        <v>27</v>
      </c>
      <c r="AG23" s="314">
        <v>27</v>
      </c>
      <c r="AH23" s="314">
        <v>28</v>
      </c>
      <c r="AI23" s="314">
        <v>29</v>
      </c>
      <c r="AJ23" s="314">
        <v>30</v>
      </c>
      <c r="AK23" s="314"/>
      <c r="AL23" s="314"/>
      <c r="AM23" s="314"/>
      <c r="AN23" s="314"/>
      <c r="AO23" s="314"/>
      <c r="AP23" s="314">
        <v>32</v>
      </c>
      <c r="AQ23" s="314">
        <v>32</v>
      </c>
      <c r="AR23" s="314">
        <v>32</v>
      </c>
      <c r="AS23" s="314">
        <v>33</v>
      </c>
      <c r="AT23" s="314">
        <v>32</v>
      </c>
      <c r="AU23" s="314">
        <v>32</v>
      </c>
      <c r="AV23" s="314">
        <v>33</v>
      </c>
      <c r="AW23" s="314">
        <v>32</v>
      </c>
      <c r="AX23" s="315">
        <v>44364</v>
      </c>
    </row>
    <row r="24" spans="1:50" ht="15.95">
      <c r="A24" s="1">
        <v>23</v>
      </c>
      <c r="B24" s="716" t="s">
        <v>243</v>
      </c>
      <c r="C24" s="1" t="s">
        <v>611</v>
      </c>
      <c r="D24" s="167" t="s">
        <v>612</v>
      </c>
      <c r="E24" s="305" t="s">
        <v>142</v>
      </c>
      <c r="F24" s="105" t="s">
        <v>170</v>
      </c>
      <c r="G24" s="105" t="s">
        <v>329</v>
      </c>
      <c r="H24" s="305">
        <v>1336218</v>
      </c>
      <c r="I24" s="306">
        <v>44002</v>
      </c>
      <c r="J24" s="307">
        <f t="shared" ca="1" si="6"/>
        <v>3.2166666666666668</v>
      </c>
      <c r="K24" s="103">
        <f t="shared" ca="1" si="7"/>
        <v>1175</v>
      </c>
      <c r="L24" s="103">
        <f t="shared" ca="1" si="8"/>
        <v>39.166666666666664</v>
      </c>
      <c r="M24" s="318" t="s">
        <v>3375</v>
      </c>
      <c r="N24" s="17">
        <v>44270</v>
      </c>
      <c r="O24" s="17">
        <v>44361</v>
      </c>
      <c r="P24" s="1">
        <f t="shared" si="3"/>
        <v>8.9333333333333336</v>
      </c>
      <c r="Q24" s="1">
        <f t="shared" si="4"/>
        <v>11.966666666666667</v>
      </c>
      <c r="R24" s="1864">
        <v>44475</v>
      </c>
      <c r="S24" s="107">
        <f t="shared" si="5"/>
        <v>15.766666666666667</v>
      </c>
      <c r="T24" s="579">
        <v>140</v>
      </c>
      <c r="U24" s="451">
        <v>148</v>
      </c>
      <c r="V24" s="314">
        <v>33</v>
      </c>
      <c r="W24" s="314">
        <v>33</v>
      </c>
      <c r="X24" s="314">
        <v>31</v>
      </c>
      <c r="Y24" s="314">
        <v>30</v>
      </c>
      <c r="Z24" s="314">
        <v>28</v>
      </c>
      <c r="AA24" s="314">
        <v>28</v>
      </c>
      <c r="AB24" s="314">
        <v>29</v>
      </c>
      <c r="AC24" s="314">
        <v>28</v>
      </c>
      <c r="AD24" s="314">
        <v>28</v>
      </c>
      <c r="AE24" s="314">
        <v>28</v>
      </c>
      <c r="AF24" s="314">
        <v>30</v>
      </c>
      <c r="AG24" s="314">
        <v>32</v>
      </c>
      <c r="AH24" s="314">
        <v>32</v>
      </c>
      <c r="AI24" s="314">
        <v>34</v>
      </c>
      <c r="AJ24" s="314">
        <v>36</v>
      </c>
      <c r="AK24" s="314"/>
      <c r="AL24" s="314"/>
      <c r="AM24" s="314"/>
      <c r="AN24" s="314"/>
      <c r="AO24" s="314">
        <v>37</v>
      </c>
      <c r="AP24" s="314">
        <v>35</v>
      </c>
      <c r="AQ24" s="314">
        <v>35</v>
      </c>
      <c r="AR24" s="314">
        <v>35</v>
      </c>
      <c r="AS24" s="314">
        <v>34</v>
      </c>
      <c r="AT24" s="314">
        <v>35</v>
      </c>
      <c r="AU24" s="314">
        <v>35</v>
      </c>
      <c r="AV24" s="314">
        <v>36</v>
      </c>
      <c r="AW24" s="314">
        <v>35</v>
      </c>
      <c r="AX24" s="315">
        <v>44364</v>
      </c>
    </row>
    <row r="25" spans="1:50" ht="15.95">
      <c r="A25" s="1">
        <v>24</v>
      </c>
      <c r="B25" s="716" t="s">
        <v>244</v>
      </c>
      <c r="C25" s="1" t="s">
        <v>613</v>
      </c>
      <c r="D25" s="167" t="s">
        <v>612</v>
      </c>
      <c r="E25" s="305" t="s">
        <v>142</v>
      </c>
      <c r="F25" s="105" t="s">
        <v>170</v>
      </c>
      <c r="G25" s="105" t="s">
        <v>326</v>
      </c>
      <c r="H25" s="305">
        <v>1336218</v>
      </c>
      <c r="I25" s="306">
        <v>44002</v>
      </c>
      <c r="J25" s="307">
        <f t="shared" ca="1" si="6"/>
        <v>3.2166666666666668</v>
      </c>
      <c r="K25" s="103">
        <f t="shared" ca="1" si="7"/>
        <v>1175</v>
      </c>
      <c r="L25" s="103">
        <f t="shared" ca="1" si="8"/>
        <v>39.166666666666664</v>
      </c>
      <c r="M25" s="318" t="s">
        <v>3375</v>
      </c>
      <c r="N25" s="17">
        <v>44270</v>
      </c>
      <c r="O25" s="17">
        <v>44361</v>
      </c>
      <c r="P25" s="1">
        <f t="shared" si="3"/>
        <v>8.9333333333333336</v>
      </c>
      <c r="Q25" s="1">
        <f t="shared" si="4"/>
        <v>11.966666666666667</v>
      </c>
      <c r="R25" s="1864">
        <v>44475</v>
      </c>
      <c r="S25" s="107">
        <f t="shared" si="5"/>
        <v>15.766666666666667</v>
      </c>
      <c r="T25" s="579">
        <v>172</v>
      </c>
      <c r="U25" s="451">
        <v>153</v>
      </c>
      <c r="V25" s="314">
        <v>31</v>
      </c>
      <c r="W25" s="314">
        <v>31</v>
      </c>
      <c r="X25" s="314">
        <v>31</v>
      </c>
      <c r="Y25" s="314">
        <v>32</v>
      </c>
      <c r="Z25" s="314">
        <v>32</v>
      </c>
      <c r="AA25" s="314">
        <v>32</v>
      </c>
      <c r="AB25" s="314">
        <v>33</v>
      </c>
      <c r="AC25" s="314">
        <v>33</v>
      </c>
      <c r="AD25" s="314">
        <v>33</v>
      </c>
      <c r="AE25" s="314">
        <v>33</v>
      </c>
      <c r="AF25" s="314">
        <v>33</v>
      </c>
      <c r="AG25" s="314">
        <v>33</v>
      </c>
      <c r="AH25" s="314">
        <v>34</v>
      </c>
      <c r="AI25" s="314">
        <v>34</v>
      </c>
      <c r="AJ25" s="314">
        <v>34</v>
      </c>
      <c r="AK25" s="314"/>
      <c r="AL25" s="314"/>
      <c r="AM25" s="314"/>
      <c r="AN25" s="314"/>
      <c r="AO25" s="314">
        <v>36</v>
      </c>
      <c r="AP25" s="314">
        <v>33</v>
      </c>
      <c r="AQ25" s="314">
        <v>33</v>
      </c>
      <c r="AR25" s="314">
        <v>33</v>
      </c>
      <c r="AS25" s="314">
        <v>33</v>
      </c>
      <c r="AT25" s="314">
        <v>34</v>
      </c>
      <c r="AU25" s="314">
        <v>34</v>
      </c>
      <c r="AV25" s="314">
        <v>34</v>
      </c>
      <c r="AW25" s="314">
        <v>34</v>
      </c>
      <c r="AX25" s="315">
        <v>44364</v>
      </c>
    </row>
    <row r="26" spans="1:50" ht="15.95">
      <c r="A26" s="1">
        <v>25</v>
      </c>
      <c r="B26" s="716" t="s">
        <v>614</v>
      </c>
      <c r="C26" s="1" t="s">
        <v>615</v>
      </c>
      <c r="D26" s="167" t="s">
        <v>612</v>
      </c>
      <c r="E26" s="305" t="s">
        <v>142</v>
      </c>
      <c r="F26" s="105" t="s">
        <v>170</v>
      </c>
      <c r="G26" s="105" t="s">
        <v>316</v>
      </c>
      <c r="H26" s="305">
        <v>1336218</v>
      </c>
      <c r="I26" s="306">
        <v>44002</v>
      </c>
      <c r="J26" s="307">
        <f t="shared" ca="1" si="6"/>
        <v>3.2166666666666668</v>
      </c>
      <c r="K26" s="103">
        <f t="shared" ca="1" si="7"/>
        <v>1175</v>
      </c>
      <c r="L26" s="103">
        <f t="shared" ca="1" si="8"/>
        <v>39.166666666666664</v>
      </c>
      <c r="M26" s="318" t="s">
        <v>3375</v>
      </c>
      <c r="N26" s="17">
        <v>44270</v>
      </c>
      <c r="O26" s="17">
        <v>44361</v>
      </c>
      <c r="P26" s="1">
        <f t="shared" si="3"/>
        <v>8.9333333333333336</v>
      </c>
      <c r="Q26" s="1">
        <f t="shared" si="4"/>
        <v>11.966666666666667</v>
      </c>
      <c r="R26" s="1864">
        <v>44475</v>
      </c>
      <c r="S26" s="107">
        <f t="shared" si="5"/>
        <v>15.766666666666667</v>
      </c>
      <c r="T26" s="579">
        <v>184</v>
      </c>
      <c r="U26" s="451">
        <v>154</v>
      </c>
      <c r="V26" s="314">
        <v>33</v>
      </c>
      <c r="W26" s="314">
        <v>33</v>
      </c>
      <c r="X26" s="314">
        <v>33</v>
      </c>
      <c r="Y26" s="314">
        <v>33</v>
      </c>
      <c r="Z26" s="314">
        <v>32</v>
      </c>
      <c r="AA26" s="314">
        <v>33</v>
      </c>
      <c r="AB26" s="314">
        <v>33</v>
      </c>
      <c r="AC26" s="314">
        <v>34</v>
      </c>
      <c r="AD26" s="314">
        <v>33</v>
      </c>
      <c r="AE26" s="314">
        <v>33</v>
      </c>
      <c r="AF26" s="314">
        <v>34</v>
      </c>
      <c r="AG26" s="314">
        <v>34</v>
      </c>
      <c r="AH26" s="314">
        <v>35</v>
      </c>
      <c r="AI26" s="314">
        <v>35</v>
      </c>
      <c r="AJ26" s="314">
        <v>35</v>
      </c>
      <c r="AK26" s="314"/>
      <c r="AL26" s="314"/>
      <c r="AM26" s="314"/>
      <c r="AN26" s="314"/>
      <c r="AO26" s="314">
        <v>37</v>
      </c>
      <c r="AP26" s="314">
        <v>34</v>
      </c>
      <c r="AQ26" s="314">
        <v>35</v>
      </c>
      <c r="AR26" s="314">
        <v>34</v>
      </c>
      <c r="AS26" s="314">
        <v>34</v>
      </c>
      <c r="AT26" s="314">
        <v>35</v>
      </c>
      <c r="AU26" s="314">
        <v>35</v>
      </c>
      <c r="AV26" s="314">
        <v>35</v>
      </c>
      <c r="AW26" s="314">
        <v>35</v>
      </c>
      <c r="AX26" s="315">
        <v>44364</v>
      </c>
    </row>
    <row r="27" spans="1:50" ht="15.95">
      <c r="A27" s="1">
        <v>26</v>
      </c>
      <c r="B27" s="716" t="s">
        <v>245</v>
      </c>
      <c r="C27" s="1" t="s">
        <v>616</v>
      </c>
      <c r="D27" s="167" t="s">
        <v>612</v>
      </c>
      <c r="E27" s="305" t="s">
        <v>142</v>
      </c>
      <c r="F27" s="105" t="s">
        <v>170</v>
      </c>
      <c r="G27" s="105" t="s">
        <v>323</v>
      </c>
      <c r="H27" s="305">
        <v>1336218</v>
      </c>
      <c r="I27" s="306">
        <v>44002</v>
      </c>
      <c r="J27" s="307">
        <f t="shared" ca="1" si="6"/>
        <v>3.2166666666666668</v>
      </c>
      <c r="K27" s="103">
        <f t="shared" ca="1" si="7"/>
        <v>1175</v>
      </c>
      <c r="L27" s="103">
        <f t="shared" ca="1" si="8"/>
        <v>39.166666666666664</v>
      </c>
      <c r="M27" s="318" t="s">
        <v>3375</v>
      </c>
      <c r="N27" s="17">
        <v>44270</v>
      </c>
      <c r="O27" s="17">
        <v>44361</v>
      </c>
      <c r="P27" s="1">
        <f t="shared" si="3"/>
        <v>8.9333333333333336</v>
      </c>
      <c r="Q27" s="1">
        <f t="shared" si="4"/>
        <v>11.966666666666667</v>
      </c>
      <c r="R27" s="1864">
        <v>44475</v>
      </c>
      <c r="S27" s="107">
        <f t="shared" si="5"/>
        <v>15.766666666666667</v>
      </c>
      <c r="T27" s="579">
        <v>162</v>
      </c>
      <c r="U27" s="451">
        <v>160</v>
      </c>
      <c r="V27" s="314">
        <v>32</v>
      </c>
      <c r="W27" s="314">
        <v>32</v>
      </c>
      <c r="X27" s="314">
        <v>34</v>
      </c>
      <c r="Y27" s="314">
        <v>34</v>
      </c>
      <c r="Z27" s="314">
        <v>33</v>
      </c>
      <c r="AA27" s="314">
        <v>34</v>
      </c>
      <c r="AB27" s="314">
        <v>34</v>
      </c>
      <c r="AC27" s="314">
        <v>34</v>
      </c>
      <c r="AD27" s="314">
        <v>34</v>
      </c>
      <c r="AE27" s="314">
        <v>34</v>
      </c>
      <c r="AF27" s="314">
        <v>34</v>
      </c>
      <c r="AG27" s="314">
        <v>34</v>
      </c>
      <c r="AH27" s="314">
        <v>35</v>
      </c>
      <c r="AI27" s="314">
        <v>34</v>
      </c>
      <c r="AJ27" s="314">
        <v>34</v>
      </c>
      <c r="AK27" s="314"/>
      <c r="AL27" s="314"/>
      <c r="AM27" s="314"/>
      <c r="AN27" s="314"/>
      <c r="AO27" s="314">
        <v>35</v>
      </c>
      <c r="AP27" s="314">
        <v>33</v>
      </c>
      <c r="AQ27" s="314">
        <v>34</v>
      </c>
      <c r="AR27" s="314">
        <v>33</v>
      </c>
      <c r="AS27" s="314">
        <v>33</v>
      </c>
      <c r="AT27" s="314">
        <v>33</v>
      </c>
      <c r="AU27" s="314">
        <v>32</v>
      </c>
      <c r="AV27" s="314">
        <v>33</v>
      </c>
      <c r="AW27" s="314">
        <v>33</v>
      </c>
      <c r="AX27" s="315">
        <v>44364</v>
      </c>
    </row>
    <row r="28" spans="1:50" ht="15.95">
      <c r="A28" s="1">
        <v>27</v>
      </c>
      <c r="B28" s="716" t="s">
        <v>617</v>
      </c>
      <c r="C28" s="1" t="s">
        <v>618</v>
      </c>
      <c r="D28" s="167" t="s">
        <v>612</v>
      </c>
      <c r="E28" s="305" t="s">
        <v>142</v>
      </c>
      <c r="F28" s="105" t="s">
        <v>170</v>
      </c>
      <c r="G28" s="105" t="s">
        <v>320</v>
      </c>
      <c r="H28" s="305">
        <v>1336218</v>
      </c>
      <c r="I28" s="306">
        <v>44002</v>
      </c>
      <c r="J28" s="307">
        <f t="shared" ca="1" si="6"/>
        <v>3.2166666666666668</v>
      </c>
      <c r="K28" s="103">
        <f t="shared" ca="1" si="7"/>
        <v>1175</v>
      </c>
      <c r="L28" s="103">
        <f t="shared" ca="1" si="8"/>
        <v>39.166666666666664</v>
      </c>
      <c r="M28" s="318" t="s">
        <v>3375</v>
      </c>
      <c r="N28" s="17">
        <v>44270</v>
      </c>
      <c r="O28" s="17">
        <v>44361</v>
      </c>
      <c r="P28" s="1">
        <f t="shared" si="3"/>
        <v>8.9333333333333336</v>
      </c>
      <c r="Q28" s="1">
        <f t="shared" si="4"/>
        <v>11.966666666666667</v>
      </c>
      <c r="R28" s="1864">
        <v>44475</v>
      </c>
      <c r="S28" s="107">
        <f t="shared" si="5"/>
        <v>15.766666666666667</v>
      </c>
      <c r="T28" s="579">
        <v>202</v>
      </c>
      <c r="U28" s="451">
        <v>175</v>
      </c>
      <c r="V28" s="314">
        <v>34</v>
      </c>
      <c r="W28" s="314">
        <v>34</v>
      </c>
      <c r="X28" s="314">
        <v>34</v>
      </c>
      <c r="Y28" s="314">
        <v>33</v>
      </c>
      <c r="Z28" s="314">
        <v>33</v>
      </c>
      <c r="AA28" s="314">
        <v>32</v>
      </c>
      <c r="AB28" s="314">
        <v>33</v>
      </c>
      <c r="AC28" s="314">
        <v>32</v>
      </c>
      <c r="AD28" s="314">
        <v>31</v>
      </c>
      <c r="AE28" s="314">
        <v>30</v>
      </c>
      <c r="AF28" s="314">
        <v>32</v>
      </c>
      <c r="AG28" s="314">
        <v>33</v>
      </c>
      <c r="AH28" s="314">
        <v>35</v>
      </c>
      <c r="AI28" s="314">
        <v>35</v>
      </c>
      <c r="AJ28" s="314">
        <v>37</v>
      </c>
      <c r="AK28" s="314"/>
      <c r="AL28" s="314"/>
      <c r="AM28" s="314"/>
      <c r="AN28" s="314"/>
      <c r="AO28" s="314">
        <v>37</v>
      </c>
      <c r="AP28" s="314">
        <v>35</v>
      </c>
      <c r="AQ28" s="314">
        <v>36</v>
      </c>
      <c r="AR28" s="314">
        <v>36</v>
      </c>
      <c r="AS28" s="314">
        <v>35</v>
      </c>
      <c r="AT28" s="314">
        <v>36</v>
      </c>
      <c r="AU28" s="314">
        <v>36</v>
      </c>
      <c r="AV28" s="314">
        <v>37</v>
      </c>
      <c r="AW28" s="314">
        <v>36</v>
      </c>
      <c r="AX28" s="315">
        <v>44364</v>
      </c>
    </row>
    <row r="29" spans="1:50" ht="15.95">
      <c r="A29" s="1">
        <v>28</v>
      </c>
      <c r="B29" s="716" t="s">
        <v>619</v>
      </c>
      <c r="C29" s="1" t="s">
        <v>620</v>
      </c>
      <c r="D29" s="167" t="s">
        <v>621</v>
      </c>
      <c r="E29" s="305" t="s">
        <v>142</v>
      </c>
      <c r="F29" s="105" t="s">
        <v>170</v>
      </c>
      <c r="G29" s="105" t="s">
        <v>329</v>
      </c>
      <c r="H29" s="305">
        <v>1324363</v>
      </c>
      <c r="I29" s="306">
        <v>44010</v>
      </c>
      <c r="J29" s="307">
        <f t="shared" ca="1" si="6"/>
        <v>3.1944444444444446</v>
      </c>
      <c r="K29" s="103">
        <f t="shared" ca="1" si="7"/>
        <v>1167</v>
      </c>
      <c r="L29" s="103">
        <f t="shared" ca="1" si="8"/>
        <v>38.9</v>
      </c>
      <c r="M29" s="318" t="s">
        <v>3375</v>
      </c>
      <c r="N29" s="17">
        <v>44270</v>
      </c>
      <c r="O29" s="17">
        <v>44361</v>
      </c>
      <c r="P29" s="1">
        <f t="shared" si="3"/>
        <v>8.6666666666666661</v>
      </c>
      <c r="Q29" s="1">
        <f t="shared" si="4"/>
        <v>11.7</v>
      </c>
      <c r="R29" s="13">
        <v>44474</v>
      </c>
      <c r="S29" s="107">
        <f t="shared" si="5"/>
        <v>15.466666666666667</v>
      </c>
      <c r="T29" s="579">
        <v>165</v>
      </c>
      <c r="U29" s="451">
        <v>162</v>
      </c>
      <c r="V29" s="314">
        <v>30</v>
      </c>
      <c r="W29" s="314">
        <v>30</v>
      </c>
      <c r="X29" s="314">
        <v>30</v>
      </c>
      <c r="Y29" s="314">
        <v>31</v>
      </c>
      <c r="Z29" s="314">
        <v>31</v>
      </c>
      <c r="AA29" s="314">
        <v>30</v>
      </c>
      <c r="AB29" s="314">
        <v>30</v>
      </c>
      <c r="AC29" s="314">
        <v>31</v>
      </c>
      <c r="AD29" s="314">
        <v>31</v>
      </c>
      <c r="AE29" s="314">
        <v>31</v>
      </c>
      <c r="AF29" s="314">
        <v>31</v>
      </c>
      <c r="AG29" s="314">
        <v>31</v>
      </c>
      <c r="AH29" s="314">
        <v>30</v>
      </c>
      <c r="AI29" s="314">
        <v>30</v>
      </c>
      <c r="AJ29" s="314">
        <v>31</v>
      </c>
      <c r="AK29" s="314"/>
      <c r="AL29" s="314"/>
      <c r="AM29" s="314"/>
      <c r="AN29" s="314"/>
      <c r="AO29" s="314">
        <v>32</v>
      </c>
      <c r="AP29" s="314">
        <v>31</v>
      </c>
      <c r="AQ29" s="314">
        <v>31</v>
      </c>
      <c r="AR29" s="314">
        <v>31</v>
      </c>
      <c r="AS29" s="314">
        <v>32</v>
      </c>
      <c r="AT29" s="314">
        <v>31</v>
      </c>
      <c r="AU29" s="314">
        <v>29</v>
      </c>
      <c r="AV29" s="314">
        <v>31</v>
      </c>
      <c r="AW29" s="314">
        <v>31</v>
      </c>
      <c r="AX29" s="315">
        <v>44364</v>
      </c>
    </row>
    <row r="30" spans="1:50" ht="15.95">
      <c r="A30" s="1">
        <v>29</v>
      </c>
      <c r="B30" s="716" t="s">
        <v>622</v>
      </c>
      <c r="C30" s="1" t="s">
        <v>623</v>
      </c>
      <c r="D30" s="167" t="s">
        <v>621</v>
      </c>
      <c r="E30" s="305" t="s">
        <v>142</v>
      </c>
      <c r="F30" s="105" t="s">
        <v>170</v>
      </c>
      <c r="G30" s="105" t="s">
        <v>326</v>
      </c>
      <c r="H30" s="305">
        <v>1324363</v>
      </c>
      <c r="I30" s="306">
        <v>44010</v>
      </c>
      <c r="J30" s="307">
        <f t="shared" ca="1" si="6"/>
        <v>3.1944444444444446</v>
      </c>
      <c r="K30" s="103">
        <f t="shared" ca="1" si="7"/>
        <v>1167</v>
      </c>
      <c r="L30" s="103">
        <f t="shared" ca="1" si="8"/>
        <v>38.9</v>
      </c>
      <c r="M30" s="318" t="s">
        <v>3375</v>
      </c>
      <c r="N30" s="17">
        <v>44270</v>
      </c>
      <c r="O30" s="17">
        <v>44361</v>
      </c>
      <c r="P30" s="1">
        <f t="shared" si="3"/>
        <v>8.6666666666666661</v>
      </c>
      <c r="Q30" s="1">
        <f t="shared" si="4"/>
        <v>11.7</v>
      </c>
      <c r="R30" s="13">
        <v>44474</v>
      </c>
      <c r="S30" s="107">
        <f t="shared" si="5"/>
        <v>15.466666666666667</v>
      </c>
      <c r="T30" s="579">
        <v>159</v>
      </c>
      <c r="U30" s="451">
        <v>137</v>
      </c>
      <c r="V30" s="314">
        <v>29</v>
      </c>
      <c r="W30" s="314">
        <v>29</v>
      </c>
      <c r="X30" s="314">
        <v>29</v>
      </c>
      <c r="Y30" s="314">
        <v>30</v>
      </c>
      <c r="Z30" s="314">
        <v>30</v>
      </c>
      <c r="AA30" s="314">
        <v>30</v>
      </c>
      <c r="AB30" s="314">
        <v>30</v>
      </c>
      <c r="AC30" s="314">
        <v>29</v>
      </c>
      <c r="AD30" s="314">
        <v>29</v>
      </c>
      <c r="AE30" s="314">
        <v>31</v>
      </c>
      <c r="AF30" s="314">
        <v>31</v>
      </c>
      <c r="AG30" s="314">
        <v>31</v>
      </c>
      <c r="AH30" s="314">
        <v>31</v>
      </c>
      <c r="AI30" s="314">
        <v>31</v>
      </c>
      <c r="AJ30" s="314">
        <v>31</v>
      </c>
      <c r="AK30" s="314"/>
      <c r="AL30" s="314"/>
      <c r="AM30" s="314"/>
      <c r="AN30" s="314"/>
      <c r="AO30" s="314">
        <v>33</v>
      </c>
      <c r="AP30" s="314">
        <v>32</v>
      </c>
      <c r="AQ30" s="314">
        <v>32</v>
      </c>
      <c r="AR30" s="314">
        <v>32</v>
      </c>
      <c r="AS30" s="314">
        <v>33</v>
      </c>
      <c r="AT30" s="314">
        <v>32</v>
      </c>
      <c r="AU30" s="314">
        <v>33</v>
      </c>
      <c r="AV30" s="314">
        <v>33</v>
      </c>
      <c r="AW30" s="314">
        <v>33</v>
      </c>
      <c r="AX30" s="315">
        <v>44364</v>
      </c>
    </row>
    <row r="31" spans="1:50" ht="15.95">
      <c r="A31" s="1">
        <v>30</v>
      </c>
      <c r="B31" s="716" t="s">
        <v>624</v>
      </c>
      <c r="C31" s="1" t="s">
        <v>625</v>
      </c>
      <c r="D31" s="167" t="s">
        <v>621</v>
      </c>
      <c r="E31" s="305" t="s">
        <v>142</v>
      </c>
      <c r="F31" s="105" t="s">
        <v>170</v>
      </c>
      <c r="G31" s="105" t="s">
        <v>316</v>
      </c>
      <c r="H31" s="305">
        <v>1324363</v>
      </c>
      <c r="I31" s="306">
        <v>44010</v>
      </c>
      <c r="J31" s="307">
        <f t="shared" ca="1" si="6"/>
        <v>3.1944444444444446</v>
      </c>
      <c r="K31" s="103">
        <f t="shared" ca="1" si="7"/>
        <v>1167</v>
      </c>
      <c r="L31" s="103">
        <f t="shared" ca="1" si="8"/>
        <v>38.9</v>
      </c>
      <c r="M31" s="318" t="s">
        <v>3375</v>
      </c>
      <c r="N31" s="17">
        <v>44270</v>
      </c>
      <c r="O31" s="17">
        <v>44361</v>
      </c>
      <c r="P31" s="1">
        <f t="shared" si="3"/>
        <v>8.6666666666666661</v>
      </c>
      <c r="Q31" s="1">
        <f t="shared" si="4"/>
        <v>11.7</v>
      </c>
      <c r="R31" s="13">
        <v>44474</v>
      </c>
      <c r="S31" s="107">
        <f t="shared" si="5"/>
        <v>15.466666666666667</v>
      </c>
      <c r="T31" s="579">
        <v>143</v>
      </c>
      <c r="U31" s="451">
        <v>148</v>
      </c>
      <c r="V31" s="314">
        <v>30</v>
      </c>
      <c r="W31" s="314">
        <v>30</v>
      </c>
      <c r="X31" s="314">
        <v>30</v>
      </c>
      <c r="Y31" s="314">
        <v>31</v>
      </c>
      <c r="Z31" s="314">
        <v>31</v>
      </c>
      <c r="AA31" s="314">
        <v>31</v>
      </c>
      <c r="AB31" s="314">
        <v>31</v>
      </c>
      <c r="AC31" s="314">
        <v>31</v>
      </c>
      <c r="AD31" s="314">
        <v>30</v>
      </c>
      <c r="AE31" s="314">
        <v>31</v>
      </c>
      <c r="AF31" s="314">
        <v>31</v>
      </c>
      <c r="AG31" s="314">
        <v>31</v>
      </c>
      <c r="AH31" s="314">
        <v>31</v>
      </c>
      <c r="AI31" s="314">
        <v>31</v>
      </c>
      <c r="AJ31" s="314">
        <v>31</v>
      </c>
      <c r="AK31" s="314"/>
      <c r="AL31" s="314"/>
      <c r="AM31" s="314"/>
      <c r="AN31" s="314"/>
      <c r="AO31" s="314">
        <v>32</v>
      </c>
      <c r="AP31" s="314">
        <v>31</v>
      </c>
      <c r="AQ31" s="314">
        <v>32</v>
      </c>
      <c r="AR31" s="314">
        <v>31</v>
      </c>
      <c r="AS31" s="314">
        <v>32</v>
      </c>
      <c r="AT31" s="314">
        <v>32</v>
      </c>
      <c r="AU31" s="314">
        <v>31</v>
      </c>
      <c r="AV31" s="314">
        <v>32</v>
      </c>
      <c r="AW31" s="314">
        <v>31</v>
      </c>
      <c r="AX31" s="315">
        <v>44364</v>
      </c>
    </row>
    <row r="32" spans="1:50" ht="15.95">
      <c r="A32" s="1">
        <v>31</v>
      </c>
      <c r="B32" s="716" t="s">
        <v>626</v>
      </c>
      <c r="C32" s="1" t="s">
        <v>627</v>
      </c>
      <c r="D32" s="167" t="s">
        <v>621</v>
      </c>
      <c r="E32" s="305" t="s">
        <v>142</v>
      </c>
      <c r="F32" s="105" t="s">
        <v>170</v>
      </c>
      <c r="G32" s="105" t="s">
        <v>323</v>
      </c>
      <c r="H32" s="305">
        <v>1324363</v>
      </c>
      <c r="I32" s="306">
        <v>44010</v>
      </c>
      <c r="J32" s="307">
        <f t="shared" ca="1" si="6"/>
        <v>3.1944444444444446</v>
      </c>
      <c r="K32" s="103">
        <f t="shared" ca="1" si="7"/>
        <v>1167</v>
      </c>
      <c r="L32" s="103">
        <f t="shared" ca="1" si="8"/>
        <v>38.9</v>
      </c>
      <c r="M32" s="318" t="s">
        <v>3375</v>
      </c>
      <c r="N32" s="17">
        <v>44270</v>
      </c>
      <c r="O32" s="17">
        <v>44361</v>
      </c>
      <c r="P32" s="1">
        <f t="shared" si="3"/>
        <v>8.6666666666666661</v>
      </c>
      <c r="Q32" s="1">
        <f t="shared" si="4"/>
        <v>11.7</v>
      </c>
      <c r="R32" s="13">
        <v>44474</v>
      </c>
      <c r="S32" s="107">
        <f t="shared" si="5"/>
        <v>15.466666666666667</v>
      </c>
      <c r="T32" s="579">
        <v>182</v>
      </c>
      <c r="U32" s="451">
        <v>142</v>
      </c>
      <c r="V32" s="314">
        <v>36</v>
      </c>
      <c r="W32" s="314">
        <v>35</v>
      </c>
      <c r="X32" s="314">
        <v>35</v>
      </c>
      <c r="Y32" s="314">
        <v>34</v>
      </c>
      <c r="Z32" s="314">
        <v>33</v>
      </c>
      <c r="AA32" s="314">
        <v>33</v>
      </c>
      <c r="AB32" s="314">
        <v>33</v>
      </c>
      <c r="AC32" s="314">
        <v>33</v>
      </c>
      <c r="AD32" s="314">
        <v>32</v>
      </c>
      <c r="AE32" s="314">
        <v>32</v>
      </c>
      <c r="AF32" s="314">
        <v>32</v>
      </c>
      <c r="AG32" s="314">
        <v>31</v>
      </c>
      <c r="AH32" s="314">
        <v>31</v>
      </c>
      <c r="AI32" s="314">
        <v>30</v>
      </c>
      <c r="AJ32" s="314">
        <v>30</v>
      </c>
      <c r="AK32" s="314"/>
      <c r="AL32" s="314"/>
      <c r="AM32" s="314"/>
      <c r="AN32" s="314"/>
      <c r="AO32" s="314">
        <v>31</v>
      </c>
      <c r="AP32" s="314">
        <v>29</v>
      </c>
      <c r="AQ32" s="314">
        <v>29</v>
      </c>
      <c r="AR32" s="314">
        <v>28</v>
      </c>
      <c r="AS32" s="314">
        <v>29</v>
      </c>
      <c r="AT32" s="314">
        <v>29</v>
      </c>
      <c r="AU32" s="314">
        <v>29</v>
      </c>
      <c r="AV32" s="314">
        <v>29</v>
      </c>
      <c r="AW32" s="314">
        <v>29</v>
      </c>
      <c r="AX32" s="315">
        <v>44364</v>
      </c>
    </row>
    <row r="33" spans="1:64" ht="15.95">
      <c r="A33" s="161" t="s">
        <v>184</v>
      </c>
      <c r="B33" s="14"/>
      <c r="D33" s="167"/>
    </row>
    <row r="34" spans="1:64" ht="15.95">
      <c r="A34" s="162" t="s">
        <v>153</v>
      </c>
      <c r="B34" s="14"/>
      <c r="D34" s="167"/>
      <c r="T34" s="6"/>
    </row>
    <row r="35" spans="1:64">
      <c r="A35" s="163" t="s">
        <v>170</v>
      </c>
      <c r="B35" s="167"/>
    </row>
    <row r="36" spans="1:64" ht="15.95">
      <c r="A36" s="164" t="s">
        <v>179</v>
      </c>
      <c r="B36" s="532"/>
    </row>
    <row r="37" spans="1:64" ht="15.95">
      <c r="A37" s="165" t="s">
        <v>185</v>
      </c>
      <c r="B37" s="14"/>
    </row>
    <row r="38" spans="1:64" ht="15.95">
      <c r="A38" s="187" t="s">
        <v>183</v>
      </c>
      <c r="B38" s="14"/>
    </row>
    <row r="39" spans="1:64">
      <c r="A39" s="186" t="s">
        <v>186</v>
      </c>
      <c r="B39" s="167"/>
    </row>
    <row r="40" spans="1:64" ht="17.100000000000001">
      <c r="A40" s="374" t="s">
        <v>187</v>
      </c>
      <c r="B40" s="562"/>
    </row>
    <row r="41" spans="1:64" ht="17.100000000000001">
      <c r="A41" s="393" t="s">
        <v>188</v>
      </c>
      <c r="B41" s="562"/>
    </row>
    <row r="42" spans="1:64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23"/>
      <c r="AB42" s="323"/>
      <c r="AC42" s="323"/>
      <c r="AD42" s="323"/>
      <c r="AE42" s="323"/>
      <c r="AF42" s="323"/>
      <c r="AG42" s="323"/>
      <c r="AH42" s="323"/>
      <c r="AI42" s="323"/>
      <c r="AJ42" s="323"/>
      <c r="AK42" s="323"/>
      <c r="AL42" s="323"/>
      <c r="AM42" s="323"/>
      <c r="AN42" s="323"/>
      <c r="AO42" s="323"/>
      <c r="AP42" s="323"/>
      <c r="AQ42" s="323"/>
      <c r="AR42" s="323"/>
      <c r="AS42" s="323"/>
      <c r="AT42" s="323"/>
      <c r="AU42" s="323"/>
      <c r="AV42" s="323"/>
      <c r="AW42" s="323"/>
      <c r="AX42" s="323"/>
      <c r="AY42" s="323"/>
    </row>
    <row r="43" spans="1:64" ht="15.95">
      <c r="A43" s="308" t="s">
        <v>126</v>
      </c>
      <c r="B43" s="308"/>
      <c r="C43" s="308" t="s">
        <v>3367</v>
      </c>
      <c r="D43" s="309" t="s">
        <v>3381</v>
      </c>
      <c r="E43" s="310" t="s">
        <v>222</v>
      </c>
      <c r="F43" s="308" t="s">
        <v>219</v>
      </c>
      <c r="G43" s="310" t="s">
        <v>271</v>
      </c>
      <c r="H43" s="310" t="s">
        <v>3227</v>
      </c>
      <c r="I43" s="310" t="s">
        <v>218</v>
      </c>
      <c r="J43" s="310" t="s">
        <v>272</v>
      </c>
      <c r="K43" s="310" t="s">
        <v>273</v>
      </c>
      <c r="L43" s="310" t="s">
        <v>274</v>
      </c>
      <c r="M43" s="311" t="s">
        <v>277</v>
      </c>
      <c r="N43" s="308" t="s">
        <v>3597</v>
      </c>
      <c r="O43" s="360" t="s">
        <v>130</v>
      </c>
      <c r="P43" s="308" t="s">
        <v>3598</v>
      </c>
      <c r="Q43" s="308" t="s">
        <v>276</v>
      </c>
      <c r="R43" s="167"/>
      <c r="S43" s="167"/>
      <c r="T43" s="565" t="s">
        <v>3630</v>
      </c>
      <c r="U43" s="167" t="s">
        <v>3631</v>
      </c>
      <c r="V43" s="524" t="s">
        <v>3632</v>
      </c>
      <c r="W43" s="167" t="s">
        <v>3633</v>
      </c>
      <c r="X43" s="524" t="s">
        <v>3634</v>
      </c>
      <c r="Y43" s="167" t="s">
        <v>3635</v>
      </c>
      <c r="Z43" s="524" t="s">
        <v>3636</v>
      </c>
      <c r="AA43" s="167" t="s">
        <v>3637</v>
      </c>
      <c r="AB43" s="524" t="s">
        <v>3638</v>
      </c>
      <c r="AC43" s="167" t="s">
        <v>3639</v>
      </c>
      <c r="AD43" s="524" t="s">
        <v>3640</v>
      </c>
      <c r="AE43" s="167" t="s">
        <v>3641</v>
      </c>
      <c r="AF43" s="524" t="s">
        <v>3642</v>
      </c>
      <c r="AG43" s="167" t="s">
        <v>3643</v>
      </c>
      <c r="AH43" s="524" t="s">
        <v>3644</v>
      </c>
      <c r="AI43" s="167" t="s">
        <v>3645</v>
      </c>
      <c r="AJ43" s="524" t="s">
        <v>3646</v>
      </c>
      <c r="AK43" s="167" t="s">
        <v>3647</v>
      </c>
      <c r="AL43" s="524" t="s">
        <v>3648</v>
      </c>
      <c r="AM43" s="167" t="s">
        <v>3649</v>
      </c>
      <c r="AN43" s="524" t="s">
        <v>3650</v>
      </c>
      <c r="AO43" s="524"/>
      <c r="AP43" s="524"/>
      <c r="AQ43" s="524"/>
      <c r="AR43" s="524"/>
      <c r="AS43" s="524"/>
      <c r="AT43" s="524"/>
      <c r="AU43" s="524"/>
      <c r="AV43" s="524"/>
      <c r="AW43" s="524"/>
      <c r="AX43" s="167" t="s">
        <v>3651</v>
      </c>
      <c r="AY43" s="524" t="s">
        <v>3652</v>
      </c>
      <c r="AZ43" s="167" t="s">
        <v>3653</v>
      </c>
      <c r="BA43" s="524" t="s">
        <v>3654</v>
      </c>
      <c r="BB43" s="167" t="s">
        <v>3655</v>
      </c>
      <c r="BC43" s="524" t="s">
        <v>3656</v>
      </c>
      <c r="BD43" s="167" t="s">
        <v>3657</v>
      </c>
      <c r="BE43" s="524" t="s">
        <v>3658</v>
      </c>
      <c r="BF43" s="167" t="s">
        <v>3659</v>
      </c>
      <c r="BG43" s="524" t="s">
        <v>3660</v>
      </c>
      <c r="BH43" s="167" t="s">
        <v>3661</v>
      </c>
      <c r="BI43" s="524" t="s">
        <v>3662</v>
      </c>
      <c r="BJ43" s="167" t="s">
        <v>3663</v>
      </c>
      <c r="BK43" s="524" t="s">
        <v>3664</v>
      </c>
    </row>
    <row r="44" spans="1:64" ht="15.95">
      <c r="A44" s="1">
        <v>1</v>
      </c>
      <c r="B44" s="1"/>
      <c r="C44" s="1" t="s">
        <v>3260</v>
      </c>
      <c r="D44" s="167" t="s">
        <v>566</v>
      </c>
      <c r="E44" s="99" t="s">
        <v>179</v>
      </c>
      <c r="F44" s="99" t="s">
        <v>144</v>
      </c>
      <c r="G44" s="99" t="s">
        <v>329</v>
      </c>
      <c r="H44" s="99">
        <v>1336217</v>
      </c>
      <c r="I44" s="100">
        <v>44011</v>
      </c>
      <c r="J44" s="102">
        <f t="shared" ref="J44:J48" ca="1" si="15">YEARFRAC(I44,TODAY())</f>
        <v>3.1916666666666669</v>
      </c>
      <c r="K44" s="99">
        <f t="shared" ref="K44:K48" ca="1" si="16">_xlfn.DAYS(TODAY(),I44)</f>
        <v>1166</v>
      </c>
      <c r="L44" s="99">
        <f t="shared" ref="L44:L48" ca="1" si="17">K44/30</f>
        <v>38.866666666666667</v>
      </c>
      <c r="M44" s="312" t="s">
        <v>141</v>
      </c>
      <c r="N44" s="17">
        <v>44270</v>
      </c>
      <c r="O44" s="17">
        <v>44368</v>
      </c>
      <c r="P44" s="1">
        <f t="shared" ref="P44:P74" si="18">_xlfn.DAYS(N44,I44)/30</f>
        <v>8.6333333333333329</v>
      </c>
      <c r="Q44" s="1">
        <f t="shared" ref="Q44:Q74" si="19">_xlfn.DAYS(O44,I44)/30</f>
        <v>11.9</v>
      </c>
      <c r="R44" s="1"/>
      <c r="S44" s="1"/>
      <c r="T44" s="566">
        <v>400</v>
      </c>
      <c r="U44" s="574">
        <v>274</v>
      </c>
      <c r="V44" s="529">
        <v>126</v>
      </c>
      <c r="W44" s="529">
        <v>291</v>
      </c>
      <c r="X44" s="529">
        <v>109</v>
      </c>
      <c r="Y44" s="529">
        <v>297</v>
      </c>
      <c r="Z44" s="529">
        <v>103</v>
      </c>
      <c r="AA44" s="529">
        <v>310</v>
      </c>
      <c r="AB44" s="529">
        <v>0</v>
      </c>
      <c r="AC44" s="529">
        <v>190</v>
      </c>
      <c r="AD44" s="529">
        <v>210</v>
      </c>
      <c r="AE44" s="529">
        <v>298</v>
      </c>
      <c r="AF44" s="529">
        <v>102</v>
      </c>
      <c r="AG44" s="529">
        <v>305</v>
      </c>
      <c r="AH44" s="529">
        <v>0</v>
      </c>
      <c r="AI44" s="529">
        <v>195</v>
      </c>
      <c r="AJ44" s="530">
        <v>205</v>
      </c>
      <c r="AK44" s="529">
        <v>262</v>
      </c>
      <c r="AL44" s="530">
        <v>128</v>
      </c>
      <c r="AM44" s="529">
        <v>287</v>
      </c>
      <c r="AN44" s="530">
        <v>113</v>
      </c>
      <c r="AO44" s="530"/>
      <c r="AP44" s="530"/>
      <c r="AQ44" s="530"/>
      <c r="AR44" s="530"/>
      <c r="AS44" s="530"/>
      <c r="AT44" s="530"/>
      <c r="AU44" s="530"/>
      <c r="AV44" s="530"/>
      <c r="AW44" s="530"/>
      <c r="AX44" s="576">
        <v>279</v>
      </c>
      <c r="AY44" s="576">
        <v>121</v>
      </c>
      <c r="AZ44" s="576">
        <v>255</v>
      </c>
      <c r="BA44" s="576">
        <v>145</v>
      </c>
      <c r="BB44" s="529">
        <v>289</v>
      </c>
      <c r="BC44" s="530">
        <v>111</v>
      </c>
      <c r="BD44" s="529">
        <v>283</v>
      </c>
      <c r="BE44" s="529">
        <v>117</v>
      </c>
      <c r="BF44" s="529">
        <v>279</v>
      </c>
      <c r="BG44" s="529">
        <v>121</v>
      </c>
      <c r="BH44" s="529">
        <v>277</v>
      </c>
      <c r="BI44" s="529">
        <v>123</v>
      </c>
      <c r="BJ44" s="529">
        <v>269</v>
      </c>
      <c r="BK44" s="529">
        <v>131</v>
      </c>
    </row>
    <row r="45" spans="1:64" ht="15.95">
      <c r="A45" s="1">
        <v>2</v>
      </c>
      <c r="B45" s="1"/>
      <c r="C45" s="1" t="s">
        <v>3261</v>
      </c>
      <c r="D45" s="167" t="s">
        <v>566</v>
      </c>
      <c r="E45" s="99" t="s">
        <v>179</v>
      </c>
      <c r="F45" s="99" t="s">
        <v>144</v>
      </c>
      <c r="G45" s="99" t="s">
        <v>326</v>
      </c>
      <c r="H45" s="99">
        <v>1336217</v>
      </c>
      <c r="I45" s="100">
        <v>44011</v>
      </c>
      <c r="J45" s="102">
        <f t="shared" ca="1" si="15"/>
        <v>3.1916666666666669</v>
      </c>
      <c r="K45" s="99">
        <f t="shared" ca="1" si="16"/>
        <v>1166</v>
      </c>
      <c r="L45" s="99">
        <f t="shared" ca="1" si="17"/>
        <v>38.866666666666667</v>
      </c>
      <c r="M45" s="312" t="s">
        <v>141</v>
      </c>
      <c r="N45" s="17">
        <v>44270</v>
      </c>
      <c r="O45" s="17">
        <v>44368</v>
      </c>
      <c r="P45" s="1">
        <f t="shared" si="18"/>
        <v>8.6333333333333329</v>
      </c>
      <c r="Q45" s="1">
        <f t="shared" si="19"/>
        <v>11.9</v>
      </c>
      <c r="R45" s="1"/>
      <c r="S45" s="1"/>
      <c r="T45" s="567"/>
      <c r="U45" s="335"/>
      <c r="V45" s="335"/>
      <c r="W45" s="335"/>
      <c r="X45" s="335"/>
      <c r="Y45" s="335"/>
      <c r="Z45" s="335"/>
      <c r="AA45" s="335"/>
      <c r="AB45" s="335"/>
      <c r="AC45" s="335"/>
      <c r="AD45" s="335"/>
      <c r="AE45" s="335"/>
      <c r="AF45" s="335"/>
      <c r="AG45" s="335"/>
      <c r="AH45" s="335"/>
      <c r="AI45" s="335"/>
      <c r="AJ45" s="335"/>
      <c r="AK45" s="335"/>
      <c r="AL45" s="335"/>
      <c r="AM45" s="335"/>
      <c r="AN45" s="335"/>
      <c r="AO45" s="335"/>
      <c r="AP45" s="335"/>
      <c r="AQ45" s="335"/>
      <c r="AR45" s="335"/>
      <c r="AS45" s="335"/>
      <c r="AT45" s="335"/>
      <c r="AU45" s="335"/>
      <c r="AV45" s="335"/>
      <c r="AW45" s="335"/>
      <c r="AX45" s="335"/>
      <c r="AY45" s="335"/>
      <c r="AZ45" s="335"/>
      <c r="BA45" s="335"/>
      <c r="BB45" s="335"/>
      <c r="BC45" s="335"/>
      <c r="BD45" s="335"/>
      <c r="BE45" s="335"/>
      <c r="BF45" s="335"/>
      <c r="BG45" s="335"/>
      <c r="BH45" s="335"/>
      <c r="BI45" s="335"/>
      <c r="BJ45" s="335"/>
      <c r="BK45" s="335"/>
      <c r="BL45" s="167"/>
    </row>
    <row r="46" spans="1:64" ht="15.95">
      <c r="A46" s="1">
        <v>3</v>
      </c>
      <c r="B46" s="1"/>
      <c r="C46" s="1" t="s">
        <v>3262</v>
      </c>
      <c r="D46" s="167" t="s">
        <v>566</v>
      </c>
      <c r="E46" s="99" t="s">
        <v>179</v>
      </c>
      <c r="F46" s="99" t="s">
        <v>144</v>
      </c>
      <c r="G46" s="99" t="s">
        <v>316</v>
      </c>
      <c r="H46" s="99">
        <v>1336217</v>
      </c>
      <c r="I46" s="100">
        <v>44011</v>
      </c>
      <c r="J46" s="102">
        <f t="shared" ca="1" si="15"/>
        <v>3.1916666666666669</v>
      </c>
      <c r="K46" s="99">
        <f t="shared" ca="1" si="16"/>
        <v>1166</v>
      </c>
      <c r="L46" s="99">
        <f t="shared" ca="1" si="17"/>
        <v>38.866666666666667</v>
      </c>
      <c r="M46" s="312" t="s">
        <v>141</v>
      </c>
      <c r="N46" s="17">
        <v>44270</v>
      </c>
      <c r="O46" s="17">
        <v>44368</v>
      </c>
      <c r="P46" s="1">
        <f t="shared" si="18"/>
        <v>8.6333333333333329</v>
      </c>
      <c r="Q46" s="1">
        <f t="shared" si="19"/>
        <v>11.9</v>
      </c>
      <c r="R46" s="1"/>
      <c r="S46" s="1"/>
      <c r="T46" s="567"/>
      <c r="U46" s="335"/>
      <c r="V46" s="335"/>
      <c r="W46" s="335"/>
      <c r="X46" s="335"/>
      <c r="Y46" s="335"/>
      <c r="Z46" s="335"/>
      <c r="AA46" s="335"/>
      <c r="AB46" s="335"/>
      <c r="AC46" s="335"/>
      <c r="AD46" s="335"/>
      <c r="AE46" s="335"/>
      <c r="AF46" s="335"/>
      <c r="AG46" s="335"/>
      <c r="AH46" s="335"/>
      <c r="AI46" s="335"/>
      <c r="AJ46" s="335"/>
      <c r="AK46" s="335"/>
      <c r="AL46" s="335"/>
      <c r="AM46" s="335"/>
      <c r="AN46" s="335"/>
      <c r="AO46" s="335"/>
      <c r="AP46" s="335"/>
      <c r="AQ46" s="335"/>
      <c r="AR46" s="335"/>
      <c r="AS46" s="335"/>
      <c r="AT46" s="335"/>
      <c r="AU46" s="335"/>
      <c r="AV46" s="335"/>
      <c r="AW46" s="335"/>
      <c r="AX46" s="335"/>
      <c r="AY46" s="335"/>
      <c r="AZ46" s="335"/>
      <c r="BA46" s="335"/>
      <c r="BB46" s="335"/>
      <c r="BC46" s="335"/>
      <c r="BD46" s="335"/>
      <c r="BE46" s="335"/>
      <c r="BF46" s="335"/>
      <c r="BG46" s="335"/>
      <c r="BH46" s="335"/>
      <c r="BI46" s="335"/>
      <c r="BJ46" s="335"/>
      <c r="BK46" s="335"/>
    </row>
    <row r="47" spans="1:64" ht="15.95">
      <c r="A47" s="1">
        <v>4</v>
      </c>
      <c r="B47" s="1"/>
      <c r="C47" s="1" t="s">
        <v>3263</v>
      </c>
      <c r="D47" s="167" t="s">
        <v>566</v>
      </c>
      <c r="E47" s="99" t="s">
        <v>179</v>
      </c>
      <c r="F47" s="99" t="s">
        <v>144</v>
      </c>
      <c r="G47" s="99" t="s">
        <v>323</v>
      </c>
      <c r="H47" s="99">
        <v>1336217</v>
      </c>
      <c r="I47" s="100">
        <v>44011</v>
      </c>
      <c r="J47" s="102">
        <f t="shared" ca="1" si="15"/>
        <v>3.1916666666666669</v>
      </c>
      <c r="K47" s="99">
        <f t="shared" ca="1" si="16"/>
        <v>1166</v>
      </c>
      <c r="L47" s="99">
        <f t="shared" ca="1" si="17"/>
        <v>38.866666666666667</v>
      </c>
      <c r="M47" s="312" t="s">
        <v>141</v>
      </c>
      <c r="N47" s="17">
        <v>44270</v>
      </c>
      <c r="O47" s="17">
        <v>44368</v>
      </c>
      <c r="P47" s="1">
        <f t="shared" si="18"/>
        <v>8.6333333333333329</v>
      </c>
      <c r="Q47" s="1">
        <f t="shared" si="19"/>
        <v>11.9</v>
      </c>
      <c r="R47" s="1"/>
      <c r="S47" s="1"/>
      <c r="T47" s="567"/>
      <c r="U47" s="335"/>
      <c r="V47" s="335"/>
      <c r="W47" s="335"/>
      <c r="X47" s="335"/>
      <c r="Y47" s="335"/>
      <c r="Z47" s="335"/>
      <c r="AA47" s="335"/>
      <c r="AB47" s="335"/>
      <c r="AC47" s="335"/>
      <c r="AD47" s="335"/>
      <c r="AE47" s="335"/>
      <c r="AF47" s="335"/>
      <c r="AG47" s="335"/>
      <c r="AH47" s="335"/>
      <c r="AI47" s="335"/>
      <c r="AJ47" s="335"/>
      <c r="AK47" s="335"/>
      <c r="AL47" s="335"/>
      <c r="AM47" s="335"/>
      <c r="AN47" s="335"/>
      <c r="AO47" s="335"/>
      <c r="AP47" s="335"/>
      <c r="AQ47" s="335"/>
      <c r="AR47" s="335"/>
      <c r="AS47" s="335"/>
      <c r="AT47" s="335"/>
      <c r="AU47" s="335"/>
      <c r="AV47" s="335"/>
      <c r="AW47" s="335"/>
      <c r="AX47" s="335"/>
      <c r="AY47" s="335"/>
      <c r="AZ47" s="335"/>
      <c r="BA47" s="335"/>
      <c r="BB47" s="335"/>
      <c r="BC47" s="335"/>
      <c r="BD47" s="335"/>
      <c r="BE47" s="335"/>
      <c r="BF47" s="335"/>
      <c r="BG47" s="335"/>
      <c r="BH47" s="335"/>
      <c r="BI47" s="335"/>
      <c r="BJ47" s="335"/>
      <c r="BK47" s="335"/>
    </row>
    <row r="48" spans="1:64" ht="15.95">
      <c r="A48" s="1">
        <v>5</v>
      </c>
      <c r="B48" s="1"/>
      <c r="C48" s="1" t="s">
        <v>3264</v>
      </c>
      <c r="D48" s="167" t="s">
        <v>566</v>
      </c>
      <c r="E48" s="99" t="s">
        <v>179</v>
      </c>
      <c r="F48" s="99" t="s">
        <v>144</v>
      </c>
      <c r="G48" s="99" t="s">
        <v>320</v>
      </c>
      <c r="H48" s="99">
        <v>1336217</v>
      </c>
      <c r="I48" s="100">
        <v>44011</v>
      </c>
      <c r="J48" s="102">
        <f t="shared" ca="1" si="15"/>
        <v>3.1916666666666669</v>
      </c>
      <c r="K48" s="99">
        <f t="shared" ca="1" si="16"/>
        <v>1166</v>
      </c>
      <c r="L48" s="99">
        <f t="shared" ca="1" si="17"/>
        <v>38.866666666666667</v>
      </c>
      <c r="M48" s="312" t="s">
        <v>141</v>
      </c>
      <c r="N48" s="17">
        <v>44270</v>
      </c>
      <c r="O48" s="17">
        <v>44368</v>
      </c>
      <c r="P48" s="1">
        <f t="shared" si="18"/>
        <v>8.6333333333333329</v>
      </c>
      <c r="Q48" s="1">
        <f t="shared" si="19"/>
        <v>11.9</v>
      </c>
      <c r="R48" s="1"/>
      <c r="S48" s="1"/>
      <c r="T48" s="567"/>
      <c r="U48" s="335"/>
      <c r="V48" s="335"/>
      <c r="W48" s="335"/>
      <c r="X48" s="335"/>
      <c r="Y48" s="335"/>
      <c r="Z48" s="335"/>
      <c r="AA48" s="335"/>
      <c r="AB48" s="335"/>
      <c r="AC48" s="335"/>
      <c r="AD48" s="335"/>
      <c r="AE48" s="335"/>
      <c r="AF48" s="335"/>
      <c r="AG48" s="335"/>
      <c r="AH48" s="335"/>
      <c r="AI48" s="335"/>
      <c r="AJ48" s="335"/>
      <c r="AK48" s="335"/>
      <c r="AL48" s="335"/>
      <c r="AM48" s="335"/>
      <c r="AN48" s="335"/>
      <c r="AO48" s="335"/>
      <c r="AP48" s="335"/>
      <c r="AQ48" s="335"/>
      <c r="AR48" s="335"/>
      <c r="AS48" s="335"/>
      <c r="AT48" s="335"/>
      <c r="AU48" s="335"/>
      <c r="AV48" s="335"/>
      <c r="AW48" s="335"/>
      <c r="AX48" s="335"/>
      <c r="AY48" s="335"/>
      <c r="AZ48" s="335"/>
      <c r="BA48" s="335"/>
      <c r="BB48" s="335"/>
      <c r="BC48" s="335"/>
      <c r="BD48" s="335"/>
      <c r="BE48" s="335"/>
      <c r="BF48" s="335"/>
      <c r="BG48" s="335"/>
      <c r="BH48" s="335"/>
      <c r="BI48" s="335"/>
      <c r="BJ48" s="335"/>
      <c r="BK48" s="335"/>
    </row>
    <row r="49" spans="1:63" ht="15.95">
      <c r="A49" s="1">
        <v>6</v>
      </c>
      <c r="B49" s="1"/>
      <c r="C49" s="1" t="s">
        <v>3265</v>
      </c>
      <c r="D49" s="167" t="s">
        <v>577</v>
      </c>
      <c r="E49" s="99" t="s">
        <v>179</v>
      </c>
      <c r="F49" s="99" t="s">
        <v>142</v>
      </c>
      <c r="G49" s="99" t="s">
        <v>329</v>
      </c>
      <c r="H49" s="99">
        <v>1334231</v>
      </c>
      <c r="I49" s="100">
        <v>44011</v>
      </c>
      <c r="J49" s="102">
        <f ca="1">YEARFRAC(I49,TODAY())</f>
        <v>3.1916666666666669</v>
      </c>
      <c r="K49" s="99">
        <f ca="1">_xlfn.DAYS(TODAY(),I49)</f>
        <v>1166</v>
      </c>
      <c r="L49" s="99">
        <f ca="1">K49/30</f>
        <v>38.866666666666667</v>
      </c>
      <c r="M49" s="312" t="s">
        <v>141</v>
      </c>
      <c r="N49" s="17">
        <v>44270</v>
      </c>
      <c r="O49" s="17">
        <v>44368</v>
      </c>
      <c r="P49" s="1">
        <f t="shared" si="18"/>
        <v>8.6333333333333329</v>
      </c>
      <c r="Q49" s="1">
        <f t="shared" si="19"/>
        <v>11.9</v>
      </c>
      <c r="R49" s="1"/>
      <c r="S49" s="1"/>
      <c r="T49" s="566">
        <v>400</v>
      </c>
      <c r="U49" s="574">
        <v>339</v>
      </c>
      <c r="V49" s="529">
        <v>61</v>
      </c>
      <c r="W49" s="529">
        <v>354</v>
      </c>
      <c r="X49" s="529">
        <v>66</v>
      </c>
      <c r="Y49" s="529">
        <v>364</v>
      </c>
      <c r="Z49" s="529">
        <v>56</v>
      </c>
      <c r="AA49" s="529">
        <v>358</v>
      </c>
      <c r="AB49" s="529">
        <v>0</v>
      </c>
      <c r="AC49" s="529">
        <v>277</v>
      </c>
      <c r="AD49" s="529">
        <v>123</v>
      </c>
      <c r="AE49" s="529">
        <v>356</v>
      </c>
      <c r="AF49" s="529">
        <v>44</v>
      </c>
      <c r="AG49" s="529">
        <v>360</v>
      </c>
      <c r="AH49" s="529">
        <v>0</v>
      </c>
      <c r="AI49" s="529">
        <v>267</v>
      </c>
      <c r="AJ49" s="529">
        <v>133</v>
      </c>
      <c r="AK49" s="529">
        <v>312</v>
      </c>
      <c r="AL49" s="529">
        <v>78</v>
      </c>
      <c r="AM49" s="529">
        <v>364</v>
      </c>
      <c r="AN49" s="529">
        <v>36</v>
      </c>
      <c r="AO49" s="529"/>
      <c r="AP49" s="529"/>
      <c r="AQ49" s="529"/>
      <c r="AR49" s="529"/>
      <c r="AS49" s="529"/>
      <c r="AT49" s="529"/>
      <c r="AU49" s="529"/>
      <c r="AV49" s="529"/>
      <c r="AW49" s="529"/>
      <c r="AX49" s="529">
        <v>371</v>
      </c>
      <c r="AY49" s="529">
        <v>29</v>
      </c>
      <c r="AZ49" s="529">
        <v>367</v>
      </c>
      <c r="BA49" s="529">
        <v>33</v>
      </c>
      <c r="BB49" s="529">
        <v>366</v>
      </c>
      <c r="BC49" s="529">
        <v>34</v>
      </c>
      <c r="BD49" s="529">
        <v>369</v>
      </c>
      <c r="BE49" s="529">
        <v>31</v>
      </c>
      <c r="BF49" s="529">
        <v>371</v>
      </c>
      <c r="BG49" s="529">
        <v>29</v>
      </c>
      <c r="BH49" s="529">
        <v>367</v>
      </c>
      <c r="BI49" s="529">
        <v>33</v>
      </c>
      <c r="BJ49" s="529">
        <v>363</v>
      </c>
      <c r="BK49" s="529">
        <v>37</v>
      </c>
    </row>
    <row r="50" spans="1:63" ht="15.95">
      <c r="A50" s="1">
        <v>7</v>
      </c>
      <c r="B50" s="1"/>
      <c r="C50" s="1" t="s">
        <v>3266</v>
      </c>
      <c r="D50" s="167" t="s">
        <v>577</v>
      </c>
      <c r="E50" s="99" t="s">
        <v>179</v>
      </c>
      <c r="F50" s="99" t="s">
        <v>142</v>
      </c>
      <c r="G50" s="99" t="s">
        <v>326</v>
      </c>
      <c r="H50" s="99">
        <v>1334231</v>
      </c>
      <c r="I50" s="100">
        <v>44011</v>
      </c>
      <c r="J50" s="102">
        <f ca="1">YEARFRAC(I50,TODAY())</f>
        <v>3.1916666666666669</v>
      </c>
      <c r="K50" s="99">
        <f ca="1">_xlfn.DAYS(TODAY(),I50)</f>
        <v>1166</v>
      </c>
      <c r="L50" s="99">
        <f ca="1">K50/30</f>
        <v>38.866666666666667</v>
      </c>
      <c r="M50" s="312" t="s">
        <v>141</v>
      </c>
      <c r="N50" s="17">
        <v>44270</v>
      </c>
      <c r="O50" s="17">
        <v>44368</v>
      </c>
      <c r="P50" s="1">
        <f t="shared" si="18"/>
        <v>8.6333333333333329</v>
      </c>
      <c r="Q50" s="1">
        <f t="shared" si="19"/>
        <v>11.9</v>
      </c>
      <c r="R50" s="1"/>
      <c r="S50" s="1"/>
      <c r="T50" s="567"/>
      <c r="U50" s="335"/>
      <c r="V50" s="335"/>
      <c r="W50" s="335"/>
      <c r="X50" s="335"/>
      <c r="Y50" s="335"/>
      <c r="Z50" s="335"/>
      <c r="AA50" s="335"/>
      <c r="AB50" s="335"/>
      <c r="AC50" s="335"/>
      <c r="AD50" s="335"/>
      <c r="AE50" s="335"/>
      <c r="AF50" s="335"/>
      <c r="AG50" s="335"/>
      <c r="AH50" s="335"/>
      <c r="AI50" s="335"/>
      <c r="AJ50" s="335"/>
      <c r="AK50" s="335"/>
      <c r="AL50" s="335"/>
      <c r="AM50" s="335"/>
      <c r="AN50" s="335"/>
      <c r="AO50" s="335"/>
      <c r="AP50" s="335"/>
      <c r="AQ50" s="335"/>
      <c r="AR50" s="335"/>
      <c r="AS50" s="335"/>
      <c r="AT50" s="335"/>
      <c r="AU50" s="335"/>
      <c r="AV50" s="335"/>
      <c r="AW50" s="335"/>
      <c r="AX50" s="335"/>
      <c r="AY50" s="335"/>
      <c r="AZ50" s="335"/>
      <c r="BA50" s="335"/>
      <c r="BB50" s="335"/>
      <c r="BC50" s="335"/>
      <c r="BD50" s="335"/>
      <c r="BE50" s="335"/>
      <c r="BF50" s="335"/>
      <c r="BG50" s="335"/>
      <c r="BH50" s="335"/>
      <c r="BI50" s="335"/>
      <c r="BJ50" s="335"/>
      <c r="BK50" s="335"/>
    </row>
    <row r="51" spans="1:63" ht="15.95">
      <c r="A51" s="1">
        <v>8</v>
      </c>
      <c r="B51" s="1"/>
      <c r="C51" s="1" t="s">
        <v>3267</v>
      </c>
      <c r="D51" s="167" t="s">
        <v>581</v>
      </c>
      <c r="E51" s="105" t="s">
        <v>170</v>
      </c>
      <c r="F51" s="305" t="s">
        <v>142</v>
      </c>
      <c r="G51" s="105" t="s">
        <v>329</v>
      </c>
      <c r="H51" s="305">
        <v>1299767</v>
      </c>
      <c r="I51" s="306">
        <v>44002</v>
      </c>
      <c r="J51" s="307">
        <f t="shared" ref="J51:J74" ca="1" si="20">YEARFRAC(I51,TODAY())</f>
        <v>3.2166666666666668</v>
      </c>
      <c r="K51" s="103">
        <f t="shared" ref="K51:K74" ca="1" si="21">_xlfn.DAYS(TODAY(),I51)</f>
        <v>1175</v>
      </c>
      <c r="L51" s="103">
        <f t="shared" ref="L51:L74" ca="1" si="22">K51/30</f>
        <v>39.166666666666664</v>
      </c>
      <c r="M51" s="312" t="s">
        <v>141</v>
      </c>
      <c r="N51" s="17">
        <v>44270</v>
      </c>
      <c r="O51" s="17">
        <v>44368</v>
      </c>
      <c r="P51" s="1">
        <f t="shared" si="18"/>
        <v>8.9333333333333336</v>
      </c>
      <c r="Q51" s="1">
        <f t="shared" si="19"/>
        <v>12.2</v>
      </c>
      <c r="R51" s="1"/>
      <c r="S51" s="1"/>
      <c r="T51" s="568">
        <v>400</v>
      </c>
      <c r="U51" s="575">
        <v>271</v>
      </c>
      <c r="V51" s="531">
        <v>129</v>
      </c>
      <c r="W51" s="531">
        <v>287</v>
      </c>
      <c r="X51" s="531">
        <v>113</v>
      </c>
      <c r="Y51" s="531">
        <v>265</v>
      </c>
      <c r="Z51" s="531">
        <v>35</v>
      </c>
      <c r="AA51" s="531">
        <v>255</v>
      </c>
      <c r="AB51" s="531">
        <v>0</v>
      </c>
      <c r="AC51" s="531">
        <v>104</v>
      </c>
      <c r="AD51" s="531">
        <v>296</v>
      </c>
      <c r="AE51" s="531">
        <v>289</v>
      </c>
      <c r="AF51" s="531">
        <v>111</v>
      </c>
      <c r="AG51" s="531">
        <v>288</v>
      </c>
      <c r="AH51" s="531">
        <v>0</v>
      </c>
      <c r="AI51" s="531">
        <v>119</v>
      </c>
      <c r="AJ51" s="531">
        <v>181</v>
      </c>
      <c r="AK51" s="531">
        <v>214</v>
      </c>
      <c r="AL51" s="531">
        <v>176</v>
      </c>
      <c r="AM51" s="531">
        <v>274</v>
      </c>
      <c r="AN51" s="531">
        <v>26</v>
      </c>
      <c r="AO51" s="531"/>
      <c r="AP51" s="531"/>
      <c r="AQ51" s="531"/>
      <c r="AR51" s="531"/>
      <c r="AS51" s="531"/>
      <c r="AT51" s="531"/>
      <c r="AU51" s="531"/>
      <c r="AV51" s="531"/>
      <c r="AW51" s="531"/>
      <c r="AX51" s="531">
        <v>288</v>
      </c>
      <c r="AY51" s="531">
        <v>12</v>
      </c>
      <c r="AZ51" s="531">
        <v>285</v>
      </c>
      <c r="BA51" s="531">
        <v>115</v>
      </c>
      <c r="BB51" s="531">
        <v>279</v>
      </c>
      <c r="BC51" s="531">
        <v>121</v>
      </c>
      <c r="BD51" s="531">
        <v>265</v>
      </c>
      <c r="BE51" s="531">
        <v>135</v>
      </c>
      <c r="BF51" s="531">
        <v>267</v>
      </c>
      <c r="BG51" s="531">
        <v>133</v>
      </c>
      <c r="BH51" s="531">
        <v>281</v>
      </c>
      <c r="BI51" s="531">
        <v>119</v>
      </c>
      <c r="BJ51" s="531">
        <v>274</v>
      </c>
      <c r="BK51" s="531">
        <v>126</v>
      </c>
    </row>
    <row r="52" spans="1:63" ht="15.95">
      <c r="A52" s="1">
        <v>9</v>
      </c>
      <c r="B52" s="1"/>
      <c r="C52" s="1" t="s">
        <v>3268</v>
      </c>
      <c r="D52" s="167" t="s">
        <v>581</v>
      </c>
      <c r="E52" s="105" t="s">
        <v>170</v>
      </c>
      <c r="F52" s="305" t="s">
        <v>142</v>
      </c>
      <c r="G52" s="105" t="s">
        <v>326</v>
      </c>
      <c r="H52" s="305">
        <v>1299767</v>
      </c>
      <c r="I52" s="306">
        <v>44002</v>
      </c>
      <c r="J52" s="307">
        <f t="shared" ca="1" si="20"/>
        <v>3.2166666666666668</v>
      </c>
      <c r="K52" s="103">
        <f t="shared" ca="1" si="21"/>
        <v>1175</v>
      </c>
      <c r="L52" s="103">
        <f t="shared" ca="1" si="22"/>
        <v>39.166666666666664</v>
      </c>
      <c r="M52" s="312" t="s">
        <v>141</v>
      </c>
      <c r="N52" s="17">
        <v>44270</v>
      </c>
      <c r="O52" s="17">
        <v>44368</v>
      </c>
      <c r="P52" s="1">
        <f t="shared" si="18"/>
        <v>8.9333333333333336</v>
      </c>
      <c r="Q52" s="1">
        <f t="shared" si="19"/>
        <v>12.2</v>
      </c>
      <c r="R52" s="1"/>
      <c r="S52" s="1"/>
      <c r="T52" s="569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05"/>
      <c r="BK52" s="105"/>
    </row>
    <row r="53" spans="1:63" ht="15.95">
      <c r="A53" s="1">
        <v>10</v>
      </c>
      <c r="B53" s="1"/>
      <c r="C53" s="1" t="s">
        <v>3269</v>
      </c>
      <c r="D53" s="167" t="s">
        <v>581</v>
      </c>
      <c r="E53" s="105" t="s">
        <v>170</v>
      </c>
      <c r="F53" s="305" t="s">
        <v>142</v>
      </c>
      <c r="G53" s="105" t="s">
        <v>316</v>
      </c>
      <c r="H53" s="305">
        <v>1299767</v>
      </c>
      <c r="I53" s="306">
        <v>44002</v>
      </c>
      <c r="J53" s="307">
        <f t="shared" ca="1" si="20"/>
        <v>3.2166666666666668</v>
      </c>
      <c r="K53" s="103">
        <f t="shared" ca="1" si="21"/>
        <v>1175</v>
      </c>
      <c r="L53" s="103">
        <f t="shared" ca="1" si="22"/>
        <v>39.166666666666664</v>
      </c>
      <c r="M53" s="312" t="s">
        <v>141</v>
      </c>
      <c r="N53" s="17">
        <v>44270</v>
      </c>
      <c r="O53" s="17">
        <v>44368</v>
      </c>
      <c r="P53" s="1">
        <f t="shared" si="18"/>
        <v>8.9333333333333336</v>
      </c>
      <c r="Q53" s="1">
        <f t="shared" si="19"/>
        <v>12.2</v>
      </c>
      <c r="R53" s="1"/>
      <c r="S53" s="1"/>
      <c r="T53" s="569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05"/>
      <c r="BK53" s="105"/>
    </row>
    <row r="54" spans="1:63" ht="15.95">
      <c r="A54" s="1">
        <v>11</v>
      </c>
      <c r="B54" s="1"/>
      <c r="C54" s="1" t="s">
        <v>3270</v>
      </c>
      <c r="D54" s="167" t="s">
        <v>581</v>
      </c>
      <c r="E54" s="105" t="s">
        <v>170</v>
      </c>
      <c r="F54" s="305" t="s">
        <v>142</v>
      </c>
      <c r="G54" s="105" t="s">
        <v>323</v>
      </c>
      <c r="H54" s="305">
        <v>1299767</v>
      </c>
      <c r="I54" s="306">
        <v>44002</v>
      </c>
      <c r="J54" s="307">
        <f t="shared" ca="1" si="20"/>
        <v>3.2166666666666668</v>
      </c>
      <c r="K54" s="103">
        <f t="shared" ca="1" si="21"/>
        <v>1175</v>
      </c>
      <c r="L54" s="103">
        <f t="shared" ca="1" si="22"/>
        <v>39.166666666666664</v>
      </c>
      <c r="M54" s="312" t="s">
        <v>141</v>
      </c>
      <c r="N54" s="17">
        <v>44270</v>
      </c>
      <c r="O54" s="17">
        <v>44368</v>
      </c>
      <c r="P54" s="1">
        <f t="shared" si="18"/>
        <v>8.9333333333333336</v>
      </c>
      <c r="Q54" s="1">
        <f t="shared" si="19"/>
        <v>12.2</v>
      </c>
      <c r="R54" s="1"/>
      <c r="S54" s="1"/>
      <c r="T54" s="569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05"/>
      <c r="BK54" s="105"/>
    </row>
    <row r="55" spans="1:63" ht="15.95">
      <c r="A55" s="1">
        <v>12</v>
      </c>
      <c r="B55" s="1"/>
      <c r="C55" s="1" t="s">
        <v>3271</v>
      </c>
      <c r="D55" s="167" t="s">
        <v>581</v>
      </c>
      <c r="E55" s="105" t="s">
        <v>170</v>
      </c>
      <c r="F55" s="305" t="s">
        <v>142</v>
      </c>
      <c r="G55" s="105" t="s">
        <v>320</v>
      </c>
      <c r="H55" s="305">
        <v>1299767</v>
      </c>
      <c r="I55" s="306">
        <v>44002</v>
      </c>
      <c r="J55" s="307">
        <f t="shared" ca="1" si="20"/>
        <v>3.2166666666666668</v>
      </c>
      <c r="K55" s="103">
        <f t="shared" ca="1" si="21"/>
        <v>1175</v>
      </c>
      <c r="L55" s="103">
        <f t="shared" ca="1" si="22"/>
        <v>39.166666666666664</v>
      </c>
      <c r="M55" s="312" t="s">
        <v>141</v>
      </c>
      <c r="N55" s="17">
        <v>44270</v>
      </c>
      <c r="O55" s="17">
        <v>44368</v>
      </c>
      <c r="P55" s="1">
        <f t="shared" si="18"/>
        <v>8.9333333333333336</v>
      </c>
      <c r="Q55" s="1">
        <f t="shared" si="19"/>
        <v>12.2</v>
      </c>
      <c r="R55" s="1"/>
      <c r="S55" s="1"/>
      <c r="T55" s="569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05"/>
      <c r="BK55" s="105"/>
    </row>
    <row r="56" spans="1:63" ht="15.95">
      <c r="A56" s="1">
        <v>13</v>
      </c>
      <c r="B56" s="1"/>
      <c r="C56" s="1" t="s">
        <v>3272</v>
      </c>
      <c r="D56" s="167" t="s">
        <v>592</v>
      </c>
      <c r="E56" s="105" t="s">
        <v>170</v>
      </c>
      <c r="F56" s="305" t="s">
        <v>144</v>
      </c>
      <c r="G56" s="105" t="s">
        <v>329</v>
      </c>
      <c r="H56" s="305">
        <v>1336228</v>
      </c>
      <c r="I56" s="306">
        <v>44002</v>
      </c>
      <c r="J56" s="307">
        <f t="shared" ca="1" si="20"/>
        <v>3.2166666666666668</v>
      </c>
      <c r="K56" s="103">
        <f t="shared" ca="1" si="21"/>
        <v>1175</v>
      </c>
      <c r="L56" s="103">
        <f t="shared" ca="1" si="22"/>
        <v>39.166666666666664</v>
      </c>
      <c r="M56" s="312" t="s">
        <v>141</v>
      </c>
      <c r="N56" s="17">
        <v>44270</v>
      </c>
      <c r="O56" s="17">
        <v>44368</v>
      </c>
      <c r="P56" s="1">
        <f t="shared" si="18"/>
        <v>8.9333333333333336</v>
      </c>
      <c r="Q56" s="1">
        <f t="shared" si="19"/>
        <v>12.2</v>
      </c>
      <c r="R56" s="1"/>
      <c r="S56" s="1"/>
      <c r="T56" s="568">
        <v>400</v>
      </c>
      <c r="U56" s="575">
        <v>277</v>
      </c>
      <c r="V56" s="531">
        <v>113</v>
      </c>
      <c r="W56" s="531">
        <v>288</v>
      </c>
      <c r="X56" s="531">
        <v>112</v>
      </c>
      <c r="Y56" s="531">
        <v>276</v>
      </c>
      <c r="Z56" s="531">
        <v>124</v>
      </c>
      <c r="AA56" s="531">
        <v>265</v>
      </c>
      <c r="AB56" s="531">
        <v>0</v>
      </c>
      <c r="AC56" s="531">
        <v>90</v>
      </c>
      <c r="AD56" s="531">
        <v>310</v>
      </c>
      <c r="AE56" s="531">
        <v>269</v>
      </c>
      <c r="AF56" s="531">
        <v>131</v>
      </c>
      <c r="AG56" s="531">
        <v>270</v>
      </c>
      <c r="AH56" s="531">
        <v>0</v>
      </c>
      <c r="AI56" s="531">
        <v>108</v>
      </c>
      <c r="AJ56" s="531">
        <v>192</v>
      </c>
      <c r="AK56" s="531">
        <v>202</v>
      </c>
      <c r="AL56" s="531">
        <v>198</v>
      </c>
      <c r="AM56" s="531">
        <v>250</v>
      </c>
      <c r="AN56" s="531">
        <v>150</v>
      </c>
      <c r="AO56" s="531"/>
      <c r="AP56" s="531"/>
      <c r="AQ56" s="531"/>
      <c r="AR56" s="531"/>
      <c r="AS56" s="531"/>
      <c r="AT56" s="531"/>
      <c r="AU56" s="531"/>
      <c r="AV56" s="531"/>
      <c r="AW56" s="531"/>
      <c r="AX56" s="531">
        <v>261</v>
      </c>
      <c r="AY56" s="531">
        <v>139</v>
      </c>
      <c r="AZ56" s="531">
        <v>267</v>
      </c>
      <c r="BA56" s="531">
        <v>133</v>
      </c>
      <c r="BB56" s="531">
        <v>275</v>
      </c>
      <c r="BC56" s="531">
        <v>125</v>
      </c>
      <c r="BD56" s="531">
        <v>280</v>
      </c>
      <c r="BE56" s="531">
        <v>120</v>
      </c>
      <c r="BF56" s="531">
        <v>277</v>
      </c>
      <c r="BG56" s="531">
        <v>123</v>
      </c>
      <c r="BH56" s="531">
        <v>276</v>
      </c>
      <c r="BI56" s="531">
        <v>124</v>
      </c>
      <c r="BJ56" s="531">
        <v>271</v>
      </c>
      <c r="BK56" s="531">
        <v>129</v>
      </c>
    </row>
    <row r="57" spans="1:63" ht="15.95">
      <c r="A57" s="1">
        <v>14</v>
      </c>
      <c r="B57" s="1"/>
      <c r="C57" s="1" t="s">
        <v>3273</v>
      </c>
      <c r="D57" s="167" t="s">
        <v>592</v>
      </c>
      <c r="E57" s="105" t="s">
        <v>170</v>
      </c>
      <c r="F57" s="305" t="s">
        <v>144</v>
      </c>
      <c r="G57" s="105" t="s">
        <v>326</v>
      </c>
      <c r="H57" s="305">
        <v>1336228</v>
      </c>
      <c r="I57" s="306">
        <v>44002</v>
      </c>
      <c r="J57" s="307">
        <f t="shared" ca="1" si="20"/>
        <v>3.2166666666666668</v>
      </c>
      <c r="K57" s="103">
        <f t="shared" ca="1" si="21"/>
        <v>1175</v>
      </c>
      <c r="L57" s="103">
        <f t="shared" ca="1" si="22"/>
        <v>39.166666666666664</v>
      </c>
      <c r="M57" s="312" t="s">
        <v>141</v>
      </c>
      <c r="N57" s="17">
        <v>44270</v>
      </c>
      <c r="O57" s="17">
        <v>44368</v>
      </c>
      <c r="P57" s="1">
        <f t="shared" si="18"/>
        <v>8.9333333333333336</v>
      </c>
      <c r="Q57" s="1">
        <f t="shared" si="19"/>
        <v>12.2</v>
      </c>
      <c r="R57" s="1"/>
      <c r="S57" s="1"/>
      <c r="T57" s="570"/>
      <c r="U57" s="194"/>
      <c r="V57" s="194"/>
      <c r="W57" s="194"/>
      <c r="X57" s="194"/>
      <c r="Y57" s="194"/>
      <c r="Z57" s="194"/>
      <c r="AA57" s="194"/>
      <c r="AB57" s="194"/>
      <c r="AC57" s="194"/>
      <c r="AD57" s="194"/>
      <c r="AE57" s="194"/>
      <c r="AF57" s="194"/>
      <c r="AG57" s="194"/>
      <c r="AH57" s="194"/>
      <c r="AI57" s="194"/>
      <c r="AJ57" s="194"/>
      <c r="AK57" s="194"/>
      <c r="AL57" s="194"/>
      <c r="AM57" s="194"/>
      <c r="AN57" s="194"/>
      <c r="AO57" s="194"/>
      <c r="AP57" s="194"/>
      <c r="AQ57" s="194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</row>
    <row r="58" spans="1:63" ht="15.95">
      <c r="A58" s="1">
        <v>15</v>
      </c>
      <c r="B58" s="1"/>
      <c r="C58" s="1" t="s">
        <v>3274</v>
      </c>
      <c r="D58" s="167" t="s">
        <v>592</v>
      </c>
      <c r="E58" s="105" t="s">
        <v>170</v>
      </c>
      <c r="F58" s="305" t="s">
        <v>144</v>
      </c>
      <c r="G58" s="105" t="s">
        <v>316</v>
      </c>
      <c r="H58" s="305">
        <v>1336228</v>
      </c>
      <c r="I58" s="306">
        <v>44002</v>
      </c>
      <c r="J58" s="307">
        <f t="shared" ca="1" si="20"/>
        <v>3.2166666666666668</v>
      </c>
      <c r="K58" s="103">
        <f t="shared" ca="1" si="21"/>
        <v>1175</v>
      </c>
      <c r="L58" s="103">
        <f t="shared" ca="1" si="22"/>
        <v>39.166666666666664</v>
      </c>
      <c r="M58" s="312" t="s">
        <v>141</v>
      </c>
      <c r="N58" s="17">
        <v>44270</v>
      </c>
      <c r="O58" s="17">
        <v>44368</v>
      </c>
      <c r="P58" s="1">
        <f t="shared" si="18"/>
        <v>8.9333333333333336</v>
      </c>
      <c r="Q58" s="1">
        <f t="shared" si="19"/>
        <v>12.2</v>
      </c>
      <c r="R58" s="1"/>
      <c r="S58" s="1"/>
      <c r="T58" s="570"/>
      <c r="U58" s="194"/>
      <c r="V58" s="194"/>
      <c r="W58" s="194"/>
      <c r="X58" s="194"/>
      <c r="Y58" s="194"/>
      <c r="Z58" s="194"/>
      <c r="AA58" s="194"/>
      <c r="AB58" s="194"/>
      <c r="AC58" s="194"/>
      <c r="AD58" s="194"/>
      <c r="AE58" s="194"/>
      <c r="AF58" s="194"/>
      <c r="AG58" s="194"/>
      <c r="AH58" s="194"/>
      <c r="AI58" s="194"/>
      <c r="AJ58" s="194"/>
      <c r="AK58" s="194"/>
      <c r="AL58" s="194"/>
      <c r="AM58" s="194"/>
      <c r="AN58" s="194"/>
      <c r="AO58" s="194"/>
      <c r="AP58" s="194"/>
      <c r="AQ58" s="194"/>
      <c r="AR58" s="194"/>
      <c r="AS58" s="194"/>
      <c r="AT58" s="194"/>
      <c r="AU58" s="194"/>
      <c r="AV58" s="194"/>
      <c r="AW58" s="194"/>
      <c r="AX58" s="194"/>
      <c r="AY58" s="194"/>
      <c r="AZ58" s="194"/>
      <c r="BA58" s="194"/>
      <c r="BB58" s="194"/>
      <c r="BC58" s="194"/>
      <c r="BD58" s="194"/>
      <c r="BE58" s="194"/>
      <c r="BF58" s="194"/>
      <c r="BG58" s="194"/>
      <c r="BH58" s="194"/>
      <c r="BI58" s="194"/>
      <c r="BJ58" s="194"/>
      <c r="BK58" s="194"/>
    </row>
    <row r="59" spans="1:63" ht="15.95">
      <c r="A59" s="1">
        <v>16</v>
      </c>
      <c r="B59" s="1"/>
      <c r="C59" s="1" t="s">
        <v>3275</v>
      </c>
      <c r="D59" s="167" t="s">
        <v>592</v>
      </c>
      <c r="E59" s="105" t="s">
        <v>170</v>
      </c>
      <c r="F59" s="305" t="s">
        <v>144</v>
      </c>
      <c r="G59" s="105" t="s">
        <v>323</v>
      </c>
      <c r="H59" s="305">
        <v>1336228</v>
      </c>
      <c r="I59" s="306">
        <v>44002</v>
      </c>
      <c r="J59" s="307">
        <f t="shared" ca="1" si="20"/>
        <v>3.2166666666666668</v>
      </c>
      <c r="K59" s="103">
        <f t="shared" ca="1" si="21"/>
        <v>1175</v>
      </c>
      <c r="L59" s="103">
        <f t="shared" ca="1" si="22"/>
        <v>39.166666666666664</v>
      </c>
      <c r="M59" s="312" t="s">
        <v>141</v>
      </c>
      <c r="N59" s="17">
        <v>44270</v>
      </c>
      <c r="O59" s="17">
        <v>44368</v>
      </c>
      <c r="P59" s="1">
        <f t="shared" si="18"/>
        <v>8.9333333333333336</v>
      </c>
      <c r="Q59" s="1">
        <f t="shared" si="19"/>
        <v>12.2</v>
      </c>
      <c r="R59" s="1"/>
      <c r="S59" s="1"/>
      <c r="T59" s="570"/>
      <c r="U59" s="194"/>
      <c r="V59" s="194"/>
      <c r="W59" s="194"/>
      <c r="X59" s="194"/>
      <c r="Y59" s="194"/>
      <c r="Z59" s="194"/>
      <c r="AA59" s="194"/>
      <c r="AB59" s="194"/>
      <c r="AC59" s="194"/>
      <c r="AD59" s="194"/>
      <c r="AE59" s="194"/>
      <c r="AF59" s="194"/>
      <c r="AG59" s="194"/>
      <c r="AH59" s="194"/>
      <c r="AI59" s="194"/>
      <c r="AJ59" s="194"/>
      <c r="AK59" s="194"/>
      <c r="AL59" s="194"/>
      <c r="AM59" s="194"/>
      <c r="AN59" s="194"/>
      <c r="AO59" s="194"/>
      <c r="AP59" s="194"/>
      <c r="AQ59" s="194"/>
      <c r="AR59" s="194"/>
      <c r="AS59" s="194"/>
      <c r="AT59" s="194"/>
      <c r="AU59" s="194"/>
      <c r="AV59" s="194"/>
      <c r="AW59" s="194"/>
      <c r="AX59" s="194"/>
      <c r="AY59" s="194"/>
      <c r="AZ59" s="194"/>
      <c r="BA59" s="194"/>
      <c r="BB59" s="194"/>
      <c r="BC59" s="194"/>
      <c r="BD59" s="194"/>
      <c r="BE59" s="194"/>
      <c r="BF59" s="194"/>
      <c r="BG59" s="194"/>
      <c r="BH59" s="194"/>
      <c r="BI59" s="194"/>
      <c r="BJ59" s="194"/>
      <c r="BK59" s="194"/>
    </row>
    <row r="60" spans="1:63" ht="15.95">
      <c r="A60" s="1">
        <v>31</v>
      </c>
      <c r="B60" s="1"/>
      <c r="C60" s="1" t="s">
        <v>3665</v>
      </c>
      <c r="D60" s="167" t="s">
        <v>592</v>
      </c>
      <c r="E60" s="105" t="s">
        <v>170</v>
      </c>
      <c r="F60" s="305" t="s">
        <v>144</v>
      </c>
      <c r="G60" s="105" t="s">
        <v>412</v>
      </c>
      <c r="H60" s="305">
        <v>1336228</v>
      </c>
      <c r="I60" s="306">
        <v>44002</v>
      </c>
      <c r="J60" s="307">
        <f t="shared" ca="1" si="20"/>
        <v>3.2166666666666668</v>
      </c>
      <c r="K60" s="103">
        <f t="shared" ca="1" si="21"/>
        <v>1175</v>
      </c>
      <c r="L60" s="103">
        <f t="shared" ca="1" si="22"/>
        <v>39.166666666666664</v>
      </c>
      <c r="M60" s="526" t="s">
        <v>141</v>
      </c>
      <c r="N60" s="17">
        <v>44270</v>
      </c>
      <c r="O60" s="17">
        <v>44368</v>
      </c>
      <c r="P60" s="527">
        <f t="shared" si="18"/>
        <v>8.9333333333333336</v>
      </c>
      <c r="Q60" s="527">
        <f t="shared" si="19"/>
        <v>12.2</v>
      </c>
      <c r="R60" s="527"/>
      <c r="S60" s="527"/>
      <c r="T60" s="571"/>
      <c r="U60" s="528"/>
      <c r="V60" s="528"/>
      <c r="W60" s="528"/>
      <c r="X60" s="528"/>
      <c r="Y60" s="528"/>
      <c r="Z60" s="528"/>
      <c r="AA60" s="528"/>
      <c r="AB60" s="528"/>
      <c r="AC60" s="528"/>
      <c r="AD60" s="528"/>
      <c r="AE60" s="528"/>
      <c r="AF60" s="528"/>
      <c r="AG60" s="528"/>
      <c r="AH60" s="528"/>
      <c r="AI60" s="528"/>
      <c r="AJ60" s="528"/>
      <c r="AK60" s="528"/>
      <c r="AL60" s="528"/>
      <c r="AM60" s="528"/>
      <c r="AN60" s="528"/>
      <c r="AO60" s="528"/>
      <c r="AP60" s="528"/>
      <c r="AQ60" s="528"/>
      <c r="AR60" s="528"/>
      <c r="AS60" s="528"/>
      <c r="AT60" s="528"/>
      <c r="AU60" s="528"/>
      <c r="AV60" s="528"/>
      <c r="AW60" s="528"/>
      <c r="AX60" s="528"/>
      <c r="AY60" s="528"/>
      <c r="AZ60" s="528"/>
      <c r="BA60" s="528"/>
      <c r="BB60" s="528"/>
      <c r="BC60" s="528"/>
      <c r="BD60" s="528"/>
      <c r="BE60" s="528"/>
      <c r="BF60" s="194"/>
      <c r="BG60" s="194"/>
      <c r="BH60" s="194"/>
      <c r="BI60" s="194"/>
      <c r="BJ60" s="194"/>
      <c r="BK60" s="194"/>
    </row>
    <row r="61" spans="1:63" ht="15.95">
      <c r="A61" s="1">
        <v>17</v>
      </c>
      <c r="B61" s="1"/>
      <c r="C61" s="1" t="s">
        <v>3276</v>
      </c>
      <c r="D61" s="167" t="s">
        <v>602</v>
      </c>
      <c r="E61" s="353" t="s">
        <v>170</v>
      </c>
      <c r="F61" s="354" t="s">
        <v>144</v>
      </c>
      <c r="G61" s="353" t="s">
        <v>329</v>
      </c>
      <c r="H61" s="354">
        <v>1343435</v>
      </c>
      <c r="I61" s="355">
        <v>43998</v>
      </c>
      <c r="J61" s="356">
        <f t="shared" ca="1" si="20"/>
        <v>3.2277777777777779</v>
      </c>
      <c r="K61" s="357">
        <f t="shared" ca="1" si="21"/>
        <v>1179</v>
      </c>
      <c r="L61" s="357">
        <f t="shared" ca="1" si="22"/>
        <v>39.299999999999997</v>
      </c>
      <c r="M61" s="318" t="s">
        <v>3375</v>
      </c>
      <c r="N61" s="358">
        <v>44270</v>
      </c>
      <c r="O61" s="358">
        <v>44368</v>
      </c>
      <c r="P61" s="1">
        <f t="shared" si="18"/>
        <v>9.0666666666666664</v>
      </c>
      <c r="Q61" s="1">
        <f t="shared" si="19"/>
        <v>12.333333333333334</v>
      </c>
      <c r="R61" s="1"/>
      <c r="S61" s="1"/>
      <c r="T61" s="572"/>
      <c r="U61" s="326"/>
      <c r="V61" s="326"/>
      <c r="W61" s="326"/>
      <c r="X61" s="326"/>
      <c r="Y61" s="326"/>
      <c r="Z61" s="326"/>
      <c r="AA61" s="326"/>
      <c r="AB61" s="326"/>
      <c r="AC61" s="326"/>
      <c r="AD61" s="326"/>
      <c r="AE61" s="326"/>
      <c r="AF61" s="326"/>
      <c r="AG61" s="326"/>
      <c r="AH61" s="326"/>
      <c r="AI61" s="326"/>
      <c r="AJ61" s="326"/>
      <c r="AK61" s="326"/>
      <c r="AL61" s="326"/>
      <c r="AM61" s="326"/>
      <c r="AN61" s="326"/>
      <c r="AO61" s="326"/>
      <c r="AP61" s="326"/>
      <c r="AQ61" s="326"/>
      <c r="AR61" s="326"/>
      <c r="AS61" s="326"/>
      <c r="AT61" s="326"/>
      <c r="AU61" s="326"/>
      <c r="AV61" s="326"/>
      <c r="AW61" s="326"/>
      <c r="AX61" s="326"/>
      <c r="AY61" s="326"/>
      <c r="AZ61" s="326"/>
      <c r="BA61" s="326"/>
      <c r="BB61" s="326"/>
      <c r="BC61" s="326"/>
      <c r="BD61" s="326"/>
      <c r="BE61" s="326"/>
      <c r="BF61" s="614"/>
      <c r="BG61" s="614"/>
      <c r="BH61" s="614"/>
      <c r="BI61" s="614"/>
      <c r="BJ61" s="614"/>
      <c r="BK61" s="614"/>
    </row>
    <row r="62" spans="1:63" ht="15.95">
      <c r="A62" s="1">
        <v>18</v>
      </c>
      <c r="B62" s="1"/>
      <c r="C62" s="1" t="s">
        <v>3277</v>
      </c>
      <c r="D62" s="167" t="s">
        <v>602</v>
      </c>
      <c r="E62" s="105" t="s">
        <v>170</v>
      </c>
      <c r="F62" s="305" t="s">
        <v>144</v>
      </c>
      <c r="G62" s="105" t="s">
        <v>326</v>
      </c>
      <c r="H62" s="305">
        <v>1343435</v>
      </c>
      <c r="I62" s="306">
        <v>43998</v>
      </c>
      <c r="J62" s="307">
        <f t="shared" ca="1" si="20"/>
        <v>3.2277777777777779</v>
      </c>
      <c r="K62" s="103">
        <f t="shared" ca="1" si="21"/>
        <v>1179</v>
      </c>
      <c r="L62" s="103">
        <f t="shared" ca="1" si="22"/>
        <v>39.299999999999997</v>
      </c>
      <c r="M62" s="318" t="s">
        <v>3375</v>
      </c>
      <c r="N62" s="17">
        <v>44270</v>
      </c>
      <c r="O62" s="17">
        <v>44368</v>
      </c>
      <c r="P62" s="1">
        <f t="shared" si="18"/>
        <v>9.0666666666666664</v>
      </c>
      <c r="Q62" s="1">
        <f t="shared" si="19"/>
        <v>12.333333333333334</v>
      </c>
      <c r="R62" s="1"/>
      <c r="S62" s="1"/>
      <c r="T62" s="572"/>
      <c r="U62" s="326"/>
      <c r="V62" s="326"/>
      <c r="W62" s="326"/>
      <c r="X62" s="326"/>
      <c r="Y62" s="326"/>
      <c r="Z62" s="326"/>
      <c r="AA62" s="326"/>
      <c r="AB62" s="326"/>
      <c r="AC62" s="326"/>
      <c r="AD62" s="326"/>
      <c r="AE62" s="326"/>
      <c r="AF62" s="326"/>
      <c r="AG62" s="326"/>
      <c r="AH62" s="326"/>
      <c r="AI62" s="326"/>
      <c r="AJ62" s="326"/>
      <c r="AK62" s="326"/>
      <c r="AL62" s="326"/>
      <c r="AM62" s="326"/>
      <c r="AN62" s="326"/>
      <c r="AO62" s="326"/>
      <c r="AP62" s="326"/>
      <c r="AQ62" s="326"/>
      <c r="AR62" s="326"/>
      <c r="AS62" s="326"/>
      <c r="AT62" s="326"/>
      <c r="AU62" s="326"/>
      <c r="AV62" s="326"/>
      <c r="AW62" s="326"/>
      <c r="AX62" s="326"/>
      <c r="AY62" s="326"/>
      <c r="AZ62" s="326"/>
      <c r="BA62" s="326"/>
      <c r="BB62" s="326"/>
      <c r="BC62" s="326"/>
      <c r="BD62" s="326"/>
      <c r="BE62" s="326"/>
      <c r="BF62" s="326"/>
      <c r="BG62" s="326"/>
      <c r="BH62" s="326"/>
      <c r="BI62" s="326"/>
      <c r="BJ62" s="326"/>
      <c r="BK62" s="326"/>
    </row>
    <row r="63" spans="1:63" ht="15.95">
      <c r="A63" s="1">
        <v>19</v>
      </c>
      <c r="B63" s="1"/>
      <c r="C63" s="1" t="s">
        <v>3278</v>
      </c>
      <c r="D63" s="167" t="s">
        <v>602</v>
      </c>
      <c r="E63" s="105" t="s">
        <v>170</v>
      </c>
      <c r="F63" s="305" t="s">
        <v>144</v>
      </c>
      <c r="G63" s="105" t="s">
        <v>412</v>
      </c>
      <c r="H63" s="305">
        <v>1343435</v>
      </c>
      <c r="I63" s="306">
        <v>43998</v>
      </c>
      <c r="J63" s="307">
        <f t="shared" ca="1" si="20"/>
        <v>3.2277777777777779</v>
      </c>
      <c r="K63" s="103">
        <f t="shared" ca="1" si="21"/>
        <v>1179</v>
      </c>
      <c r="L63" s="103">
        <f t="shared" ca="1" si="22"/>
        <v>39.299999999999997</v>
      </c>
      <c r="M63" s="318" t="s">
        <v>3375</v>
      </c>
      <c r="N63" s="17">
        <v>44270</v>
      </c>
      <c r="O63" s="17">
        <v>44368</v>
      </c>
      <c r="P63" s="1">
        <f t="shared" si="18"/>
        <v>9.0666666666666664</v>
      </c>
      <c r="Q63" s="1">
        <f t="shared" si="19"/>
        <v>12.333333333333334</v>
      </c>
      <c r="R63" s="1"/>
      <c r="S63" s="1"/>
      <c r="T63" s="572"/>
      <c r="U63" s="326"/>
      <c r="V63" s="326"/>
      <c r="W63" s="326"/>
      <c r="X63" s="326"/>
      <c r="Y63" s="326"/>
      <c r="Z63" s="326"/>
      <c r="AA63" s="326"/>
      <c r="AB63" s="326"/>
      <c r="AC63" s="326"/>
      <c r="AD63" s="326"/>
      <c r="AE63" s="326"/>
      <c r="AF63" s="326"/>
      <c r="AG63" s="326"/>
      <c r="AH63" s="326"/>
      <c r="AI63" s="326"/>
      <c r="AJ63" s="326"/>
      <c r="AK63" s="326"/>
      <c r="AL63" s="326"/>
      <c r="AM63" s="326"/>
      <c r="AN63" s="326"/>
      <c r="AO63" s="326"/>
      <c r="AP63" s="326"/>
      <c r="AQ63" s="326"/>
      <c r="AR63" s="326"/>
      <c r="AS63" s="326"/>
      <c r="AT63" s="326"/>
      <c r="AU63" s="326"/>
      <c r="AV63" s="326"/>
      <c r="AW63" s="326"/>
      <c r="AX63" s="326"/>
      <c r="AY63" s="326"/>
      <c r="AZ63" s="326"/>
      <c r="BA63" s="326"/>
      <c r="BB63" s="326"/>
      <c r="BC63" s="326"/>
      <c r="BD63" s="326"/>
      <c r="BE63" s="326"/>
      <c r="BF63" s="326"/>
      <c r="BG63" s="326"/>
      <c r="BH63" s="326"/>
      <c r="BI63" s="326"/>
      <c r="BJ63" s="326"/>
      <c r="BK63" s="326"/>
    </row>
    <row r="64" spans="1:63" ht="15.95">
      <c r="A64" s="1">
        <v>20</v>
      </c>
      <c r="B64" s="1"/>
      <c r="C64" s="1" t="s">
        <v>3279</v>
      </c>
      <c r="D64" s="167" t="s">
        <v>602</v>
      </c>
      <c r="E64" s="105" t="s">
        <v>170</v>
      </c>
      <c r="F64" s="305" t="s">
        <v>144</v>
      </c>
      <c r="G64" s="105" t="s">
        <v>320</v>
      </c>
      <c r="H64" s="305">
        <v>1343435</v>
      </c>
      <c r="I64" s="306">
        <v>43998</v>
      </c>
      <c r="J64" s="307">
        <f t="shared" ca="1" si="20"/>
        <v>3.2277777777777779</v>
      </c>
      <c r="K64" s="103">
        <f t="shared" ca="1" si="21"/>
        <v>1179</v>
      </c>
      <c r="L64" s="103">
        <f t="shared" ca="1" si="22"/>
        <v>39.299999999999997</v>
      </c>
      <c r="M64" s="318" t="s">
        <v>3375</v>
      </c>
      <c r="N64" s="17">
        <v>44270</v>
      </c>
      <c r="O64" s="17">
        <v>44368</v>
      </c>
      <c r="P64" s="1">
        <f t="shared" si="18"/>
        <v>9.0666666666666664</v>
      </c>
      <c r="Q64" s="1">
        <f t="shared" si="19"/>
        <v>12.333333333333334</v>
      </c>
      <c r="R64" s="1"/>
      <c r="S64" s="1"/>
      <c r="T64" s="572"/>
      <c r="U64" s="326"/>
      <c r="V64" s="326"/>
      <c r="W64" s="326"/>
      <c r="X64" s="326"/>
      <c r="Y64" s="326"/>
      <c r="Z64" s="326"/>
      <c r="AA64" s="326"/>
      <c r="AB64" s="326"/>
      <c r="AC64" s="326"/>
      <c r="AD64" s="326"/>
      <c r="AE64" s="326"/>
      <c r="AF64" s="326"/>
      <c r="AG64" s="326"/>
      <c r="AH64" s="326"/>
      <c r="AI64" s="326"/>
      <c r="AJ64" s="326"/>
      <c r="AK64" s="326"/>
      <c r="AL64" s="326"/>
      <c r="AM64" s="326"/>
      <c r="AN64" s="326"/>
      <c r="AO64" s="326"/>
      <c r="AP64" s="326"/>
      <c r="AQ64" s="326"/>
      <c r="AR64" s="326"/>
      <c r="AS64" s="326"/>
      <c r="AT64" s="326"/>
      <c r="AU64" s="326"/>
      <c r="AV64" s="326"/>
      <c r="AW64" s="326"/>
      <c r="AX64" s="326"/>
      <c r="AY64" s="326"/>
      <c r="AZ64" s="326"/>
      <c r="BA64" s="326"/>
      <c r="BB64" s="326"/>
      <c r="BC64" s="326"/>
      <c r="BD64" s="326"/>
      <c r="BE64" s="326"/>
      <c r="BF64" s="326"/>
      <c r="BG64" s="326"/>
      <c r="BH64" s="326"/>
      <c r="BI64" s="326"/>
      <c r="BJ64" s="326"/>
      <c r="BK64" s="326"/>
    </row>
    <row r="65" spans="1:63" ht="15.95">
      <c r="A65" s="1">
        <v>21</v>
      </c>
      <c r="B65" s="1"/>
      <c r="C65" s="1" t="s">
        <v>3280</v>
      </c>
      <c r="D65" s="167" t="s">
        <v>602</v>
      </c>
      <c r="E65" s="105" t="s">
        <v>170</v>
      </c>
      <c r="F65" s="305" t="s">
        <v>144</v>
      </c>
      <c r="G65" s="105" t="s">
        <v>425</v>
      </c>
      <c r="H65" s="305">
        <v>1343435</v>
      </c>
      <c r="I65" s="306">
        <v>43998</v>
      </c>
      <c r="J65" s="307">
        <f t="shared" ca="1" si="20"/>
        <v>3.2277777777777779</v>
      </c>
      <c r="K65" s="103">
        <f t="shared" ca="1" si="21"/>
        <v>1179</v>
      </c>
      <c r="L65" s="103">
        <f t="shared" ca="1" si="22"/>
        <v>39.299999999999997</v>
      </c>
      <c r="M65" s="318" t="s">
        <v>3375</v>
      </c>
      <c r="N65" s="17">
        <v>44270</v>
      </c>
      <c r="O65" s="17">
        <v>44368</v>
      </c>
      <c r="P65" s="1">
        <f t="shared" si="18"/>
        <v>9.0666666666666664</v>
      </c>
      <c r="Q65" s="1">
        <f t="shared" si="19"/>
        <v>12.333333333333334</v>
      </c>
      <c r="R65" s="1"/>
      <c r="S65" s="1"/>
      <c r="T65" s="572"/>
      <c r="U65" s="326"/>
      <c r="V65" s="326"/>
      <c r="W65" s="326"/>
      <c r="X65" s="326"/>
      <c r="Y65" s="326"/>
      <c r="Z65" s="326"/>
      <c r="AA65" s="326"/>
      <c r="AB65" s="326"/>
      <c r="AC65" s="326"/>
      <c r="AD65" s="326"/>
      <c r="AE65" s="326"/>
      <c r="AF65" s="326"/>
      <c r="AG65" s="326"/>
      <c r="AH65" s="326"/>
      <c r="AI65" s="326"/>
      <c r="AJ65" s="326"/>
      <c r="AK65" s="326"/>
      <c r="AL65" s="326"/>
      <c r="AM65" s="326"/>
      <c r="AN65" s="326"/>
      <c r="AO65" s="326"/>
      <c r="AP65" s="326"/>
      <c r="AQ65" s="326"/>
      <c r="AR65" s="326"/>
      <c r="AS65" s="326"/>
      <c r="AT65" s="326"/>
      <c r="AU65" s="326"/>
      <c r="AV65" s="326"/>
      <c r="AW65" s="326"/>
      <c r="AX65" s="326"/>
      <c r="AY65" s="326"/>
      <c r="AZ65" s="326"/>
      <c r="BA65" s="326"/>
      <c r="BB65" s="326"/>
      <c r="BC65" s="326"/>
      <c r="BD65" s="326"/>
      <c r="BE65" s="326"/>
      <c r="BF65" s="326"/>
      <c r="BG65" s="326"/>
      <c r="BH65" s="326"/>
      <c r="BI65" s="326"/>
      <c r="BJ65" s="326"/>
      <c r="BK65" s="326"/>
    </row>
    <row r="66" spans="1:63" ht="15.95">
      <c r="A66" s="1">
        <v>22</v>
      </c>
      <c r="B66" s="1"/>
      <c r="C66" s="1" t="s">
        <v>3281</v>
      </c>
      <c r="D66" s="167" t="s">
        <v>612</v>
      </c>
      <c r="E66" s="105" t="s">
        <v>170</v>
      </c>
      <c r="F66" s="305" t="s">
        <v>142</v>
      </c>
      <c r="G66" s="105" t="s">
        <v>329</v>
      </c>
      <c r="H66" s="305">
        <v>1336218</v>
      </c>
      <c r="I66" s="306">
        <v>44002</v>
      </c>
      <c r="J66" s="307">
        <f t="shared" ca="1" si="20"/>
        <v>3.2166666666666668</v>
      </c>
      <c r="K66" s="103">
        <f t="shared" ca="1" si="21"/>
        <v>1175</v>
      </c>
      <c r="L66" s="103">
        <f t="shared" ca="1" si="22"/>
        <v>39.166666666666664</v>
      </c>
      <c r="M66" s="318" t="s">
        <v>3375</v>
      </c>
      <c r="N66" s="17">
        <v>44270</v>
      </c>
      <c r="O66" s="17">
        <v>44368</v>
      </c>
      <c r="P66" s="1">
        <f t="shared" si="18"/>
        <v>8.9333333333333336</v>
      </c>
      <c r="Q66" s="1">
        <f t="shared" si="19"/>
        <v>12.2</v>
      </c>
      <c r="R66" s="1"/>
      <c r="S66" s="1"/>
      <c r="T66" s="572"/>
      <c r="U66" s="326"/>
      <c r="V66" s="326"/>
      <c r="W66" s="326"/>
      <c r="X66" s="326"/>
      <c r="Y66" s="326"/>
      <c r="Z66" s="326"/>
      <c r="AA66" s="326"/>
      <c r="AB66" s="326"/>
      <c r="AC66" s="326"/>
      <c r="AD66" s="326"/>
      <c r="AE66" s="326"/>
      <c r="AF66" s="326"/>
      <c r="AG66" s="326"/>
      <c r="AH66" s="326"/>
      <c r="AI66" s="326"/>
      <c r="AJ66" s="326"/>
      <c r="AK66" s="326"/>
      <c r="AL66" s="326"/>
      <c r="AM66" s="326"/>
      <c r="AN66" s="326"/>
      <c r="AO66" s="326"/>
      <c r="AP66" s="326"/>
      <c r="AQ66" s="326"/>
      <c r="AR66" s="326"/>
      <c r="AS66" s="326"/>
      <c r="AT66" s="326"/>
      <c r="AU66" s="326"/>
      <c r="AV66" s="326"/>
      <c r="AW66" s="326"/>
      <c r="AX66" s="326"/>
      <c r="AY66" s="326"/>
      <c r="AZ66" s="326"/>
      <c r="BA66" s="326"/>
      <c r="BB66" s="326"/>
      <c r="BC66" s="326"/>
      <c r="BD66" s="326"/>
      <c r="BE66" s="326"/>
      <c r="BF66" s="326"/>
      <c r="BG66" s="326"/>
      <c r="BH66" s="326"/>
      <c r="BI66" s="326"/>
      <c r="BJ66" s="326"/>
      <c r="BK66" s="326"/>
    </row>
    <row r="67" spans="1:63" ht="15.95">
      <c r="A67" s="1">
        <v>23</v>
      </c>
      <c r="B67" s="1"/>
      <c r="C67" s="1" t="s">
        <v>3282</v>
      </c>
      <c r="D67" s="167" t="s">
        <v>612</v>
      </c>
      <c r="E67" s="105" t="s">
        <v>170</v>
      </c>
      <c r="F67" s="305" t="s">
        <v>142</v>
      </c>
      <c r="G67" s="105" t="s">
        <v>326</v>
      </c>
      <c r="H67" s="305">
        <v>1336218</v>
      </c>
      <c r="I67" s="306">
        <v>44002</v>
      </c>
      <c r="J67" s="307">
        <f t="shared" ca="1" si="20"/>
        <v>3.2166666666666668</v>
      </c>
      <c r="K67" s="103">
        <f t="shared" ca="1" si="21"/>
        <v>1175</v>
      </c>
      <c r="L67" s="103">
        <f t="shared" ca="1" si="22"/>
        <v>39.166666666666664</v>
      </c>
      <c r="M67" s="318" t="s">
        <v>3375</v>
      </c>
      <c r="N67" s="17">
        <v>44270</v>
      </c>
      <c r="O67" s="17">
        <v>44368</v>
      </c>
      <c r="P67" s="1">
        <f t="shared" si="18"/>
        <v>8.9333333333333336</v>
      </c>
      <c r="Q67" s="1">
        <f t="shared" si="19"/>
        <v>12.2</v>
      </c>
      <c r="R67" s="1"/>
      <c r="S67" s="1"/>
      <c r="T67" s="572"/>
      <c r="U67" s="326"/>
      <c r="V67" s="326"/>
      <c r="W67" s="326"/>
      <c r="X67" s="326"/>
      <c r="Y67" s="326"/>
      <c r="Z67" s="326"/>
      <c r="AA67" s="326"/>
      <c r="AB67" s="326"/>
      <c r="AC67" s="326"/>
      <c r="AD67" s="326"/>
      <c r="AE67" s="326"/>
      <c r="AF67" s="326"/>
      <c r="AG67" s="326"/>
      <c r="AH67" s="326"/>
      <c r="AI67" s="326"/>
      <c r="AJ67" s="326"/>
      <c r="AK67" s="326"/>
      <c r="AL67" s="326"/>
      <c r="AM67" s="326"/>
      <c r="AN67" s="326"/>
      <c r="AO67" s="326"/>
      <c r="AP67" s="326"/>
      <c r="AQ67" s="326"/>
      <c r="AR67" s="326"/>
      <c r="AS67" s="326"/>
      <c r="AT67" s="326"/>
      <c r="AU67" s="326"/>
      <c r="AV67" s="326"/>
      <c r="AW67" s="326"/>
      <c r="AX67" s="326"/>
      <c r="AY67" s="326"/>
      <c r="AZ67" s="326"/>
      <c r="BA67" s="326"/>
      <c r="BB67" s="326"/>
      <c r="BC67" s="326"/>
      <c r="BD67" s="326"/>
      <c r="BE67" s="326"/>
      <c r="BF67" s="326"/>
      <c r="BG67" s="326"/>
      <c r="BH67" s="326"/>
      <c r="BI67" s="326"/>
      <c r="BJ67" s="326"/>
      <c r="BK67" s="326"/>
    </row>
    <row r="68" spans="1:63" ht="15.95">
      <c r="A68" s="1">
        <v>24</v>
      </c>
      <c r="B68" s="1"/>
      <c r="C68" s="1" t="s">
        <v>3283</v>
      </c>
      <c r="D68" s="167" t="s">
        <v>612</v>
      </c>
      <c r="E68" s="105" t="s">
        <v>170</v>
      </c>
      <c r="F68" s="305" t="s">
        <v>142</v>
      </c>
      <c r="G68" s="105" t="s">
        <v>316</v>
      </c>
      <c r="H68" s="305">
        <v>1336218</v>
      </c>
      <c r="I68" s="306">
        <v>44002</v>
      </c>
      <c r="J68" s="307">
        <f t="shared" ca="1" si="20"/>
        <v>3.2166666666666668</v>
      </c>
      <c r="K68" s="103">
        <f t="shared" ca="1" si="21"/>
        <v>1175</v>
      </c>
      <c r="L68" s="103">
        <f t="shared" ca="1" si="22"/>
        <v>39.166666666666664</v>
      </c>
      <c r="M68" s="318" t="s">
        <v>3375</v>
      </c>
      <c r="N68" s="17">
        <v>44270</v>
      </c>
      <c r="O68" s="17">
        <v>44368</v>
      </c>
      <c r="P68" s="1">
        <f t="shared" si="18"/>
        <v>8.9333333333333336</v>
      </c>
      <c r="Q68" s="1">
        <f t="shared" si="19"/>
        <v>12.2</v>
      </c>
      <c r="R68" s="1"/>
      <c r="S68" s="1"/>
      <c r="T68" s="572"/>
      <c r="U68" s="326"/>
      <c r="V68" s="326"/>
      <c r="W68" s="326"/>
      <c r="X68" s="326"/>
      <c r="Y68" s="326"/>
      <c r="Z68" s="326"/>
      <c r="AA68" s="326"/>
      <c r="AB68" s="326"/>
      <c r="AC68" s="326"/>
      <c r="AD68" s="326"/>
      <c r="AE68" s="326"/>
      <c r="AF68" s="326"/>
      <c r="AG68" s="326"/>
      <c r="AH68" s="326"/>
      <c r="AI68" s="326"/>
      <c r="AJ68" s="326"/>
      <c r="AK68" s="326"/>
      <c r="AL68" s="326"/>
      <c r="AM68" s="326"/>
      <c r="AN68" s="326"/>
      <c r="AO68" s="326"/>
      <c r="AP68" s="326"/>
      <c r="AQ68" s="326"/>
      <c r="AR68" s="326"/>
      <c r="AS68" s="326"/>
      <c r="AT68" s="326"/>
      <c r="AU68" s="326"/>
      <c r="AV68" s="326"/>
      <c r="AW68" s="326"/>
      <c r="AX68" s="326"/>
      <c r="AY68" s="326"/>
      <c r="AZ68" s="326"/>
      <c r="BA68" s="326"/>
      <c r="BB68" s="326"/>
      <c r="BC68" s="326"/>
      <c r="BD68" s="326"/>
      <c r="BE68" s="326"/>
      <c r="BF68" s="326"/>
      <c r="BG68" s="326"/>
      <c r="BH68" s="326"/>
      <c r="BI68" s="326"/>
      <c r="BJ68" s="326"/>
      <c r="BK68" s="326"/>
    </row>
    <row r="69" spans="1:63" ht="15.95">
      <c r="A69" s="1">
        <v>25</v>
      </c>
      <c r="B69" s="1"/>
      <c r="C69" s="1" t="s">
        <v>3284</v>
      </c>
      <c r="D69" s="167" t="s">
        <v>612</v>
      </c>
      <c r="E69" s="105" t="s">
        <v>170</v>
      </c>
      <c r="F69" s="305" t="s">
        <v>142</v>
      </c>
      <c r="G69" s="105" t="s">
        <v>323</v>
      </c>
      <c r="H69" s="305">
        <v>1336218</v>
      </c>
      <c r="I69" s="306">
        <v>44002</v>
      </c>
      <c r="J69" s="307">
        <f t="shared" ca="1" si="20"/>
        <v>3.2166666666666668</v>
      </c>
      <c r="K69" s="103">
        <f t="shared" ca="1" si="21"/>
        <v>1175</v>
      </c>
      <c r="L69" s="103">
        <f t="shared" ca="1" si="22"/>
        <v>39.166666666666664</v>
      </c>
      <c r="M69" s="318" t="s">
        <v>3375</v>
      </c>
      <c r="N69" s="17">
        <v>44270</v>
      </c>
      <c r="O69" s="17">
        <v>44368</v>
      </c>
      <c r="P69" s="1">
        <f t="shared" si="18"/>
        <v>8.9333333333333336</v>
      </c>
      <c r="Q69" s="1">
        <f t="shared" si="19"/>
        <v>12.2</v>
      </c>
      <c r="R69" s="1"/>
      <c r="S69" s="1"/>
      <c r="T69" s="572"/>
      <c r="U69" s="326"/>
      <c r="V69" s="326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26"/>
      <c r="AH69" s="326"/>
      <c r="AI69" s="326"/>
      <c r="AJ69" s="326"/>
      <c r="AK69" s="326"/>
      <c r="AL69" s="326"/>
      <c r="AM69" s="326"/>
      <c r="AN69" s="326"/>
      <c r="AO69" s="326"/>
      <c r="AP69" s="326"/>
      <c r="AQ69" s="326"/>
      <c r="AR69" s="326"/>
      <c r="AS69" s="326"/>
      <c r="AT69" s="326"/>
      <c r="AU69" s="326"/>
      <c r="AV69" s="326"/>
      <c r="AW69" s="326"/>
      <c r="AX69" s="326"/>
      <c r="AY69" s="326"/>
      <c r="AZ69" s="326"/>
      <c r="BA69" s="326"/>
      <c r="BB69" s="326"/>
      <c r="BC69" s="326"/>
      <c r="BD69" s="326"/>
      <c r="BE69" s="326"/>
      <c r="BF69" s="326"/>
      <c r="BG69" s="326"/>
      <c r="BH69" s="326"/>
      <c r="BI69" s="326"/>
      <c r="BJ69" s="326"/>
      <c r="BK69" s="326"/>
    </row>
    <row r="70" spans="1:63" ht="15.95">
      <c r="A70" s="1">
        <v>26</v>
      </c>
      <c r="B70" s="1"/>
      <c r="C70" s="1" t="s">
        <v>3285</v>
      </c>
      <c r="D70" s="167" t="s">
        <v>612</v>
      </c>
      <c r="E70" s="105" t="s">
        <v>170</v>
      </c>
      <c r="F70" s="305" t="s">
        <v>142</v>
      </c>
      <c r="G70" s="105" t="s">
        <v>320</v>
      </c>
      <c r="H70" s="305">
        <v>1336218</v>
      </c>
      <c r="I70" s="306">
        <v>44002</v>
      </c>
      <c r="J70" s="307">
        <f t="shared" ca="1" si="20"/>
        <v>3.2166666666666668</v>
      </c>
      <c r="K70" s="103">
        <f t="shared" ca="1" si="21"/>
        <v>1175</v>
      </c>
      <c r="L70" s="103">
        <f t="shared" ca="1" si="22"/>
        <v>39.166666666666664</v>
      </c>
      <c r="M70" s="318" t="s">
        <v>3375</v>
      </c>
      <c r="N70" s="17">
        <v>44270</v>
      </c>
      <c r="O70" s="17">
        <v>44368</v>
      </c>
      <c r="P70" s="1">
        <f t="shared" si="18"/>
        <v>8.9333333333333336</v>
      </c>
      <c r="Q70" s="1">
        <f t="shared" si="19"/>
        <v>12.2</v>
      </c>
      <c r="R70" s="1"/>
      <c r="S70" s="1"/>
      <c r="T70" s="572"/>
      <c r="U70" s="326"/>
      <c r="V70" s="326"/>
      <c r="W70" s="326"/>
      <c r="X70" s="326"/>
      <c r="Y70" s="326"/>
      <c r="Z70" s="326"/>
      <c r="AA70" s="326"/>
      <c r="AB70" s="326"/>
      <c r="AC70" s="326"/>
      <c r="AD70" s="326"/>
      <c r="AE70" s="326"/>
      <c r="AF70" s="326"/>
      <c r="AG70" s="326"/>
      <c r="AH70" s="326"/>
      <c r="AI70" s="326"/>
      <c r="AJ70" s="326"/>
      <c r="AK70" s="326"/>
      <c r="AL70" s="326"/>
      <c r="AM70" s="326"/>
      <c r="AN70" s="326"/>
      <c r="AO70" s="326"/>
      <c r="AP70" s="326"/>
      <c r="AQ70" s="326"/>
      <c r="AR70" s="326"/>
      <c r="AS70" s="326"/>
      <c r="AT70" s="326"/>
      <c r="AU70" s="326"/>
      <c r="AV70" s="326"/>
      <c r="AW70" s="326"/>
      <c r="AX70" s="326"/>
      <c r="AY70" s="326"/>
      <c r="AZ70" s="326"/>
      <c r="BA70" s="326"/>
      <c r="BB70" s="326"/>
      <c r="BC70" s="326"/>
      <c r="BD70" s="326"/>
      <c r="BE70" s="326"/>
      <c r="BF70" s="326"/>
      <c r="BG70" s="326"/>
      <c r="BH70" s="326"/>
      <c r="BI70" s="326"/>
      <c r="BJ70" s="326"/>
      <c r="BK70" s="326"/>
    </row>
    <row r="71" spans="1:63" ht="15.95">
      <c r="A71" s="1">
        <v>27</v>
      </c>
      <c r="B71" s="1"/>
      <c r="C71" s="1" t="s">
        <v>3286</v>
      </c>
      <c r="D71" s="167" t="s">
        <v>621</v>
      </c>
      <c r="E71" s="105" t="s">
        <v>170</v>
      </c>
      <c r="F71" s="305" t="s">
        <v>142</v>
      </c>
      <c r="G71" s="105" t="s">
        <v>329</v>
      </c>
      <c r="H71" s="305">
        <v>1324363</v>
      </c>
      <c r="I71" s="306">
        <v>44010</v>
      </c>
      <c r="J71" s="307">
        <f t="shared" ca="1" si="20"/>
        <v>3.1944444444444446</v>
      </c>
      <c r="K71" s="103">
        <f t="shared" ca="1" si="21"/>
        <v>1167</v>
      </c>
      <c r="L71" s="103">
        <f t="shared" ca="1" si="22"/>
        <v>38.9</v>
      </c>
      <c r="M71" s="318" t="s">
        <v>3375</v>
      </c>
      <c r="N71" s="17">
        <v>44270</v>
      </c>
      <c r="O71" s="17">
        <v>44368</v>
      </c>
      <c r="P71" s="1">
        <f t="shared" si="18"/>
        <v>8.6666666666666661</v>
      </c>
      <c r="Q71" s="1">
        <f t="shared" si="19"/>
        <v>11.933333333333334</v>
      </c>
      <c r="R71" s="1"/>
      <c r="S71" s="1"/>
      <c r="T71" s="572"/>
      <c r="U71" s="326"/>
      <c r="V71" s="326"/>
      <c r="W71" s="326"/>
      <c r="X71" s="326"/>
      <c r="Y71" s="326"/>
      <c r="Z71" s="326"/>
      <c r="AA71" s="326"/>
      <c r="AB71" s="326"/>
      <c r="AC71" s="326"/>
      <c r="AD71" s="326"/>
      <c r="AE71" s="326"/>
      <c r="AF71" s="326"/>
      <c r="AG71" s="326"/>
      <c r="AH71" s="326"/>
      <c r="AI71" s="326"/>
      <c r="AJ71" s="326"/>
      <c r="AK71" s="326"/>
      <c r="AL71" s="326"/>
      <c r="AM71" s="326"/>
      <c r="AN71" s="326"/>
      <c r="AO71" s="326"/>
      <c r="AP71" s="326"/>
      <c r="AQ71" s="326"/>
      <c r="AR71" s="326"/>
      <c r="AS71" s="326"/>
      <c r="AT71" s="326"/>
      <c r="AU71" s="326"/>
      <c r="AV71" s="326"/>
      <c r="AW71" s="326"/>
      <c r="AX71" s="326"/>
      <c r="AY71" s="326"/>
      <c r="AZ71" s="326"/>
      <c r="BA71" s="326"/>
      <c r="BB71" s="326"/>
      <c r="BC71" s="326"/>
      <c r="BD71" s="326"/>
      <c r="BE71" s="326"/>
      <c r="BF71" s="326"/>
      <c r="BG71" s="326"/>
      <c r="BH71" s="326"/>
      <c r="BI71" s="326"/>
      <c r="BJ71" s="326"/>
      <c r="BK71" s="326"/>
    </row>
    <row r="72" spans="1:63" ht="15.95">
      <c r="A72" s="1">
        <v>28</v>
      </c>
      <c r="B72" s="1"/>
      <c r="C72" s="1" t="s">
        <v>3287</v>
      </c>
      <c r="D72" s="167" t="s">
        <v>621</v>
      </c>
      <c r="E72" s="105" t="s">
        <v>170</v>
      </c>
      <c r="F72" s="305" t="s">
        <v>142</v>
      </c>
      <c r="G72" s="105" t="s">
        <v>326</v>
      </c>
      <c r="H72" s="305">
        <v>1324363</v>
      </c>
      <c r="I72" s="306">
        <v>44010</v>
      </c>
      <c r="J72" s="307">
        <f t="shared" ca="1" si="20"/>
        <v>3.1944444444444446</v>
      </c>
      <c r="K72" s="103">
        <f t="shared" ca="1" si="21"/>
        <v>1167</v>
      </c>
      <c r="L72" s="103">
        <f t="shared" ca="1" si="22"/>
        <v>38.9</v>
      </c>
      <c r="M72" s="318" t="s">
        <v>3375</v>
      </c>
      <c r="N72" s="17">
        <v>44270</v>
      </c>
      <c r="O72" s="17">
        <v>44368</v>
      </c>
      <c r="P72" s="1">
        <f t="shared" si="18"/>
        <v>8.6666666666666661</v>
      </c>
      <c r="Q72" s="1">
        <f t="shared" si="19"/>
        <v>11.933333333333334</v>
      </c>
      <c r="R72" s="1"/>
      <c r="S72" s="1"/>
      <c r="T72" s="572"/>
      <c r="U72" s="326"/>
      <c r="V72" s="326"/>
      <c r="W72" s="326"/>
      <c r="X72" s="326"/>
      <c r="Y72" s="326"/>
      <c r="Z72" s="326"/>
      <c r="AA72" s="326"/>
      <c r="AB72" s="326"/>
      <c r="AC72" s="326"/>
      <c r="AD72" s="326"/>
      <c r="AE72" s="326"/>
      <c r="AF72" s="326"/>
      <c r="AG72" s="326"/>
      <c r="AH72" s="326"/>
      <c r="AI72" s="326"/>
      <c r="AJ72" s="326"/>
      <c r="AK72" s="326"/>
      <c r="AL72" s="326"/>
      <c r="AM72" s="326"/>
      <c r="AN72" s="326"/>
      <c r="AO72" s="326"/>
      <c r="AP72" s="326"/>
      <c r="AQ72" s="326"/>
      <c r="AR72" s="326"/>
      <c r="AS72" s="326"/>
      <c r="AT72" s="326"/>
      <c r="AU72" s="326"/>
      <c r="AV72" s="326"/>
      <c r="AW72" s="326"/>
      <c r="AX72" s="326"/>
      <c r="AY72" s="326"/>
      <c r="AZ72" s="326"/>
      <c r="BA72" s="326"/>
      <c r="BB72" s="326"/>
      <c r="BC72" s="326"/>
      <c r="BD72" s="326"/>
      <c r="BE72" s="326"/>
      <c r="BF72" s="326"/>
      <c r="BG72" s="326"/>
      <c r="BH72" s="326"/>
      <c r="BI72" s="326"/>
      <c r="BJ72" s="326"/>
      <c r="BK72" s="326"/>
    </row>
    <row r="73" spans="1:63" ht="15.95">
      <c r="A73" s="1">
        <v>29</v>
      </c>
      <c r="B73" s="1"/>
      <c r="C73" s="1" t="s">
        <v>3288</v>
      </c>
      <c r="D73" s="167" t="s">
        <v>621</v>
      </c>
      <c r="E73" s="105" t="s">
        <v>170</v>
      </c>
      <c r="F73" s="305" t="s">
        <v>142</v>
      </c>
      <c r="G73" s="105" t="s">
        <v>316</v>
      </c>
      <c r="H73" s="305">
        <v>1324363</v>
      </c>
      <c r="I73" s="306">
        <v>44010</v>
      </c>
      <c r="J73" s="307">
        <f t="shared" ca="1" si="20"/>
        <v>3.1944444444444446</v>
      </c>
      <c r="K73" s="103">
        <f t="shared" ca="1" si="21"/>
        <v>1167</v>
      </c>
      <c r="L73" s="103">
        <f t="shared" ca="1" si="22"/>
        <v>38.9</v>
      </c>
      <c r="M73" s="318" t="s">
        <v>3375</v>
      </c>
      <c r="N73" s="17">
        <v>44270</v>
      </c>
      <c r="O73" s="17">
        <v>44368</v>
      </c>
      <c r="P73" s="1">
        <f t="shared" si="18"/>
        <v>8.6666666666666661</v>
      </c>
      <c r="Q73" s="1">
        <f t="shared" si="19"/>
        <v>11.933333333333334</v>
      </c>
      <c r="R73" s="1"/>
      <c r="S73" s="1"/>
      <c r="T73" s="572"/>
      <c r="U73" s="326"/>
      <c r="V73" s="326"/>
      <c r="W73" s="326"/>
      <c r="X73" s="326"/>
      <c r="Y73" s="326"/>
      <c r="Z73" s="326"/>
      <c r="AA73" s="326"/>
      <c r="AB73" s="326"/>
      <c r="AC73" s="326"/>
      <c r="AD73" s="326"/>
      <c r="AE73" s="326"/>
      <c r="AF73" s="326"/>
      <c r="AG73" s="326"/>
      <c r="AH73" s="326"/>
      <c r="AI73" s="326"/>
      <c r="AJ73" s="326"/>
      <c r="AK73" s="326"/>
      <c r="AL73" s="326"/>
      <c r="AM73" s="326"/>
      <c r="AN73" s="326"/>
      <c r="AO73" s="326"/>
      <c r="AP73" s="326"/>
      <c r="AQ73" s="326"/>
      <c r="AR73" s="326"/>
      <c r="AS73" s="326"/>
      <c r="AT73" s="326"/>
      <c r="AU73" s="326"/>
      <c r="AV73" s="326"/>
      <c r="AW73" s="326"/>
      <c r="AX73" s="326"/>
      <c r="AY73" s="326"/>
      <c r="AZ73" s="326"/>
      <c r="BA73" s="326"/>
      <c r="BB73" s="326"/>
      <c r="BC73" s="326"/>
      <c r="BD73" s="326"/>
      <c r="BE73" s="326"/>
      <c r="BF73" s="326"/>
      <c r="BG73" s="326"/>
      <c r="BH73" s="326"/>
      <c r="BI73" s="326"/>
      <c r="BJ73" s="326"/>
      <c r="BK73" s="326"/>
    </row>
    <row r="74" spans="1:63" ht="15.95">
      <c r="A74" s="1">
        <v>30</v>
      </c>
      <c r="B74" s="1"/>
      <c r="C74" s="1" t="s">
        <v>3289</v>
      </c>
      <c r="D74" s="167" t="s">
        <v>621</v>
      </c>
      <c r="E74" s="105" t="s">
        <v>170</v>
      </c>
      <c r="F74" s="305" t="s">
        <v>142</v>
      </c>
      <c r="G74" s="105" t="s">
        <v>323</v>
      </c>
      <c r="H74" s="305">
        <v>1324363</v>
      </c>
      <c r="I74" s="306">
        <v>44010</v>
      </c>
      <c r="J74" s="307">
        <f t="shared" ca="1" si="20"/>
        <v>3.1944444444444446</v>
      </c>
      <c r="K74" s="103">
        <f t="shared" ca="1" si="21"/>
        <v>1167</v>
      </c>
      <c r="L74" s="103">
        <f t="shared" ca="1" si="22"/>
        <v>38.9</v>
      </c>
      <c r="M74" s="318" t="s">
        <v>3375</v>
      </c>
      <c r="N74" s="17">
        <v>44270</v>
      </c>
      <c r="O74" s="17">
        <v>44368</v>
      </c>
      <c r="P74" s="1">
        <f t="shared" si="18"/>
        <v>8.6666666666666661</v>
      </c>
      <c r="Q74" s="1">
        <f t="shared" si="19"/>
        <v>11.933333333333334</v>
      </c>
      <c r="R74" s="1"/>
      <c r="S74" s="1"/>
      <c r="T74" s="572"/>
      <c r="U74" s="326"/>
      <c r="V74" s="326"/>
      <c r="W74" s="326"/>
      <c r="X74" s="326"/>
      <c r="Y74" s="326"/>
      <c r="Z74" s="326"/>
      <c r="AA74" s="326"/>
      <c r="AB74" s="326"/>
      <c r="AC74" s="326"/>
      <c r="AD74" s="326"/>
      <c r="AE74" s="326"/>
      <c r="AF74" s="326"/>
      <c r="AG74" s="326"/>
      <c r="AH74" s="326"/>
      <c r="AI74" s="326"/>
      <c r="AJ74" s="326"/>
      <c r="AK74" s="326"/>
      <c r="AL74" s="326"/>
      <c r="AM74" s="326"/>
      <c r="AN74" s="326"/>
      <c r="AO74" s="326"/>
      <c r="AP74" s="326"/>
      <c r="AQ74" s="326"/>
      <c r="AR74" s="326"/>
      <c r="AS74" s="326"/>
      <c r="AT74" s="326"/>
      <c r="AU74" s="326"/>
      <c r="AV74" s="326"/>
      <c r="AW74" s="326"/>
      <c r="AX74" s="326"/>
      <c r="AY74" s="326"/>
      <c r="AZ74" s="326"/>
      <c r="BA74" s="326"/>
      <c r="BB74" s="326"/>
      <c r="BC74" s="326"/>
      <c r="BD74" s="326"/>
      <c r="BE74" s="326"/>
      <c r="BF74" s="326"/>
      <c r="BG74" s="326"/>
      <c r="BH74" s="326"/>
      <c r="BI74" s="326"/>
      <c r="BJ74" s="326"/>
      <c r="BK74" s="326"/>
    </row>
    <row r="75" spans="1:63">
      <c r="T75" s="573">
        <f>SUM(T44:T74)</f>
        <v>1600</v>
      </c>
      <c r="U75" s="573">
        <f t="shared" ref="U75:BK75" si="23">SUM(U44:U74)</f>
        <v>1161</v>
      </c>
      <c r="V75" s="573">
        <f t="shared" si="23"/>
        <v>429</v>
      </c>
      <c r="W75" s="573">
        <f t="shared" si="23"/>
        <v>1220</v>
      </c>
      <c r="X75" s="573">
        <f t="shared" si="23"/>
        <v>400</v>
      </c>
      <c r="Y75" s="573">
        <f t="shared" si="23"/>
        <v>1202</v>
      </c>
      <c r="Z75" s="573">
        <f t="shared" si="23"/>
        <v>318</v>
      </c>
      <c r="AA75" s="573">
        <f t="shared" si="23"/>
        <v>1188</v>
      </c>
      <c r="AB75" s="573">
        <f t="shared" si="23"/>
        <v>0</v>
      </c>
      <c r="AC75" s="573">
        <f t="shared" si="23"/>
        <v>661</v>
      </c>
      <c r="AD75" s="573">
        <f t="shared" si="23"/>
        <v>939</v>
      </c>
      <c r="AE75" s="573">
        <f t="shared" si="23"/>
        <v>1212</v>
      </c>
      <c r="AF75" s="573">
        <f t="shared" si="23"/>
        <v>388</v>
      </c>
      <c r="AG75" s="573">
        <f t="shared" si="23"/>
        <v>1223</v>
      </c>
      <c r="AH75" s="573">
        <f t="shared" si="23"/>
        <v>0</v>
      </c>
      <c r="AI75" s="573">
        <f t="shared" si="23"/>
        <v>689</v>
      </c>
      <c r="AJ75" s="573">
        <f t="shared" si="23"/>
        <v>711</v>
      </c>
      <c r="AK75" s="573">
        <f t="shared" si="23"/>
        <v>990</v>
      </c>
      <c r="AL75" s="573">
        <f t="shared" si="23"/>
        <v>580</v>
      </c>
      <c r="AM75" s="573">
        <f t="shared" si="23"/>
        <v>1175</v>
      </c>
      <c r="AN75" s="573">
        <f t="shared" si="23"/>
        <v>325</v>
      </c>
      <c r="AO75" s="573"/>
      <c r="AP75" s="573"/>
      <c r="AQ75" s="573"/>
      <c r="AR75" s="573"/>
      <c r="AS75" s="573"/>
      <c r="AT75" s="573"/>
      <c r="AU75" s="573"/>
      <c r="AV75" s="573"/>
      <c r="AW75" s="573"/>
      <c r="AX75" s="573">
        <f t="shared" si="23"/>
        <v>1199</v>
      </c>
      <c r="AY75" s="573">
        <f t="shared" si="23"/>
        <v>301</v>
      </c>
      <c r="AZ75" s="573">
        <f t="shared" si="23"/>
        <v>1174</v>
      </c>
      <c r="BA75" s="573">
        <f t="shared" si="23"/>
        <v>426</v>
      </c>
      <c r="BB75" s="573">
        <f t="shared" si="23"/>
        <v>1209</v>
      </c>
      <c r="BC75" s="573">
        <f t="shared" si="23"/>
        <v>391</v>
      </c>
      <c r="BD75" s="573">
        <f t="shared" si="23"/>
        <v>1197</v>
      </c>
      <c r="BE75" s="573">
        <f t="shared" si="23"/>
        <v>403</v>
      </c>
      <c r="BF75" s="573">
        <f t="shared" si="23"/>
        <v>1194</v>
      </c>
      <c r="BG75" s="573">
        <f t="shared" si="23"/>
        <v>406</v>
      </c>
      <c r="BH75" s="573">
        <f t="shared" si="23"/>
        <v>1201</v>
      </c>
      <c r="BI75" s="573">
        <f t="shared" si="23"/>
        <v>399</v>
      </c>
      <c r="BJ75" s="573">
        <f t="shared" si="23"/>
        <v>1177</v>
      </c>
      <c r="BK75" s="573">
        <f t="shared" si="23"/>
        <v>423</v>
      </c>
    </row>
  </sheetData>
  <pageMargins left="0.7" right="0.7" top="0.75" bottom="0.75" header="0.3" footer="0.3"/>
  <pageSetup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EE28-F066-4B7E-8871-4D76ED8499A9}">
  <sheetPr>
    <tabColor rgb="FFA9D08E"/>
    <pageSetUpPr fitToPage="1"/>
  </sheetPr>
  <dimension ref="A1:AF63"/>
  <sheetViews>
    <sheetView topLeftCell="Q1" workbookViewId="0">
      <selection activeCell="X36" sqref="X36"/>
    </sheetView>
  </sheetViews>
  <sheetFormatPr defaultColWidth="8.85546875" defaultRowHeight="15"/>
  <cols>
    <col min="2" max="2" width="39.140625" customWidth="1"/>
    <col min="3" max="3" width="21.42578125" customWidth="1"/>
    <col min="4" max="4" width="9.7109375" bestFit="1" customWidth="1"/>
    <col min="5" max="5" width="20.85546875" customWidth="1"/>
    <col min="6" max="6" width="20" customWidth="1"/>
    <col min="7" max="7" width="11.42578125" customWidth="1"/>
    <col min="8" max="8" width="31.140625" bestFit="1" customWidth="1"/>
    <col min="9" max="9" width="2.7109375" customWidth="1"/>
    <col min="11" max="11" width="18.42578125" customWidth="1"/>
    <col min="15" max="15" width="17.42578125" customWidth="1"/>
    <col min="16" max="16" width="11" customWidth="1"/>
    <col min="18" max="18" width="11" customWidth="1"/>
    <col min="19" max="19" width="16" customWidth="1"/>
    <col min="20" max="21" width="11" customWidth="1"/>
    <col min="22" max="22" width="12.140625" customWidth="1"/>
    <col min="23" max="23" width="15.42578125" customWidth="1"/>
    <col min="24" max="24" width="12.85546875" customWidth="1"/>
    <col min="26" max="26" width="12.28515625" customWidth="1"/>
    <col min="27" max="27" width="15.140625" customWidth="1"/>
    <col min="28" max="28" width="12.85546875" customWidth="1"/>
    <col min="29" max="29" width="11.42578125" customWidth="1"/>
    <col min="30" max="30" width="10.28515625" customWidth="1"/>
    <col min="31" max="31" width="15.42578125" customWidth="1"/>
    <col min="32" max="32" width="13.28515625" customWidth="1"/>
  </cols>
  <sheetData>
    <row r="1" spans="1:32" ht="15.95">
      <c r="A1" s="14" t="s">
        <v>126</v>
      </c>
      <c r="B1" s="14" t="s">
        <v>127</v>
      </c>
      <c r="C1" s="14" t="s">
        <v>128</v>
      </c>
      <c r="D1" s="14" t="s">
        <v>129</v>
      </c>
      <c r="E1" s="14" t="s">
        <v>130</v>
      </c>
      <c r="F1" s="14" t="s">
        <v>131</v>
      </c>
      <c r="G1" s="273" t="s">
        <v>132</v>
      </c>
      <c r="K1" s="167" t="s">
        <v>133</v>
      </c>
      <c r="AA1" s="1" t="s">
        <v>134</v>
      </c>
      <c r="AE1" s="1" t="s">
        <v>134</v>
      </c>
    </row>
    <row r="2" spans="1:32" ht="18.95">
      <c r="A2" s="82">
        <v>1</v>
      </c>
      <c r="B2" s="82" t="s">
        <v>135</v>
      </c>
      <c r="C2" s="14" t="s">
        <v>136</v>
      </c>
      <c r="D2" s="82">
        <v>18</v>
      </c>
      <c r="E2" s="302">
        <v>44130</v>
      </c>
      <c r="F2" s="82">
        <v>4</v>
      </c>
      <c r="G2" s="277" t="s">
        <v>137</v>
      </c>
      <c r="H2" t="s">
        <v>138</v>
      </c>
      <c r="J2" s="1"/>
      <c r="K2" s="304" t="s">
        <v>139</v>
      </c>
      <c r="L2" s="1"/>
      <c r="N2" s="1"/>
      <c r="O2" s="167" t="s">
        <v>139</v>
      </c>
      <c r="P2" s="1"/>
      <c r="R2" s="1"/>
      <c r="S2" s="167" t="s">
        <v>139</v>
      </c>
      <c r="T2" s="1"/>
      <c r="U2" s="1"/>
      <c r="V2" s="1"/>
      <c r="W2" s="167" t="s">
        <v>139</v>
      </c>
      <c r="X2" s="1"/>
      <c r="Z2" s="1"/>
      <c r="AA2" s="167" t="s">
        <v>139</v>
      </c>
      <c r="AB2" s="1"/>
      <c r="AD2" s="1"/>
      <c r="AE2" s="167" t="s">
        <v>139</v>
      </c>
      <c r="AF2" s="1"/>
    </row>
    <row r="3" spans="1:32" ht="30.75" customHeight="1">
      <c r="A3" s="300">
        <v>2</v>
      </c>
      <c r="B3" s="300" t="s">
        <v>140</v>
      </c>
      <c r="C3" s="299" t="s">
        <v>141</v>
      </c>
      <c r="D3" s="300">
        <v>12</v>
      </c>
      <c r="E3" s="303">
        <v>44207</v>
      </c>
      <c r="F3" s="300">
        <v>26</v>
      </c>
      <c r="G3" s="277" t="s">
        <v>137</v>
      </c>
      <c r="J3" s="304" t="s">
        <v>142</v>
      </c>
      <c r="K3" s="406" t="s">
        <v>143</v>
      </c>
      <c r="L3" s="304" t="s">
        <v>144</v>
      </c>
      <c r="N3" s="167" t="s">
        <v>142</v>
      </c>
      <c r="O3" s="671" t="s">
        <v>145</v>
      </c>
      <c r="P3" s="167" t="s">
        <v>144</v>
      </c>
      <c r="R3" s="167" t="s">
        <v>142</v>
      </c>
      <c r="S3" s="671" t="s">
        <v>146</v>
      </c>
      <c r="T3" s="167" t="s">
        <v>144</v>
      </c>
      <c r="U3" s="167"/>
      <c r="V3" s="167" t="s">
        <v>142</v>
      </c>
      <c r="W3" s="671" t="s">
        <v>147</v>
      </c>
      <c r="X3" s="167" t="s">
        <v>144</v>
      </c>
      <c r="Z3" s="167" t="s">
        <v>142</v>
      </c>
      <c r="AA3" s="671" t="s">
        <v>148</v>
      </c>
      <c r="AB3" s="167" t="s">
        <v>144</v>
      </c>
      <c r="AD3" s="167" t="s">
        <v>142</v>
      </c>
      <c r="AE3" s="671" t="s">
        <v>149</v>
      </c>
      <c r="AF3" s="167" t="s">
        <v>144</v>
      </c>
    </row>
    <row r="4" spans="1:32" ht="15.95">
      <c r="A4" s="300">
        <v>3</v>
      </c>
      <c r="B4" s="300" t="s">
        <v>150</v>
      </c>
      <c r="C4" s="299" t="s">
        <v>151</v>
      </c>
      <c r="D4" s="301" t="s">
        <v>152</v>
      </c>
      <c r="E4" s="303">
        <v>44208</v>
      </c>
      <c r="F4" s="300">
        <v>29</v>
      </c>
      <c r="G4" s="277" t="s">
        <v>137</v>
      </c>
      <c r="J4" s="1050">
        <v>13</v>
      </c>
      <c r="K4" s="273" t="s">
        <v>153</v>
      </c>
      <c r="L4" s="1051">
        <v>17</v>
      </c>
      <c r="N4" s="282">
        <v>18</v>
      </c>
      <c r="O4" s="283" t="s">
        <v>153</v>
      </c>
      <c r="P4" s="284">
        <v>22</v>
      </c>
      <c r="R4" s="282">
        <v>18</v>
      </c>
      <c r="S4" s="283" t="s">
        <v>153</v>
      </c>
      <c r="T4" s="284">
        <v>22</v>
      </c>
      <c r="U4" s="167"/>
      <c r="V4" s="282">
        <v>18</v>
      </c>
      <c r="W4" s="283" t="s">
        <v>153</v>
      </c>
      <c r="X4" s="284">
        <v>27</v>
      </c>
      <c r="Z4" s="282">
        <v>25</v>
      </c>
      <c r="AA4" s="283" t="s">
        <v>153</v>
      </c>
      <c r="AB4" s="284">
        <v>30</v>
      </c>
      <c r="AD4" s="282">
        <f>SUM(AD5:AD9)</f>
        <v>39</v>
      </c>
      <c r="AE4" s="283" t="s">
        <v>153</v>
      </c>
      <c r="AF4" s="284">
        <f>SUM(AF5:AF9)</f>
        <v>40</v>
      </c>
    </row>
    <row r="5" spans="1:32" ht="15.95">
      <c r="A5" s="82">
        <v>4</v>
      </c>
      <c r="B5" s="82" t="s">
        <v>154</v>
      </c>
      <c r="C5" s="14" t="s">
        <v>136</v>
      </c>
      <c r="D5" s="82">
        <v>12</v>
      </c>
      <c r="E5" s="302">
        <v>44228</v>
      </c>
      <c r="F5" s="82">
        <v>20</v>
      </c>
      <c r="G5" s="277" t="s">
        <v>137</v>
      </c>
      <c r="J5" s="261">
        <v>4</v>
      </c>
      <c r="K5" s="260" t="s">
        <v>155</v>
      </c>
      <c r="L5" s="262">
        <v>4</v>
      </c>
      <c r="N5" s="261">
        <v>5</v>
      </c>
      <c r="O5" s="260" t="s">
        <v>155</v>
      </c>
      <c r="P5" s="262">
        <v>10</v>
      </c>
      <c r="R5" s="261">
        <v>5</v>
      </c>
      <c r="S5" s="260" t="s">
        <v>155</v>
      </c>
      <c r="T5" s="262">
        <v>10</v>
      </c>
      <c r="U5" s="1"/>
      <c r="V5" s="261">
        <v>5</v>
      </c>
      <c r="W5" s="260" t="s">
        <v>155</v>
      </c>
      <c r="X5" s="262">
        <v>10</v>
      </c>
      <c r="Z5" s="1148">
        <v>2</v>
      </c>
      <c r="AA5" s="260" t="s">
        <v>156</v>
      </c>
      <c r="AB5" s="1149">
        <v>3</v>
      </c>
      <c r="AD5" s="1148">
        <v>10</v>
      </c>
      <c r="AE5" s="260" t="s">
        <v>156</v>
      </c>
      <c r="AF5" s="1149">
        <v>10</v>
      </c>
    </row>
    <row r="6" spans="1:32" ht="15.95">
      <c r="A6" s="82">
        <v>5</v>
      </c>
      <c r="B6" s="82" t="s">
        <v>157</v>
      </c>
      <c r="C6" s="14" t="s">
        <v>136</v>
      </c>
      <c r="D6" s="82">
        <v>12</v>
      </c>
      <c r="E6" s="302">
        <v>44249</v>
      </c>
      <c r="F6" s="82">
        <v>17</v>
      </c>
      <c r="G6" s="277" t="s">
        <v>137</v>
      </c>
      <c r="J6" s="261">
        <v>2</v>
      </c>
      <c r="K6" s="260" t="s">
        <v>158</v>
      </c>
      <c r="L6" s="262">
        <v>2</v>
      </c>
      <c r="N6" s="261">
        <v>2</v>
      </c>
      <c r="O6" s="260" t="s">
        <v>158</v>
      </c>
      <c r="P6" s="262">
        <v>1</v>
      </c>
      <c r="R6" s="261">
        <v>2</v>
      </c>
      <c r="S6" s="260" t="s">
        <v>158</v>
      </c>
      <c r="T6" s="262">
        <v>1</v>
      </c>
      <c r="U6" s="1"/>
      <c r="V6" s="261">
        <v>2</v>
      </c>
      <c r="W6" s="260" t="s">
        <v>158</v>
      </c>
      <c r="X6" s="262">
        <v>6</v>
      </c>
      <c r="Z6" s="1046">
        <v>10</v>
      </c>
      <c r="AA6" s="1236" t="s">
        <v>155</v>
      </c>
      <c r="AB6" s="1237">
        <v>10</v>
      </c>
      <c r="AC6" s="1150"/>
      <c r="AD6" s="1046">
        <v>10</v>
      </c>
      <c r="AE6" s="1236" t="s">
        <v>155</v>
      </c>
      <c r="AF6" s="1237">
        <v>10</v>
      </c>
    </row>
    <row r="7" spans="1:32" ht="15.95">
      <c r="A7" s="82">
        <v>6</v>
      </c>
      <c r="B7" s="82" t="s">
        <v>159</v>
      </c>
      <c r="C7" s="14" t="s">
        <v>136</v>
      </c>
      <c r="D7" s="392" t="s">
        <v>160</v>
      </c>
      <c r="E7" s="302">
        <v>44319</v>
      </c>
      <c r="F7" s="82">
        <v>22</v>
      </c>
      <c r="G7" s="277" t="s">
        <v>137</v>
      </c>
      <c r="H7" s="613" t="s">
        <v>161</v>
      </c>
      <c r="J7" s="261">
        <v>7</v>
      </c>
      <c r="K7" s="260" t="s">
        <v>162</v>
      </c>
      <c r="L7" s="262">
        <v>11</v>
      </c>
      <c r="N7" s="261">
        <v>11</v>
      </c>
      <c r="O7" s="260" t="s">
        <v>162</v>
      </c>
      <c r="P7" s="262">
        <v>11</v>
      </c>
      <c r="R7" s="261">
        <v>11</v>
      </c>
      <c r="S7" s="260" t="s">
        <v>162</v>
      </c>
      <c r="T7" s="262">
        <v>11</v>
      </c>
      <c r="U7" s="1"/>
      <c r="V7" s="261">
        <v>11</v>
      </c>
      <c r="W7" s="260" t="s">
        <v>162</v>
      </c>
      <c r="X7" s="262">
        <v>11</v>
      </c>
      <c r="Z7" s="1046">
        <v>2</v>
      </c>
      <c r="AA7" s="1236" t="s">
        <v>158</v>
      </c>
      <c r="AB7" s="1237">
        <v>6</v>
      </c>
      <c r="AD7" s="1046">
        <v>2</v>
      </c>
      <c r="AE7" s="1236" t="s">
        <v>158</v>
      </c>
      <c r="AF7" s="1237">
        <v>6</v>
      </c>
    </row>
    <row r="8" spans="1:32" ht="15.95">
      <c r="A8" s="300">
        <v>7</v>
      </c>
      <c r="B8" s="300" t="s">
        <v>163</v>
      </c>
      <c r="C8" s="299" t="s">
        <v>151</v>
      </c>
      <c r="D8" s="301" t="s">
        <v>152</v>
      </c>
      <c r="E8" s="303">
        <v>44361</v>
      </c>
      <c r="F8" s="300">
        <v>31</v>
      </c>
      <c r="G8" s="278" t="s">
        <v>164</v>
      </c>
      <c r="J8" s="261">
        <v>0</v>
      </c>
      <c r="K8" s="260" t="s">
        <v>165</v>
      </c>
      <c r="L8" s="262">
        <v>0</v>
      </c>
      <c r="N8" s="261">
        <v>0</v>
      </c>
      <c r="O8" s="260" t="s">
        <v>165</v>
      </c>
      <c r="P8" s="262">
        <v>0</v>
      </c>
      <c r="R8" s="261"/>
      <c r="S8" s="260" t="s">
        <v>166</v>
      </c>
      <c r="T8" s="262"/>
      <c r="U8" s="1"/>
      <c r="V8" s="261">
        <v>0</v>
      </c>
      <c r="W8" s="260" t="s">
        <v>166</v>
      </c>
      <c r="X8" s="262">
        <v>0</v>
      </c>
      <c r="Z8" s="1046">
        <v>11</v>
      </c>
      <c r="AA8" s="1236" t="s">
        <v>162</v>
      </c>
      <c r="AB8" s="1237">
        <v>11</v>
      </c>
      <c r="AD8" s="1046">
        <v>11</v>
      </c>
      <c r="AE8" s="1236" t="s">
        <v>162</v>
      </c>
      <c r="AF8" s="1237">
        <v>11</v>
      </c>
    </row>
    <row r="9" spans="1:32" ht="15.95">
      <c r="A9" s="300">
        <v>8</v>
      </c>
      <c r="B9" s="300" t="s">
        <v>167</v>
      </c>
      <c r="C9" s="299" t="s">
        <v>151</v>
      </c>
      <c r="D9" s="301" t="s">
        <v>152</v>
      </c>
      <c r="E9" s="303">
        <v>44417</v>
      </c>
      <c r="F9" s="300">
        <v>8</v>
      </c>
      <c r="G9" s="278" t="s">
        <v>164</v>
      </c>
      <c r="J9" s="261">
        <v>0</v>
      </c>
      <c r="K9" s="260" t="s">
        <v>168</v>
      </c>
      <c r="L9" s="262">
        <v>0</v>
      </c>
      <c r="N9" s="261">
        <v>0</v>
      </c>
      <c r="O9" s="260" t="s">
        <v>168</v>
      </c>
      <c r="P9" s="262">
        <v>0</v>
      </c>
      <c r="R9" s="261">
        <v>0</v>
      </c>
      <c r="S9" s="260" t="s">
        <v>165</v>
      </c>
      <c r="T9" s="262">
        <v>0</v>
      </c>
      <c r="U9" s="1"/>
      <c r="V9" s="261">
        <v>0</v>
      </c>
      <c r="W9" s="260" t="s">
        <v>165</v>
      </c>
      <c r="X9" s="262">
        <v>0</v>
      </c>
      <c r="Z9" s="261">
        <v>0</v>
      </c>
      <c r="AA9" s="260" t="s">
        <v>166</v>
      </c>
      <c r="AB9" s="262">
        <v>0</v>
      </c>
      <c r="AD9" s="261">
        <v>6</v>
      </c>
      <c r="AE9" s="260" t="s">
        <v>166</v>
      </c>
      <c r="AF9" s="262">
        <v>3</v>
      </c>
    </row>
    <row r="10" spans="1:32" ht="15.95">
      <c r="A10" s="300">
        <v>9</v>
      </c>
      <c r="B10" s="300" t="s">
        <v>169</v>
      </c>
      <c r="C10" s="299" t="s">
        <v>151</v>
      </c>
      <c r="D10" s="301" t="s">
        <v>152</v>
      </c>
      <c r="E10" s="303">
        <v>44445</v>
      </c>
      <c r="F10" s="300">
        <v>24</v>
      </c>
      <c r="G10" s="278" t="s">
        <v>164</v>
      </c>
      <c r="J10" s="1052">
        <v>23</v>
      </c>
      <c r="K10" s="1053" t="s">
        <v>170</v>
      </c>
      <c r="L10" s="1054">
        <v>17</v>
      </c>
      <c r="N10" s="285">
        <v>23</v>
      </c>
      <c r="O10" s="286" t="s">
        <v>170</v>
      </c>
      <c r="P10" s="287">
        <v>21</v>
      </c>
      <c r="R10" s="261">
        <v>0</v>
      </c>
      <c r="S10" s="260" t="s">
        <v>168</v>
      </c>
      <c r="T10" s="262">
        <v>0</v>
      </c>
      <c r="U10" s="1"/>
      <c r="V10" s="261">
        <v>0</v>
      </c>
      <c r="W10" s="260" t="s">
        <v>168</v>
      </c>
      <c r="X10" s="262">
        <v>0</v>
      </c>
      <c r="Z10" s="261">
        <v>0</v>
      </c>
      <c r="AA10" s="260" t="s">
        <v>165</v>
      </c>
      <c r="AB10" s="262">
        <v>0</v>
      </c>
      <c r="AD10" s="261" t="s">
        <v>171</v>
      </c>
      <c r="AE10" s="260" t="s">
        <v>165</v>
      </c>
      <c r="AF10" s="261" t="s">
        <v>171</v>
      </c>
    </row>
    <row r="11" spans="1:32" ht="15.95">
      <c r="A11" s="300">
        <v>10</v>
      </c>
      <c r="B11" s="300" t="s">
        <v>172</v>
      </c>
      <c r="C11" s="299" t="s">
        <v>151</v>
      </c>
      <c r="D11" s="301" t="s">
        <v>152</v>
      </c>
      <c r="E11" s="303">
        <v>44483</v>
      </c>
      <c r="F11" s="300">
        <v>16</v>
      </c>
      <c r="G11" s="278" t="s">
        <v>164</v>
      </c>
      <c r="J11" s="263">
        <v>13</v>
      </c>
      <c r="K11" s="260" t="s">
        <v>155</v>
      </c>
      <c r="L11" s="268">
        <v>7</v>
      </c>
      <c r="N11" s="263">
        <v>13</v>
      </c>
      <c r="O11" s="260" t="s">
        <v>155</v>
      </c>
      <c r="P11" s="268">
        <v>11</v>
      </c>
      <c r="R11" s="285">
        <v>35</v>
      </c>
      <c r="S11" s="286" t="s">
        <v>170</v>
      </c>
      <c r="T11" s="287">
        <v>32</v>
      </c>
      <c r="U11" s="167"/>
      <c r="V11" s="285">
        <v>36</v>
      </c>
      <c r="W11" s="286" t="s">
        <v>170</v>
      </c>
      <c r="X11" s="287">
        <v>39</v>
      </c>
      <c r="Z11" s="261">
        <v>0</v>
      </c>
      <c r="AA11" s="260" t="s">
        <v>168</v>
      </c>
      <c r="AB11" s="262">
        <v>0</v>
      </c>
      <c r="AD11" s="261" t="s">
        <v>171</v>
      </c>
      <c r="AE11" s="260" t="s">
        <v>168</v>
      </c>
      <c r="AF11" s="261" t="s">
        <v>171</v>
      </c>
    </row>
    <row r="12" spans="1:32" ht="15.95">
      <c r="A12" s="82">
        <v>11</v>
      </c>
      <c r="B12" s="82" t="s">
        <v>173</v>
      </c>
      <c r="C12" s="299" t="s">
        <v>151</v>
      </c>
      <c r="D12" s="392" t="s">
        <v>160</v>
      </c>
      <c r="E12" s="302">
        <v>44522</v>
      </c>
      <c r="F12" s="82">
        <v>22</v>
      </c>
      <c r="G12" s="278" t="s">
        <v>164</v>
      </c>
      <c r="J12" s="263">
        <v>0</v>
      </c>
      <c r="K12" s="260" t="s">
        <v>158</v>
      </c>
      <c r="L12" s="268">
        <v>0</v>
      </c>
      <c r="N12" s="263">
        <v>0</v>
      </c>
      <c r="O12" s="260" t="s">
        <v>158</v>
      </c>
      <c r="P12" s="268">
        <v>0</v>
      </c>
      <c r="R12" s="263">
        <v>13</v>
      </c>
      <c r="S12" s="260" t="s">
        <v>155</v>
      </c>
      <c r="T12" s="268">
        <v>11</v>
      </c>
      <c r="U12" s="1"/>
      <c r="V12" s="263">
        <v>13</v>
      </c>
      <c r="W12" s="260" t="s">
        <v>155</v>
      </c>
      <c r="X12" s="268">
        <v>11</v>
      </c>
      <c r="Z12" s="285">
        <v>36</v>
      </c>
      <c r="AA12" s="286" t="s">
        <v>170</v>
      </c>
      <c r="AB12" s="287">
        <v>39</v>
      </c>
      <c r="AD12" s="285">
        <f>SUM(AD13:AD17)</f>
        <v>49</v>
      </c>
      <c r="AE12" s="286" t="s">
        <v>170</v>
      </c>
      <c r="AF12" s="287">
        <f>SUM(AF13:AF17)</f>
        <v>47</v>
      </c>
    </row>
    <row r="13" spans="1:32" ht="15.95">
      <c r="A13" s="14">
        <v>12</v>
      </c>
      <c r="B13" s="14" t="s">
        <v>174</v>
      </c>
      <c r="C13" s="299" t="s">
        <v>151</v>
      </c>
      <c r="D13" s="301" t="s">
        <v>152</v>
      </c>
      <c r="E13" s="17">
        <v>44206</v>
      </c>
      <c r="F13" s="14">
        <v>12</v>
      </c>
      <c r="G13" s="874" t="s">
        <v>175</v>
      </c>
      <c r="J13" s="263">
        <v>10</v>
      </c>
      <c r="K13" s="260" t="s">
        <v>162</v>
      </c>
      <c r="L13" s="268">
        <v>10</v>
      </c>
      <c r="N13" s="263">
        <v>10</v>
      </c>
      <c r="O13" s="260" t="s">
        <v>162</v>
      </c>
      <c r="P13" s="268">
        <v>11</v>
      </c>
      <c r="R13" s="263">
        <v>5</v>
      </c>
      <c r="S13" s="260" t="s">
        <v>158</v>
      </c>
      <c r="T13" s="268">
        <v>5</v>
      </c>
      <c r="U13" s="1"/>
      <c r="V13" s="1047">
        <v>10</v>
      </c>
      <c r="W13" s="260" t="s">
        <v>158</v>
      </c>
      <c r="X13" s="268">
        <v>9</v>
      </c>
      <c r="Z13" s="263">
        <v>3</v>
      </c>
      <c r="AA13" s="260" t="s">
        <v>156</v>
      </c>
      <c r="AB13" s="268">
        <v>4</v>
      </c>
      <c r="AD13" s="263">
        <v>9</v>
      </c>
      <c r="AE13" s="260" t="s">
        <v>156</v>
      </c>
      <c r="AF13" s="268">
        <v>8</v>
      </c>
    </row>
    <row r="14" spans="1:32" ht="15.95">
      <c r="A14" s="14">
        <v>13</v>
      </c>
      <c r="B14" s="14" t="s">
        <v>176</v>
      </c>
      <c r="C14" s="299" t="s">
        <v>151</v>
      </c>
      <c r="D14" s="14">
        <v>18</v>
      </c>
      <c r="E14" s="17">
        <v>44599</v>
      </c>
      <c r="F14" s="14">
        <v>22</v>
      </c>
      <c r="G14" s="874" t="s">
        <v>175</v>
      </c>
      <c r="J14" s="263">
        <v>0</v>
      </c>
      <c r="K14" s="260" t="s">
        <v>165</v>
      </c>
      <c r="L14" s="268">
        <v>0</v>
      </c>
      <c r="N14" s="263">
        <v>0</v>
      </c>
      <c r="O14" s="260" t="s">
        <v>165</v>
      </c>
      <c r="P14" s="268">
        <v>0</v>
      </c>
      <c r="R14" s="263">
        <v>10</v>
      </c>
      <c r="S14" s="260" t="s">
        <v>162</v>
      </c>
      <c r="T14" s="268">
        <v>11</v>
      </c>
      <c r="U14" s="1"/>
      <c r="V14" s="263">
        <v>10</v>
      </c>
      <c r="W14" s="260" t="s">
        <v>162</v>
      </c>
      <c r="X14" s="268">
        <v>11</v>
      </c>
      <c r="Z14" s="1047">
        <v>13</v>
      </c>
      <c r="AA14" s="1236" t="s">
        <v>155</v>
      </c>
      <c r="AB14" s="1048">
        <v>11</v>
      </c>
      <c r="AD14" s="1047">
        <v>13</v>
      </c>
      <c r="AE14" s="1236" t="s">
        <v>155</v>
      </c>
      <c r="AF14" s="1048">
        <v>11</v>
      </c>
    </row>
    <row r="15" spans="1:32" ht="15.95">
      <c r="A15" s="14">
        <v>14</v>
      </c>
      <c r="B15" s="1" t="s">
        <v>177</v>
      </c>
      <c r="C15" s="14" t="s">
        <v>136</v>
      </c>
      <c r="D15" s="14">
        <v>18</v>
      </c>
      <c r="E15" s="17">
        <v>44627</v>
      </c>
      <c r="F15" s="14">
        <v>13</v>
      </c>
      <c r="G15" s="874" t="s">
        <v>175</v>
      </c>
      <c r="J15" s="263">
        <v>0</v>
      </c>
      <c r="K15" s="260" t="s">
        <v>168</v>
      </c>
      <c r="L15" s="268">
        <v>0</v>
      </c>
      <c r="N15" s="263">
        <v>0</v>
      </c>
      <c r="O15" s="260" t="s">
        <v>168</v>
      </c>
      <c r="P15" s="268">
        <v>0</v>
      </c>
      <c r="R15" s="263">
        <v>7</v>
      </c>
      <c r="S15" s="260" t="s">
        <v>166</v>
      </c>
      <c r="T15" s="268">
        <v>5</v>
      </c>
      <c r="U15" s="1"/>
      <c r="V15" s="263">
        <v>7</v>
      </c>
      <c r="W15" s="260" t="s">
        <v>166</v>
      </c>
      <c r="X15" s="268">
        <v>8</v>
      </c>
      <c r="Z15" s="1047">
        <v>10</v>
      </c>
      <c r="AA15" s="1236" t="s">
        <v>158</v>
      </c>
      <c r="AB15" s="1048">
        <v>9</v>
      </c>
      <c r="AD15" s="1047">
        <v>10</v>
      </c>
      <c r="AE15" s="1236" t="s">
        <v>158</v>
      </c>
      <c r="AF15" s="1048">
        <v>9</v>
      </c>
    </row>
    <row r="16" spans="1:32" ht="15.95">
      <c r="A16" s="1">
        <v>15</v>
      </c>
      <c r="B16" s="1" t="s">
        <v>178</v>
      </c>
      <c r="C16" s="299" t="s">
        <v>151</v>
      </c>
      <c r="D16" s="392" t="s">
        <v>160</v>
      </c>
      <c r="E16" s="13">
        <v>44655</v>
      </c>
      <c r="F16" s="1">
        <v>10</v>
      </c>
      <c r="G16" s="874" t="s">
        <v>175</v>
      </c>
      <c r="J16" s="1055">
        <v>3</v>
      </c>
      <c r="K16" s="1056" t="s">
        <v>179</v>
      </c>
      <c r="L16" s="1057">
        <v>5</v>
      </c>
      <c r="N16" s="296">
        <v>19</v>
      </c>
      <c r="O16" s="297" t="s">
        <v>179</v>
      </c>
      <c r="P16" s="298">
        <v>23</v>
      </c>
      <c r="R16" s="263">
        <v>0</v>
      </c>
      <c r="S16" s="260" t="s">
        <v>165</v>
      </c>
      <c r="T16" s="268">
        <v>0</v>
      </c>
      <c r="U16" s="1"/>
      <c r="V16" s="263">
        <v>0</v>
      </c>
      <c r="W16" s="260" t="s">
        <v>165</v>
      </c>
      <c r="X16" s="268">
        <v>0</v>
      </c>
      <c r="Z16" s="1047">
        <v>10</v>
      </c>
      <c r="AA16" s="1236" t="s">
        <v>162</v>
      </c>
      <c r="AB16" s="1048">
        <v>11</v>
      </c>
      <c r="AD16" s="1047">
        <v>10</v>
      </c>
      <c r="AE16" s="1236" t="s">
        <v>162</v>
      </c>
      <c r="AF16" s="1048">
        <v>11</v>
      </c>
    </row>
    <row r="17" spans="1:32" ht="15.95">
      <c r="A17" s="1">
        <v>16</v>
      </c>
      <c r="B17" s="1" t="s">
        <v>180</v>
      </c>
      <c r="C17" s="299" t="s">
        <v>151</v>
      </c>
      <c r="D17" s="392" t="s">
        <v>181</v>
      </c>
      <c r="E17" s="13">
        <v>44690</v>
      </c>
      <c r="F17" s="1">
        <v>10</v>
      </c>
      <c r="G17" s="874" t="s">
        <v>175</v>
      </c>
      <c r="J17" s="264">
        <v>1</v>
      </c>
      <c r="K17" s="260" t="s">
        <v>155</v>
      </c>
      <c r="L17" s="269">
        <v>0</v>
      </c>
      <c r="N17" s="264">
        <v>10</v>
      </c>
      <c r="O17" s="260" t="s">
        <v>155</v>
      </c>
      <c r="P17" s="269">
        <v>7</v>
      </c>
      <c r="R17" s="263">
        <v>0</v>
      </c>
      <c r="S17" s="260" t="s">
        <v>168</v>
      </c>
      <c r="T17" s="268">
        <v>0</v>
      </c>
      <c r="U17" s="1"/>
      <c r="V17" s="263">
        <v>0</v>
      </c>
      <c r="W17" s="260" t="s">
        <v>168</v>
      </c>
      <c r="X17" s="268">
        <v>0</v>
      </c>
      <c r="Z17" s="1047">
        <v>7</v>
      </c>
      <c r="AA17" s="1236" t="s">
        <v>166</v>
      </c>
      <c r="AB17" s="1048">
        <v>8</v>
      </c>
      <c r="AD17" s="1047">
        <v>7</v>
      </c>
      <c r="AE17" s="1236" t="s">
        <v>166</v>
      </c>
      <c r="AF17" s="1048">
        <v>8</v>
      </c>
    </row>
    <row r="18" spans="1:32" ht="15.95">
      <c r="A18" s="875">
        <v>17</v>
      </c>
      <c r="B18" s="1" t="s">
        <v>182</v>
      </c>
      <c r="C18" s="14" t="s">
        <v>136</v>
      </c>
      <c r="D18" s="875">
        <v>18</v>
      </c>
      <c r="E18" s="876">
        <v>44718</v>
      </c>
      <c r="F18" s="875">
        <v>13</v>
      </c>
      <c r="G18" s="874" t="s">
        <v>175</v>
      </c>
      <c r="J18" s="264">
        <v>0</v>
      </c>
      <c r="K18" s="260" t="s">
        <v>158</v>
      </c>
      <c r="L18" s="269">
        <v>0</v>
      </c>
      <c r="N18" s="264">
        <v>3</v>
      </c>
      <c r="O18" s="260" t="s">
        <v>158</v>
      </c>
      <c r="P18" s="269">
        <v>3</v>
      </c>
      <c r="R18" s="296">
        <v>26</v>
      </c>
      <c r="S18" s="297" t="s">
        <v>179</v>
      </c>
      <c r="T18" s="298">
        <v>26</v>
      </c>
      <c r="U18" s="167"/>
      <c r="V18" s="296">
        <v>34</v>
      </c>
      <c r="W18" s="297" t="s">
        <v>179</v>
      </c>
      <c r="X18" s="298">
        <v>36</v>
      </c>
      <c r="Z18" s="263">
        <v>0</v>
      </c>
      <c r="AA18" s="260" t="s">
        <v>165</v>
      </c>
      <c r="AB18" s="268">
        <v>0</v>
      </c>
      <c r="AD18" s="261" t="s">
        <v>171</v>
      </c>
      <c r="AE18" s="260" t="s">
        <v>165</v>
      </c>
      <c r="AF18" s="261" t="s">
        <v>171</v>
      </c>
    </row>
    <row r="19" spans="1:32">
      <c r="A19" s="120"/>
      <c r="C19" s="120"/>
      <c r="D19" s="120"/>
      <c r="E19" s="120"/>
      <c r="F19" s="120">
        <f>SUM(F2:F18)</f>
        <v>299</v>
      </c>
      <c r="G19" s="120"/>
      <c r="J19" s="264">
        <v>2</v>
      </c>
      <c r="K19" s="260" t="s">
        <v>162</v>
      </c>
      <c r="L19" s="269">
        <v>5</v>
      </c>
      <c r="N19" s="264">
        <v>6</v>
      </c>
      <c r="O19" s="260" t="s">
        <v>162</v>
      </c>
      <c r="P19" s="269">
        <v>13</v>
      </c>
      <c r="R19" s="264">
        <v>13</v>
      </c>
      <c r="S19" s="260" t="s">
        <v>155</v>
      </c>
      <c r="T19" s="269">
        <v>10</v>
      </c>
      <c r="U19" s="1"/>
      <c r="V19" s="264">
        <v>13</v>
      </c>
      <c r="W19" s="260" t="s">
        <v>155</v>
      </c>
      <c r="X19" s="269">
        <v>10</v>
      </c>
      <c r="Z19" s="263">
        <v>0</v>
      </c>
      <c r="AA19" s="260" t="s">
        <v>168</v>
      </c>
      <c r="AB19" s="268">
        <v>0</v>
      </c>
      <c r="AD19" s="261" t="s">
        <v>171</v>
      </c>
      <c r="AE19" s="260" t="s">
        <v>168</v>
      </c>
      <c r="AF19" s="261" t="s">
        <v>171</v>
      </c>
    </row>
    <row r="20" spans="1:32" ht="15.95">
      <c r="A20" s="1861"/>
      <c r="C20" s="1861"/>
      <c r="D20" s="1861"/>
      <c r="E20" s="1861"/>
      <c r="F20" s="1861"/>
      <c r="G20" s="1861"/>
      <c r="J20" s="264">
        <v>0</v>
      </c>
      <c r="K20" s="260" t="s">
        <v>165</v>
      </c>
      <c r="L20" s="269">
        <v>0</v>
      </c>
      <c r="N20" s="264">
        <v>0</v>
      </c>
      <c r="O20" s="260" t="s">
        <v>165</v>
      </c>
      <c r="P20" s="269">
        <v>0</v>
      </c>
      <c r="R20" s="264">
        <v>3</v>
      </c>
      <c r="S20" s="260" t="s">
        <v>158</v>
      </c>
      <c r="T20" s="269">
        <v>3</v>
      </c>
      <c r="U20" s="1"/>
      <c r="V20" s="264">
        <v>9</v>
      </c>
      <c r="W20" s="260" t="s">
        <v>158</v>
      </c>
      <c r="X20" s="269">
        <v>8</v>
      </c>
      <c r="Z20" s="296">
        <v>34</v>
      </c>
      <c r="AA20" s="297" t="s">
        <v>179</v>
      </c>
      <c r="AB20" s="298">
        <v>39</v>
      </c>
      <c r="AD20" s="296">
        <f>SUM(AD21:AD25)</f>
        <v>54</v>
      </c>
      <c r="AE20" s="297" t="s">
        <v>179</v>
      </c>
      <c r="AF20" s="298">
        <f>SUM(AF21:AF25)</f>
        <v>48</v>
      </c>
    </row>
    <row r="21" spans="1:32" ht="15.95">
      <c r="A21" s="1861"/>
      <c r="C21" s="1861"/>
      <c r="D21" s="1861"/>
      <c r="E21" s="1861"/>
      <c r="F21" s="1861"/>
      <c r="G21" s="1861"/>
      <c r="J21" s="264">
        <v>0</v>
      </c>
      <c r="K21" s="260" t="s">
        <v>168</v>
      </c>
      <c r="L21" s="269">
        <v>0</v>
      </c>
      <c r="N21" s="264">
        <v>0</v>
      </c>
      <c r="O21" s="260" t="s">
        <v>168</v>
      </c>
      <c r="P21" s="269">
        <v>0</v>
      </c>
      <c r="R21" s="264">
        <v>10</v>
      </c>
      <c r="S21" s="260" t="s">
        <v>162</v>
      </c>
      <c r="T21" s="269">
        <v>13</v>
      </c>
      <c r="U21" s="1"/>
      <c r="V21" s="264">
        <v>10</v>
      </c>
      <c r="W21" s="260" t="s">
        <v>162</v>
      </c>
      <c r="X21" s="269">
        <v>13</v>
      </c>
      <c r="Z21" s="264">
        <v>4</v>
      </c>
      <c r="AA21" s="260" t="s">
        <v>156</v>
      </c>
      <c r="AB21" s="269">
        <v>3</v>
      </c>
      <c r="AD21" s="264">
        <v>9</v>
      </c>
      <c r="AE21" s="260" t="s">
        <v>156</v>
      </c>
      <c r="AF21" s="269">
        <v>5</v>
      </c>
    </row>
    <row r="22" spans="1:32" ht="15.95">
      <c r="A22" s="1861"/>
      <c r="C22" s="1861"/>
      <c r="D22" s="1861"/>
      <c r="E22" s="1861"/>
      <c r="F22" s="1861"/>
      <c r="G22" s="1861"/>
      <c r="J22" s="1058">
        <v>20</v>
      </c>
      <c r="K22" s="1059" t="s">
        <v>183</v>
      </c>
      <c r="L22" s="1060">
        <v>12</v>
      </c>
      <c r="N22" s="423">
        <v>25</v>
      </c>
      <c r="O22" s="295" t="s">
        <v>183</v>
      </c>
      <c r="P22" s="424">
        <v>27</v>
      </c>
      <c r="R22" s="264"/>
      <c r="S22" s="260" t="s">
        <v>166</v>
      </c>
      <c r="T22" s="269"/>
      <c r="U22" s="1"/>
      <c r="V22" s="264">
        <v>5</v>
      </c>
      <c r="W22" s="260" t="s">
        <v>166</v>
      </c>
      <c r="X22" s="269">
        <v>5</v>
      </c>
      <c r="Z22" s="1134">
        <v>13</v>
      </c>
      <c r="AA22" s="1236" t="s">
        <v>155</v>
      </c>
      <c r="AB22" s="1151">
        <v>10</v>
      </c>
      <c r="AD22" s="1134">
        <v>13</v>
      </c>
      <c r="AE22" s="1236" t="s">
        <v>155</v>
      </c>
      <c r="AF22" s="1151">
        <v>10</v>
      </c>
    </row>
    <row r="23" spans="1:32" ht="15.95">
      <c r="A23" s="1861"/>
      <c r="C23" s="1861"/>
      <c r="D23" s="1861"/>
      <c r="E23" s="1861"/>
      <c r="F23" s="1861"/>
      <c r="G23" s="1861"/>
      <c r="J23" s="265">
        <v>13</v>
      </c>
      <c r="K23" s="260" t="s">
        <v>155</v>
      </c>
      <c r="L23" s="270">
        <v>8</v>
      </c>
      <c r="N23" s="265">
        <v>8</v>
      </c>
      <c r="O23" s="260" t="s">
        <v>155</v>
      </c>
      <c r="P23" s="270">
        <v>7</v>
      </c>
      <c r="R23" s="264">
        <v>0</v>
      </c>
      <c r="S23" s="260" t="s">
        <v>165</v>
      </c>
      <c r="T23" s="269">
        <v>0</v>
      </c>
      <c r="U23" s="1"/>
      <c r="V23" s="264">
        <v>0</v>
      </c>
      <c r="W23" s="260" t="s">
        <v>165</v>
      </c>
      <c r="X23" s="269">
        <v>0</v>
      </c>
      <c r="Z23" s="1134">
        <v>9</v>
      </c>
      <c r="AA23" s="1236" t="s">
        <v>158</v>
      </c>
      <c r="AB23" s="1151">
        <v>11</v>
      </c>
      <c r="AD23" s="1134">
        <v>12</v>
      </c>
      <c r="AE23" s="1236" t="s">
        <v>158</v>
      </c>
      <c r="AF23" s="1151">
        <v>11</v>
      </c>
    </row>
    <row r="24" spans="1:32" ht="15.95">
      <c r="A24" s="1861"/>
      <c r="C24" s="1861"/>
      <c r="D24" s="1861"/>
      <c r="E24" s="1861"/>
      <c r="F24" s="1861"/>
      <c r="G24" s="1861"/>
      <c r="J24" s="421">
        <v>5</v>
      </c>
      <c r="K24" s="260" t="s">
        <v>158</v>
      </c>
      <c r="L24" s="422">
        <v>1</v>
      </c>
      <c r="N24" s="421">
        <v>11</v>
      </c>
      <c r="O24" s="260" t="s">
        <v>158</v>
      </c>
      <c r="P24" s="422">
        <v>7</v>
      </c>
      <c r="R24" s="264">
        <v>0</v>
      </c>
      <c r="S24" s="260" t="s">
        <v>168</v>
      </c>
      <c r="T24" s="269">
        <v>0</v>
      </c>
      <c r="U24" s="1"/>
      <c r="V24" s="264">
        <v>0</v>
      </c>
      <c r="W24" s="260" t="s">
        <v>168</v>
      </c>
      <c r="X24" s="269">
        <v>0</v>
      </c>
      <c r="Z24" s="1134">
        <v>10</v>
      </c>
      <c r="AA24" s="1236" t="s">
        <v>162</v>
      </c>
      <c r="AB24" s="1151">
        <v>13</v>
      </c>
      <c r="AD24" s="1134">
        <v>10</v>
      </c>
      <c r="AE24" s="1236" t="s">
        <v>162</v>
      </c>
      <c r="AF24" s="1151">
        <v>13</v>
      </c>
    </row>
    <row r="25" spans="1:32" ht="15.95">
      <c r="A25" s="1861"/>
      <c r="B25" s="161" t="s">
        <v>184</v>
      </c>
      <c r="C25" s="1861"/>
      <c r="D25" s="1861"/>
      <c r="E25" s="1861"/>
      <c r="F25" s="1861"/>
      <c r="G25" s="1861"/>
      <c r="J25" s="265">
        <v>2</v>
      </c>
      <c r="K25" s="260" t="s">
        <v>162</v>
      </c>
      <c r="L25" s="270">
        <v>3</v>
      </c>
      <c r="N25" s="265">
        <v>6</v>
      </c>
      <c r="O25" s="260" t="s">
        <v>162</v>
      </c>
      <c r="P25" s="270">
        <v>13</v>
      </c>
      <c r="R25" s="423">
        <v>27</v>
      </c>
      <c r="S25" s="295" t="s">
        <v>183</v>
      </c>
      <c r="T25" s="424">
        <v>27</v>
      </c>
      <c r="U25" s="1070"/>
      <c r="V25" s="423">
        <v>29</v>
      </c>
      <c r="W25" s="295" t="s">
        <v>183</v>
      </c>
      <c r="X25" s="424">
        <v>34</v>
      </c>
      <c r="Z25" s="1134">
        <v>10</v>
      </c>
      <c r="AA25" s="1236" t="s">
        <v>166</v>
      </c>
      <c r="AB25" s="1151">
        <v>9</v>
      </c>
      <c r="AD25" s="1134">
        <v>10</v>
      </c>
      <c r="AE25" s="1236" t="s">
        <v>166</v>
      </c>
      <c r="AF25" s="1151">
        <v>9</v>
      </c>
    </row>
    <row r="26" spans="1:32" ht="15.95">
      <c r="A26" s="1861"/>
      <c r="B26" s="162" t="s">
        <v>153</v>
      </c>
      <c r="C26" s="1861"/>
      <c r="D26" s="1861"/>
      <c r="E26" s="1861"/>
      <c r="F26" s="1861"/>
      <c r="G26" s="1861"/>
      <c r="J26" s="265">
        <v>0</v>
      </c>
      <c r="K26" s="260" t="s">
        <v>165</v>
      </c>
      <c r="L26" s="270">
        <v>0</v>
      </c>
      <c r="N26" s="265">
        <v>0</v>
      </c>
      <c r="O26" s="260" t="s">
        <v>165</v>
      </c>
      <c r="P26" s="270">
        <v>0</v>
      </c>
      <c r="R26" s="265">
        <v>8</v>
      </c>
      <c r="S26" s="260" t="s">
        <v>155</v>
      </c>
      <c r="T26" s="270">
        <v>7</v>
      </c>
      <c r="U26" s="1"/>
      <c r="V26" s="265">
        <v>8</v>
      </c>
      <c r="W26" s="260" t="s">
        <v>155</v>
      </c>
      <c r="X26" s="270">
        <v>7</v>
      </c>
      <c r="Z26" s="1134">
        <v>0</v>
      </c>
      <c r="AA26" s="1236" t="s">
        <v>165</v>
      </c>
      <c r="AB26" s="1151">
        <v>0</v>
      </c>
      <c r="AD26" s="261" t="s">
        <v>171</v>
      </c>
      <c r="AE26" s="1236" t="s">
        <v>165</v>
      </c>
      <c r="AF26" s="261" t="s">
        <v>171</v>
      </c>
    </row>
    <row r="27" spans="1:32" ht="15.95">
      <c r="A27" s="1861"/>
      <c r="B27" s="163" t="s">
        <v>170</v>
      </c>
      <c r="C27" s="1861"/>
      <c r="D27" s="1861"/>
      <c r="E27" s="1861"/>
      <c r="F27" s="1861"/>
      <c r="G27" s="1861"/>
      <c r="J27" s="265">
        <v>0</v>
      </c>
      <c r="K27" s="260" t="s">
        <v>168</v>
      </c>
      <c r="L27" s="270">
        <v>0</v>
      </c>
      <c r="N27" s="265">
        <v>0</v>
      </c>
      <c r="O27" s="260" t="s">
        <v>168</v>
      </c>
      <c r="P27" s="270">
        <v>0</v>
      </c>
      <c r="R27" s="421">
        <v>11</v>
      </c>
      <c r="S27" s="260" t="s">
        <v>158</v>
      </c>
      <c r="T27" s="422">
        <v>7</v>
      </c>
      <c r="U27" s="627"/>
      <c r="V27" s="421">
        <v>11</v>
      </c>
      <c r="W27" s="260" t="s">
        <v>158</v>
      </c>
      <c r="X27" s="422">
        <v>10</v>
      </c>
      <c r="Z27" s="264">
        <v>0</v>
      </c>
      <c r="AA27" s="260" t="s">
        <v>168</v>
      </c>
      <c r="AB27" s="269">
        <v>0</v>
      </c>
      <c r="AD27" s="261" t="s">
        <v>171</v>
      </c>
      <c r="AE27" s="260" t="s">
        <v>168</v>
      </c>
      <c r="AF27" s="261" t="s">
        <v>171</v>
      </c>
    </row>
    <row r="28" spans="1:32" ht="15.95">
      <c r="B28" s="164" t="s">
        <v>179</v>
      </c>
      <c r="J28" s="1061">
        <v>20</v>
      </c>
      <c r="K28" s="1062" t="s">
        <v>185</v>
      </c>
      <c r="L28" s="1063">
        <v>31</v>
      </c>
      <c r="N28" s="288">
        <v>23</v>
      </c>
      <c r="O28" s="289" t="s">
        <v>185</v>
      </c>
      <c r="P28" s="290">
        <v>35</v>
      </c>
      <c r="R28" s="265">
        <v>8</v>
      </c>
      <c r="S28" s="260" t="s">
        <v>162</v>
      </c>
      <c r="T28" s="270">
        <v>13</v>
      </c>
      <c r="U28" s="1"/>
      <c r="V28" s="265">
        <v>8</v>
      </c>
      <c r="W28" s="260" t="s">
        <v>162</v>
      </c>
      <c r="X28" s="270">
        <v>13</v>
      </c>
      <c r="Z28" s="423">
        <v>30</v>
      </c>
      <c r="AA28" s="295" t="s">
        <v>183</v>
      </c>
      <c r="AB28" s="424">
        <v>34</v>
      </c>
      <c r="AD28" s="423">
        <f>SUM(AD29:AD33)</f>
        <v>46</v>
      </c>
      <c r="AE28" s="295" t="s">
        <v>183</v>
      </c>
      <c r="AF28" s="424">
        <f>SUM(AF29:AF33)</f>
        <v>47</v>
      </c>
    </row>
    <row r="29" spans="1:32" ht="15.95">
      <c r="B29" s="165" t="s">
        <v>185</v>
      </c>
      <c r="J29" s="266">
        <v>6</v>
      </c>
      <c r="K29" s="260" t="s">
        <v>155</v>
      </c>
      <c r="L29" s="271">
        <v>11</v>
      </c>
      <c r="N29" s="266">
        <v>6</v>
      </c>
      <c r="O29" s="260" t="s">
        <v>155</v>
      </c>
      <c r="P29" s="271">
        <v>11</v>
      </c>
      <c r="R29" s="265"/>
      <c r="S29" s="260" t="s">
        <v>166</v>
      </c>
      <c r="T29" s="270"/>
      <c r="U29" s="1"/>
      <c r="V29" s="265">
        <v>2</v>
      </c>
      <c r="W29" s="260" t="s">
        <v>166</v>
      </c>
      <c r="X29" s="270">
        <v>4</v>
      </c>
      <c r="Z29" s="265"/>
      <c r="AA29" s="260" t="s">
        <v>156</v>
      </c>
      <c r="AB29" s="270"/>
      <c r="AD29" s="265">
        <v>9</v>
      </c>
      <c r="AE29" s="260" t="s">
        <v>156</v>
      </c>
      <c r="AF29" s="270">
        <v>10</v>
      </c>
    </row>
    <row r="30" spans="1:32" ht="15.95">
      <c r="B30" s="187" t="s">
        <v>183</v>
      </c>
      <c r="J30" s="266">
        <v>8</v>
      </c>
      <c r="K30" s="260" t="s">
        <v>158</v>
      </c>
      <c r="L30" s="271">
        <v>13</v>
      </c>
      <c r="N30" s="266">
        <v>11</v>
      </c>
      <c r="O30" s="260" t="s">
        <v>158</v>
      </c>
      <c r="P30" s="271">
        <v>15</v>
      </c>
      <c r="R30" s="265">
        <v>0</v>
      </c>
      <c r="S30" s="260" t="s">
        <v>165</v>
      </c>
      <c r="T30" s="270">
        <v>0</v>
      </c>
      <c r="U30" s="1"/>
      <c r="V30" s="265">
        <v>0</v>
      </c>
      <c r="W30" s="260" t="s">
        <v>165</v>
      </c>
      <c r="X30" s="270">
        <v>0</v>
      </c>
      <c r="Z30" s="421">
        <v>8</v>
      </c>
      <c r="AA30" s="1236" t="s">
        <v>155</v>
      </c>
      <c r="AB30" s="422">
        <v>7</v>
      </c>
      <c r="AD30" s="421">
        <v>9</v>
      </c>
      <c r="AE30" s="1236" t="s">
        <v>155</v>
      </c>
      <c r="AF30" s="422">
        <v>9</v>
      </c>
    </row>
    <row r="31" spans="1:32">
      <c r="B31" s="186" t="s">
        <v>186</v>
      </c>
      <c r="J31" s="266">
        <v>6</v>
      </c>
      <c r="K31" s="260" t="s">
        <v>162</v>
      </c>
      <c r="L31" s="271">
        <v>7</v>
      </c>
      <c r="N31" s="266">
        <v>6</v>
      </c>
      <c r="O31" s="260" t="s">
        <v>162</v>
      </c>
      <c r="P31" s="271">
        <v>9</v>
      </c>
      <c r="R31" s="265">
        <v>0</v>
      </c>
      <c r="S31" s="260" t="s">
        <v>168</v>
      </c>
      <c r="T31" s="270">
        <v>0</v>
      </c>
      <c r="U31" s="1"/>
      <c r="V31" s="265">
        <v>0</v>
      </c>
      <c r="W31" s="260" t="s">
        <v>168</v>
      </c>
      <c r="X31" s="270">
        <v>0</v>
      </c>
      <c r="Z31" s="421">
        <v>11</v>
      </c>
      <c r="AA31" s="1236" t="s">
        <v>158</v>
      </c>
      <c r="AB31" s="422">
        <v>10</v>
      </c>
      <c r="AD31" s="421">
        <v>11</v>
      </c>
      <c r="AE31" s="1236" t="s">
        <v>158</v>
      </c>
      <c r="AF31" s="422">
        <v>10</v>
      </c>
    </row>
    <row r="32" spans="1:32" ht="17.100000000000001">
      <c r="B32" s="374" t="s">
        <v>187</v>
      </c>
      <c r="J32" s="266">
        <v>0</v>
      </c>
      <c r="K32" s="260" t="s">
        <v>165</v>
      </c>
      <c r="L32" s="271">
        <v>0</v>
      </c>
      <c r="N32" s="266">
        <v>0</v>
      </c>
      <c r="O32" s="260" t="s">
        <v>165</v>
      </c>
      <c r="P32" s="271">
        <v>0</v>
      </c>
      <c r="R32" s="288">
        <v>23</v>
      </c>
      <c r="S32" s="289" t="s">
        <v>185</v>
      </c>
      <c r="T32" s="290">
        <v>35</v>
      </c>
      <c r="U32" s="167"/>
      <c r="V32" s="288">
        <v>25</v>
      </c>
      <c r="W32" s="289" t="s">
        <v>185</v>
      </c>
      <c r="X32" s="290">
        <v>37</v>
      </c>
      <c r="Z32" s="421">
        <v>8</v>
      </c>
      <c r="AA32" s="1236" t="s">
        <v>162</v>
      </c>
      <c r="AB32" s="422">
        <v>13</v>
      </c>
      <c r="AD32" s="421">
        <v>13</v>
      </c>
      <c r="AE32" s="1236" t="s">
        <v>162</v>
      </c>
      <c r="AF32" s="422">
        <v>13</v>
      </c>
    </row>
    <row r="33" spans="2:32" ht="17.100000000000001">
      <c r="B33" s="393" t="s">
        <v>188</v>
      </c>
      <c r="J33" s="266">
        <v>0</v>
      </c>
      <c r="K33" s="260" t="s">
        <v>168</v>
      </c>
      <c r="L33" s="271">
        <v>0</v>
      </c>
      <c r="N33" s="266">
        <v>0</v>
      </c>
      <c r="O33" s="260" t="s">
        <v>168</v>
      </c>
      <c r="P33" s="271">
        <v>0</v>
      </c>
      <c r="R33" s="266">
        <v>6</v>
      </c>
      <c r="S33" s="260" t="s">
        <v>155</v>
      </c>
      <c r="T33" s="271">
        <v>11</v>
      </c>
      <c r="U33" s="1"/>
      <c r="V33" s="266">
        <v>6</v>
      </c>
      <c r="W33" s="260" t="s">
        <v>155</v>
      </c>
      <c r="X33" s="271">
        <v>11</v>
      </c>
      <c r="Z33" s="265">
        <v>4</v>
      </c>
      <c r="AA33" s="260" t="s">
        <v>166</v>
      </c>
      <c r="AB33" s="270">
        <v>5</v>
      </c>
      <c r="AD33" s="265">
        <v>4</v>
      </c>
      <c r="AE33" s="260" t="s">
        <v>166</v>
      </c>
      <c r="AF33" s="270">
        <v>5</v>
      </c>
    </row>
    <row r="34" spans="2:32" ht="15.95">
      <c r="J34" s="1064">
        <v>22</v>
      </c>
      <c r="K34" s="1065" t="s">
        <v>186</v>
      </c>
      <c r="L34" s="1066">
        <v>24</v>
      </c>
      <c r="N34" s="428">
        <v>19</v>
      </c>
      <c r="O34" s="291" t="s">
        <v>186</v>
      </c>
      <c r="P34" s="427">
        <v>21</v>
      </c>
      <c r="R34" s="266">
        <v>11</v>
      </c>
      <c r="S34" s="260" t="s">
        <v>158</v>
      </c>
      <c r="T34" s="271">
        <v>15</v>
      </c>
      <c r="U34" s="1"/>
      <c r="V34" s="266">
        <v>11</v>
      </c>
      <c r="W34" s="260" t="s">
        <v>158</v>
      </c>
      <c r="X34" s="271">
        <v>15</v>
      </c>
      <c r="Z34" s="265">
        <v>0</v>
      </c>
      <c r="AA34" s="260" t="s">
        <v>165</v>
      </c>
      <c r="AB34" s="270">
        <v>0</v>
      </c>
      <c r="AD34" s="261" t="s">
        <v>171</v>
      </c>
      <c r="AE34" s="260" t="s">
        <v>165</v>
      </c>
      <c r="AF34" s="261" t="s">
        <v>171</v>
      </c>
    </row>
    <row r="35" spans="2:32">
      <c r="J35" s="267">
        <v>11</v>
      </c>
      <c r="K35" s="260" t="s">
        <v>155</v>
      </c>
      <c r="L35" s="272">
        <v>7</v>
      </c>
      <c r="N35" s="267">
        <v>6</v>
      </c>
      <c r="O35" s="260" t="s">
        <v>155</v>
      </c>
      <c r="P35" s="272">
        <v>6</v>
      </c>
      <c r="R35" s="266">
        <v>6</v>
      </c>
      <c r="S35" s="260" t="s">
        <v>162</v>
      </c>
      <c r="T35" s="271">
        <v>9</v>
      </c>
      <c r="U35" s="1"/>
      <c r="V35" s="266">
        <v>6</v>
      </c>
      <c r="W35" s="260" t="s">
        <v>162</v>
      </c>
      <c r="X35" s="271">
        <v>9</v>
      </c>
      <c r="Z35" s="265">
        <v>0</v>
      </c>
      <c r="AA35" s="260" t="s">
        <v>168</v>
      </c>
      <c r="AB35" s="270">
        <v>0</v>
      </c>
      <c r="AD35" s="261" t="s">
        <v>171</v>
      </c>
      <c r="AE35" s="260" t="s">
        <v>168</v>
      </c>
      <c r="AF35" s="261" t="s">
        <v>171</v>
      </c>
    </row>
    <row r="36" spans="2:32" ht="15.95">
      <c r="J36" s="425">
        <v>11</v>
      </c>
      <c r="K36" s="260" t="s">
        <v>158</v>
      </c>
      <c r="L36" s="426">
        <v>17</v>
      </c>
      <c r="N36" s="425">
        <v>13</v>
      </c>
      <c r="O36" s="260" t="s">
        <v>158</v>
      </c>
      <c r="P36" s="426">
        <v>15</v>
      </c>
      <c r="R36" s="266"/>
      <c r="S36" s="260" t="s">
        <v>166</v>
      </c>
      <c r="T36" s="271"/>
      <c r="U36" s="1"/>
      <c r="V36" s="266">
        <v>2</v>
      </c>
      <c r="W36" s="260" t="s">
        <v>166</v>
      </c>
      <c r="X36" s="271">
        <v>2</v>
      </c>
      <c r="Z36" s="288">
        <v>25</v>
      </c>
      <c r="AA36" s="289" t="s">
        <v>185</v>
      </c>
      <c r="AB36" s="290">
        <v>37</v>
      </c>
      <c r="AD36" s="288">
        <f>SUM(AD37:AD41)</f>
        <v>29</v>
      </c>
      <c r="AE36" s="289" t="s">
        <v>185</v>
      </c>
      <c r="AF36" s="290">
        <f>SUM(AF37:AF41)</f>
        <v>46</v>
      </c>
    </row>
    <row r="37" spans="2:32">
      <c r="J37" s="267">
        <v>0</v>
      </c>
      <c r="K37" s="260" t="s">
        <v>162</v>
      </c>
      <c r="L37" s="272">
        <v>0</v>
      </c>
      <c r="N37" s="267">
        <v>0</v>
      </c>
      <c r="O37" s="260" t="s">
        <v>162</v>
      </c>
      <c r="P37" s="272">
        <v>0</v>
      </c>
      <c r="R37" s="266">
        <v>0</v>
      </c>
      <c r="S37" s="260" t="s">
        <v>165</v>
      </c>
      <c r="T37" s="271">
        <v>0</v>
      </c>
      <c r="U37" s="1"/>
      <c r="V37" s="266">
        <v>0</v>
      </c>
      <c r="W37" s="260" t="s">
        <v>165</v>
      </c>
      <c r="X37" s="271">
        <v>0</v>
      </c>
      <c r="Z37" s="266"/>
      <c r="AA37" s="260" t="s">
        <v>156</v>
      </c>
      <c r="AB37" s="271"/>
      <c r="AD37" s="266">
        <v>3</v>
      </c>
      <c r="AE37" s="260" t="s">
        <v>156</v>
      </c>
      <c r="AF37" s="271">
        <v>9</v>
      </c>
    </row>
    <row r="38" spans="2:32">
      <c r="J38" s="267">
        <v>0</v>
      </c>
      <c r="K38" s="260" t="s">
        <v>165</v>
      </c>
      <c r="L38" s="272">
        <v>0</v>
      </c>
      <c r="N38" s="267">
        <v>0</v>
      </c>
      <c r="O38" s="260" t="s">
        <v>165</v>
      </c>
      <c r="P38" s="272">
        <v>0</v>
      </c>
      <c r="R38" s="266">
        <v>0</v>
      </c>
      <c r="S38" s="260" t="s">
        <v>168</v>
      </c>
      <c r="T38" s="271">
        <v>0</v>
      </c>
      <c r="U38" s="1"/>
      <c r="V38" s="266">
        <v>0</v>
      </c>
      <c r="W38" s="260" t="s">
        <v>168</v>
      </c>
      <c r="X38" s="271">
        <v>0</v>
      </c>
      <c r="Z38" s="1238">
        <v>6</v>
      </c>
      <c r="AA38" s="1236" t="s">
        <v>155</v>
      </c>
      <c r="AB38" s="1029">
        <v>11</v>
      </c>
      <c r="AD38" s="1238">
        <v>7</v>
      </c>
      <c r="AE38" s="1236" t="s">
        <v>155</v>
      </c>
      <c r="AF38" s="1029">
        <v>11</v>
      </c>
    </row>
    <row r="39" spans="2:32" ht="15.95">
      <c r="J39" s="267">
        <v>0</v>
      </c>
      <c r="K39" s="260" t="s">
        <v>168</v>
      </c>
      <c r="L39" s="272">
        <v>0</v>
      </c>
      <c r="N39" s="267">
        <v>0</v>
      </c>
      <c r="O39" s="260" t="s">
        <v>168</v>
      </c>
      <c r="P39" s="272">
        <v>0</v>
      </c>
      <c r="R39" s="428">
        <v>19</v>
      </c>
      <c r="S39" s="291" t="s">
        <v>186</v>
      </c>
      <c r="T39" s="427">
        <v>21</v>
      </c>
      <c r="U39" s="1070"/>
      <c r="V39" s="428">
        <v>26</v>
      </c>
      <c r="W39" s="291" t="s">
        <v>186</v>
      </c>
      <c r="X39" s="427">
        <v>29</v>
      </c>
      <c r="Z39" s="1238">
        <v>11</v>
      </c>
      <c r="AA39" s="1236" t="s">
        <v>158</v>
      </c>
      <c r="AB39" s="1029">
        <v>15</v>
      </c>
      <c r="AD39" s="1238">
        <v>11</v>
      </c>
      <c r="AE39" s="1236" t="s">
        <v>158</v>
      </c>
      <c r="AF39" s="1029">
        <v>15</v>
      </c>
    </row>
    <row r="40" spans="2:32" ht="15.95">
      <c r="J40" s="1067">
        <v>1</v>
      </c>
      <c r="K40" s="1053" t="s">
        <v>187</v>
      </c>
      <c r="L40" s="1068">
        <v>1</v>
      </c>
      <c r="N40" s="292">
        <v>1</v>
      </c>
      <c r="O40" s="293" t="s">
        <v>187</v>
      </c>
      <c r="P40" s="294">
        <v>1</v>
      </c>
      <c r="R40" s="267">
        <v>6</v>
      </c>
      <c r="S40" s="260" t="s">
        <v>155</v>
      </c>
      <c r="T40" s="272">
        <v>6</v>
      </c>
      <c r="U40" s="1"/>
      <c r="V40" s="267">
        <v>10</v>
      </c>
      <c r="W40" s="260" t="s">
        <v>155</v>
      </c>
      <c r="X40" s="272">
        <v>10</v>
      </c>
      <c r="Z40" s="1238">
        <v>6</v>
      </c>
      <c r="AA40" s="1236" t="s">
        <v>162</v>
      </c>
      <c r="AB40" s="1029">
        <v>9</v>
      </c>
      <c r="AD40" s="1238">
        <v>6</v>
      </c>
      <c r="AE40" s="1236" t="s">
        <v>162</v>
      </c>
      <c r="AF40" s="1029">
        <v>9</v>
      </c>
    </row>
    <row r="41" spans="2:32">
      <c r="J41" s="280">
        <v>0</v>
      </c>
      <c r="K41" s="260" t="s">
        <v>155</v>
      </c>
      <c r="L41" s="281">
        <v>1</v>
      </c>
      <c r="N41" s="280">
        <v>0</v>
      </c>
      <c r="O41" s="260" t="s">
        <v>155</v>
      </c>
      <c r="P41" s="281">
        <v>0</v>
      </c>
      <c r="R41" s="425">
        <v>13</v>
      </c>
      <c r="S41" s="260" t="s">
        <v>158</v>
      </c>
      <c r="T41" s="426">
        <v>15</v>
      </c>
      <c r="U41" s="627"/>
      <c r="V41" s="425">
        <v>13</v>
      </c>
      <c r="W41" s="260" t="s">
        <v>158</v>
      </c>
      <c r="X41" s="426">
        <v>15</v>
      </c>
      <c r="Z41" s="266">
        <v>2</v>
      </c>
      <c r="AA41" s="260" t="s">
        <v>166</v>
      </c>
      <c r="AB41" s="271">
        <v>2</v>
      </c>
      <c r="AD41" s="266">
        <v>2</v>
      </c>
      <c r="AE41" s="260" t="s">
        <v>166</v>
      </c>
      <c r="AF41" s="271">
        <v>2</v>
      </c>
    </row>
    <row r="42" spans="2:32">
      <c r="J42" s="280">
        <v>1</v>
      </c>
      <c r="K42" s="260" t="s">
        <v>158</v>
      </c>
      <c r="L42" s="281">
        <v>0</v>
      </c>
      <c r="N42" s="280">
        <v>1</v>
      </c>
      <c r="O42" s="260" t="s">
        <v>158</v>
      </c>
      <c r="P42" s="281">
        <v>1</v>
      </c>
      <c r="R42" s="267">
        <v>0</v>
      </c>
      <c r="S42" s="260" t="s">
        <v>162</v>
      </c>
      <c r="T42" s="272">
        <v>0</v>
      </c>
      <c r="U42" s="1"/>
      <c r="V42" s="267">
        <v>5</v>
      </c>
      <c r="W42" s="260" t="s">
        <v>162</v>
      </c>
      <c r="X42" s="272">
        <v>5</v>
      </c>
      <c r="Z42" s="266">
        <v>0</v>
      </c>
      <c r="AA42" s="260" t="s">
        <v>165</v>
      </c>
      <c r="AB42" s="271">
        <v>0</v>
      </c>
      <c r="AD42" s="261" t="s">
        <v>171</v>
      </c>
      <c r="AE42" s="260" t="s">
        <v>165</v>
      </c>
      <c r="AF42" s="261" t="s">
        <v>171</v>
      </c>
    </row>
    <row r="43" spans="2:32">
      <c r="J43" s="280">
        <v>0</v>
      </c>
      <c r="K43" s="260" t="s">
        <v>162</v>
      </c>
      <c r="L43" s="281">
        <v>0</v>
      </c>
      <c r="N43" s="280">
        <v>0</v>
      </c>
      <c r="O43" s="260" t="s">
        <v>162</v>
      </c>
      <c r="P43" s="281">
        <v>0</v>
      </c>
      <c r="R43" s="267"/>
      <c r="S43" s="260" t="s">
        <v>166</v>
      </c>
      <c r="T43" s="272"/>
      <c r="U43" s="1"/>
      <c r="V43" s="267">
        <v>1</v>
      </c>
      <c r="W43" s="260" t="s">
        <v>166</v>
      </c>
      <c r="X43" s="272">
        <v>3</v>
      </c>
      <c r="Z43" s="266">
        <v>0</v>
      </c>
      <c r="AA43" s="260" t="s">
        <v>168</v>
      </c>
      <c r="AB43" s="271">
        <v>0</v>
      </c>
      <c r="AD43" s="261" t="s">
        <v>171</v>
      </c>
      <c r="AE43" s="260" t="s">
        <v>168</v>
      </c>
      <c r="AF43" s="261" t="s">
        <v>171</v>
      </c>
    </row>
    <row r="44" spans="2:32" ht="15.95">
      <c r="J44" s="280">
        <v>0</v>
      </c>
      <c r="K44" s="260" t="s">
        <v>165</v>
      </c>
      <c r="L44" s="281">
        <v>0</v>
      </c>
      <c r="N44" s="280">
        <v>0</v>
      </c>
      <c r="O44" s="260" t="s">
        <v>165</v>
      </c>
      <c r="P44" s="281">
        <v>0</v>
      </c>
      <c r="R44" s="267">
        <v>0</v>
      </c>
      <c r="S44" s="260" t="s">
        <v>165</v>
      </c>
      <c r="T44" s="272">
        <v>0</v>
      </c>
      <c r="U44" s="1"/>
      <c r="V44" s="267">
        <v>0</v>
      </c>
      <c r="W44" s="260" t="s">
        <v>165</v>
      </c>
      <c r="X44" s="272">
        <v>0</v>
      </c>
      <c r="Z44" s="428">
        <v>28</v>
      </c>
      <c r="AA44" s="291" t="s">
        <v>186</v>
      </c>
      <c r="AB44" s="427">
        <v>33</v>
      </c>
      <c r="AD44" s="428">
        <f>SUM(AD45:AD49)</f>
        <v>39</v>
      </c>
      <c r="AE44" s="291" t="s">
        <v>186</v>
      </c>
      <c r="AF44" s="427">
        <f>SUM(AF45:AF49)</f>
        <v>39</v>
      </c>
    </row>
    <row r="45" spans="2:32">
      <c r="J45" s="280">
        <v>0</v>
      </c>
      <c r="K45" s="260" t="s">
        <v>168</v>
      </c>
      <c r="L45" s="281">
        <v>0</v>
      </c>
      <c r="N45" s="280">
        <v>0</v>
      </c>
      <c r="O45" s="260" t="s">
        <v>168</v>
      </c>
      <c r="P45" s="281">
        <v>0</v>
      </c>
      <c r="R45" s="267">
        <v>0</v>
      </c>
      <c r="S45" s="260" t="s">
        <v>168</v>
      </c>
      <c r="T45" s="272">
        <v>0</v>
      </c>
      <c r="U45" s="1"/>
      <c r="V45" s="267">
        <v>0</v>
      </c>
      <c r="W45" s="260" t="s">
        <v>168</v>
      </c>
      <c r="X45" s="272">
        <v>0</v>
      </c>
      <c r="Z45" s="267"/>
      <c r="AA45" s="260" t="s">
        <v>156</v>
      </c>
      <c r="AB45" s="272"/>
      <c r="AD45" s="267">
        <v>2</v>
      </c>
      <c r="AE45" s="260" t="s">
        <v>156</v>
      </c>
      <c r="AF45" s="272">
        <v>2</v>
      </c>
    </row>
    <row r="46" spans="2:32" ht="15.95">
      <c r="J46" s="887">
        <v>0</v>
      </c>
      <c r="K46" s="1069" t="s">
        <v>188</v>
      </c>
      <c r="L46" s="888">
        <v>0</v>
      </c>
      <c r="N46" s="884">
        <v>0</v>
      </c>
      <c r="O46" s="885" t="s">
        <v>188</v>
      </c>
      <c r="P46" s="886">
        <v>0</v>
      </c>
      <c r="R46" s="292">
        <v>1</v>
      </c>
      <c r="S46" s="293" t="s">
        <v>187</v>
      </c>
      <c r="T46" s="294">
        <v>1</v>
      </c>
      <c r="U46" s="167"/>
      <c r="V46" s="292">
        <v>1</v>
      </c>
      <c r="W46" s="293" t="s">
        <v>187</v>
      </c>
      <c r="X46" s="294">
        <v>1</v>
      </c>
      <c r="Z46" s="425">
        <v>10</v>
      </c>
      <c r="AA46" s="1236" t="s">
        <v>155</v>
      </c>
      <c r="AB46" s="426">
        <v>10</v>
      </c>
      <c r="AD46" s="425">
        <v>10</v>
      </c>
      <c r="AE46" s="1236" t="s">
        <v>155</v>
      </c>
      <c r="AF46" s="426">
        <v>10</v>
      </c>
    </row>
    <row r="47" spans="2:32">
      <c r="J47" s="887">
        <v>0</v>
      </c>
      <c r="K47" s="260" t="s">
        <v>155</v>
      </c>
      <c r="L47" s="888">
        <v>0</v>
      </c>
      <c r="N47" s="887">
        <v>0</v>
      </c>
      <c r="O47" s="260" t="s">
        <v>155</v>
      </c>
      <c r="P47" s="888">
        <v>0</v>
      </c>
      <c r="R47" s="280">
        <v>0</v>
      </c>
      <c r="S47" s="260" t="s">
        <v>155</v>
      </c>
      <c r="T47" s="281">
        <v>0</v>
      </c>
      <c r="U47" s="167"/>
      <c r="V47" s="280">
        <v>0</v>
      </c>
      <c r="W47" s="260" t="s">
        <v>155</v>
      </c>
      <c r="X47" s="281">
        <v>0</v>
      </c>
      <c r="Z47" s="425">
        <v>13</v>
      </c>
      <c r="AA47" s="1236" t="s">
        <v>158</v>
      </c>
      <c r="AB47" s="426">
        <v>15</v>
      </c>
      <c r="AD47" s="425">
        <v>13</v>
      </c>
      <c r="AE47" s="1236" t="s">
        <v>158</v>
      </c>
      <c r="AF47" s="426">
        <v>15</v>
      </c>
    </row>
    <row r="48" spans="2:32">
      <c r="J48" s="887">
        <v>0</v>
      </c>
      <c r="K48" s="260" t="s">
        <v>158</v>
      </c>
      <c r="L48" s="888">
        <v>0</v>
      </c>
      <c r="N48" s="887">
        <v>0</v>
      </c>
      <c r="O48" s="260" t="s">
        <v>158</v>
      </c>
      <c r="P48" s="888">
        <v>0</v>
      </c>
      <c r="R48" s="280">
        <v>1</v>
      </c>
      <c r="S48" s="260" t="s">
        <v>158</v>
      </c>
      <c r="T48" s="281">
        <v>1</v>
      </c>
      <c r="U48" s="167"/>
      <c r="V48" s="280">
        <v>1</v>
      </c>
      <c r="W48" s="260" t="s">
        <v>158</v>
      </c>
      <c r="X48" s="281">
        <v>1</v>
      </c>
      <c r="Z48" s="425">
        <v>8</v>
      </c>
      <c r="AA48" s="1236" t="s">
        <v>162</v>
      </c>
      <c r="AB48" s="426">
        <v>9</v>
      </c>
      <c r="AD48" s="425">
        <v>8</v>
      </c>
      <c r="AE48" s="1236" t="s">
        <v>162</v>
      </c>
      <c r="AF48" s="426">
        <v>9</v>
      </c>
    </row>
    <row r="49" spans="10:32">
      <c r="J49" s="887">
        <v>0</v>
      </c>
      <c r="K49" s="260" t="s">
        <v>162</v>
      </c>
      <c r="L49" s="888">
        <v>0</v>
      </c>
      <c r="N49" s="887">
        <v>0</v>
      </c>
      <c r="O49" s="260" t="s">
        <v>162</v>
      </c>
      <c r="P49" s="888">
        <v>0</v>
      </c>
      <c r="R49" s="280">
        <v>0</v>
      </c>
      <c r="S49" s="260" t="s">
        <v>162</v>
      </c>
      <c r="T49" s="281">
        <v>0</v>
      </c>
      <c r="U49" s="167"/>
      <c r="V49" s="280">
        <v>0</v>
      </c>
      <c r="W49" s="260" t="s">
        <v>162</v>
      </c>
      <c r="X49" s="281">
        <v>0</v>
      </c>
      <c r="Z49" s="267">
        <v>2</v>
      </c>
      <c r="AA49" s="260" t="s">
        <v>166</v>
      </c>
      <c r="AB49" s="272">
        <v>3</v>
      </c>
      <c r="AD49" s="267">
        <v>6</v>
      </c>
      <c r="AE49" s="260" t="s">
        <v>166</v>
      </c>
      <c r="AF49" s="272">
        <v>3</v>
      </c>
    </row>
    <row r="50" spans="10:32">
      <c r="J50" s="887">
        <v>0</v>
      </c>
      <c r="K50" s="260" t="s">
        <v>165</v>
      </c>
      <c r="L50" s="888">
        <v>0</v>
      </c>
      <c r="N50" s="887">
        <v>0</v>
      </c>
      <c r="O50" s="260" t="s">
        <v>165</v>
      </c>
      <c r="P50" s="888">
        <v>0</v>
      </c>
      <c r="R50" s="280">
        <v>0</v>
      </c>
      <c r="S50" s="260" t="s">
        <v>165</v>
      </c>
      <c r="T50" s="281">
        <v>0</v>
      </c>
      <c r="U50" s="167"/>
      <c r="V50" s="280">
        <v>0</v>
      </c>
      <c r="W50" s="260" t="s">
        <v>165</v>
      </c>
      <c r="X50" s="281">
        <v>0</v>
      </c>
      <c r="Z50" s="267">
        <v>0</v>
      </c>
      <c r="AA50" s="260" t="s">
        <v>165</v>
      </c>
      <c r="AB50" s="272">
        <v>0</v>
      </c>
      <c r="AD50" s="261" t="s">
        <v>171</v>
      </c>
      <c r="AE50" s="260" t="s">
        <v>165</v>
      </c>
      <c r="AF50" s="261" t="s">
        <v>171</v>
      </c>
    </row>
    <row r="51" spans="10:32">
      <c r="J51" s="889">
        <v>0</v>
      </c>
      <c r="K51" s="260" t="s">
        <v>168</v>
      </c>
      <c r="L51" s="890">
        <v>0</v>
      </c>
      <c r="N51" s="889">
        <v>0</v>
      </c>
      <c r="O51" s="260" t="s">
        <v>168</v>
      </c>
      <c r="P51" s="890">
        <v>0</v>
      </c>
      <c r="R51" s="280">
        <v>0</v>
      </c>
      <c r="S51" s="260" t="s">
        <v>168</v>
      </c>
      <c r="T51" s="281">
        <v>0</v>
      </c>
      <c r="U51" s="167"/>
      <c r="V51" s="280">
        <v>0</v>
      </c>
      <c r="W51" s="260" t="s">
        <v>168</v>
      </c>
      <c r="X51" s="281">
        <v>0</v>
      </c>
      <c r="Z51" s="267">
        <v>0</v>
      </c>
      <c r="AA51" s="260" t="s">
        <v>168</v>
      </c>
      <c r="AB51" s="272">
        <v>0</v>
      </c>
      <c r="AD51" s="261" t="s">
        <v>171</v>
      </c>
      <c r="AE51" s="260" t="s">
        <v>168</v>
      </c>
      <c r="AF51" s="261" t="s">
        <v>171</v>
      </c>
    </row>
    <row r="52" spans="10:32" ht="15.95">
      <c r="R52" s="884">
        <v>0</v>
      </c>
      <c r="S52" s="885" t="s">
        <v>188</v>
      </c>
      <c r="T52" s="886">
        <v>0</v>
      </c>
      <c r="U52" s="1"/>
      <c r="V52" s="884">
        <v>0</v>
      </c>
      <c r="W52" s="885" t="s">
        <v>188</v>
      </c>
      <c r="X52" s="886">
        <v>0</v>
      </c>
      <c r="Z52" s="292">
        <v>1</v>
      </c>
      <c r="AA52" s="293" t="s">
        <v>187</v>
      </c>
      <c r="AB52" s="294">
        <v>1</v>
      </c>
      <c r="AD52" s="292"/>
      <c r="AE52" s="293" t="s">
        <v>187</v>
      </c>
      <c r="AF52" s="294"/>
    </row>
    <row r="53" spans="10:32">
      <c r="R53" s="887">
        <v>0</v>
      </c>
      <c r="S53" s="260" t="s">
        <v>155</v>
      </c>
      <c r="T53" s="888">
        <v>0</v>
      </c>
      <c r="U53" s="1"/>
      <c r="V53" s="887">
        <v>0</v>
      </c>
      <c r="W53" s="260" t="s">
        <v>155</v>
      </c>
      <c r="X53" s="888">
        <v>0</v>
      </c>
      <c r="Z53" s="280">
        <v>0</v>
      </c>
      <c r="AA53" s="260" t="s">
        <v>155</v>
      </c>
      <c r="AB53" s="281">
        <v>0</v>
      </c>
      <c r="AD53" s="280">
        <v>0</v>
      </c>
      <c r="AE53" s="260" t="s">
        <v>155</v>
      </c>
      <c r="AF53" s="281">
        <v>0</v>
      </c>
    </row>
    <row r="54" spans="10:32">
      <c r="R54" s="887">
        <v>0</v>
      </c>
      <c r="S54" s="260" t="s">
        <v>158</v>
      </c>
      <c r="T54" s="888">
        <v>0</v>
      </c>
      <c r="U54" s="1"/>
      <c r="V54" s="887">
        <v>0</v>
      </c>
      <c r="W54" s="260" t="s">
        <v>158</v>
      </c>
      <c r="X54" s="888">
        <v>0</v>
      </c>
      <c r="Z54" s="280">
        <v>1</v>
      </c>
      <c r="AA54" s="260" t="s">
        <v>158</v>
      </c>
      <c r="AB54" s="281">
        <v>1</v>
      </c>
      <c r="AD54" s="280">
        <v>1</v>
      </c>
      <c r="AE54" s="260" t="s">
        <v>158</v>
      </c>
      <c r="AF54" s="281">
        <v>1</v>
      </c>
    </row>
    <row r="55" spans="10:32">
      <c r="R55" s="887">
        <v>0</v>
      </c>
      <c r="S55" s="260" t="s">
        <v>162</v>
      </c>
      <c r="T55" s="888">
        <v>0</v>
      </c>
      <c r="U55" s="1"/>
      <c r="V55" s="887">
        <v>0</v>
      </c>
      <c r="W55" s="260" t="s">
        <v>162</v>
      </c>
      <c r="X55" s="888">
        <v>0</v>
      </c>
      <c r="Z55" s="280">
        <v>0</v>
      </c>
      <c r="AA55" s="260" t="s">
        <v>162</v>
      </c>
      <c r="AB55" s="281">
        <v>0</v>
      </c>
      <c r="AD55" s="280">
        <v>0</v>
      </c>
      <c r="AE55" s="260" t="s">
        <v>162</v>
      </c>
      <c r="AF55" s="281">
        <v>0</v>
      </c>
    </row>
    <row r="56" spans="10:32">
      <c r="R56" s="887">
        <v>0</v>
      </c>
      <c r="S56" s="260" t="s">
        <v>165</v>
      </c>
      <c r="T56" s="888">
        <v>0</v>
      </c>
      <c r="U56" s="1"/>
      <c r="V56" s="887">
        <v>0</v>
      </c>
      <c r="W56" s="260" t="s">
        <v>165</v>
      </c>
      <c r="X56" s="888">
        <v>0</v>
      </c>
      <c r="Z56" s="280">
        <v>0</v>
      </c>
      <c r="AA56" s="260" t="s">
        <v>165</v>
      </c>
      <c r="AB56" s="281">
        <v>0</v>
      </c>
      <c r="AD56" s="280">
        <v>0</v>
      </c>
      <c r="AE56" s="260" t="s">
        <v>165</v>
      </c>
      <c r="AF56" s="281">
        <v>0</v>
      </c>
    </row>
    <row r="57" spans="10:32">
      <c r="R57" s="891">
        <v>0</v>
      </c>
      <c r="S57" s="260" t="s">
        <v>168</v>
      </c>
      <c r="T57" s="892">
        <v>0</v>
      </c>
      <c r="U57" s="1"/>
      <c r="V57" s="891">
        <v>0</v>
      </c>
      <c r="W57" s="260" t="s">
        <v>168</v>
      </c>
      <c r="X57" s="892">
        <v>0</v>
      </c>
      <c r="Z57" s="280">
        <v>0</v>
      </c>
      <c r="AA57" s="260" t="s">
        <v>168</v>
      </c>
      <c r="AB57" s="281">
        <v>0</v>
      </c>
      <c r="AD57" s="280">
        <v>0</v>
      </c>
      <c r="AE57" s="260" t="s">
        <v>168</v>
      </c>
      <c r="AF57" s="281">
        <v>0</v>
      </c>
    </row>
    <row r="58" spans="10:32">
      <c r="R58" s="1"/>
      <c r="S58" s="1"/>
      <c r="T58" s="1"/>
      <c r="U58" s="1"/>
      <c r="Z58" s="884">
        <v>0</v>
      </c>
      <c r="AA58" s="885" t="s">
        <v>188</v>
      </c>
      <c r="AB58" s="886">
        <v>0</v>
      </c>
      <c r="AD58" s="884"/>
      <c r="AE58" s="885" t="s">
        <v>188</v>
      </c>
      <c r="AF58" s="886"/>
    </row>
    <row r="59" spans="10:32">
      <c r="R59" s="1"/>
      <c r="S59" s="1"/>
      <c r="T59" s="1"/>
      <c r="U59" s="1"/>
      <c r="Z59" s="887">
        <v>0</v>
      </c>
      <c r="AA59" s="260" t="s">
        <v>155</v>
      </c>
      <c r="AB59" s="888">
        <v>0</v>
      </c>
      <c r="AD59" s="887">
        <v>0</v>
      </c>
      <c r="AE59" s="260" t="s">
        <v>155</v>
      </c>
      <c r="AF59" s="888">
        <v>0</v>
      </c>
    </row>
    <row r="60" spans="10:32">
      <c r="R60" s="1"/>
      <c r="S60" s="1"/>
      <c r="T60" s="1"/>
      <c r="U60" s="1"/>
      <c r="Z60" s="887">
        <v>0</v>
      </c>
      <c r="AA60" s="260" t="s">
        <v>158</v>
      </c>
      <c r="AB60" s="888">
        <v>0</v>
      </c>
      <c r="AD60" s="887">
        <v>0</v>
      </c>
      <c r="AE60" s="260" t="s">
        <v>158</v>
      </c>
      <c r="AF60" s="888">
        <v>0</v>
      </c>
    </row>
    <row r="61" spans="10:32">
      <c r="R61" s="1"/>
      <c r="S61" s="1"/>
      <c r="T61" s="1"/>
      <c r="U61" s="1"/>
      <c r="Z61" s="887">
        <v>0</v>
      </c>
      <c r="AA61" s="260" t="s">
        <v>162</v>
      </c>
      <c r="AB61" s="888">
        <v>0</v>
      </c>
      <c r="AD61" s="887">
        <v>0</v>
      </c>
      <c r="AE61" s="260" t="s">
        <v>162</v>
      </c>
      <c r="AF61" s="888">
        <v>0</v>
      </c>
    </row>
    <row r="62" spans="10:32">
      <c r="R62" s="1"/>
      <c r="S62" s="1"/>
      <c r="T62" s="1"/>
      <c r="U62" s="1"/>
      <c r="Z62" s="887">
        <v>0</v>
      </c>
      <c r="AA62" s="260" t="s">
        <v>165</v>
      </c>
      <c r="AB62" s="888">
        <v>0</v>
      </c>
      <c r="AD62" s="887">
        <v>0</v>
      </c>
      <c r="AE62" s="260" t="s">
        <v>165</v>
      </c>
      <c r="AF62" s="888">
        <v>0</v>
      </c>
    </row>
    <row r="63" spans="10:32">
      <c r="R63" s="1"/>
      <c r="S63" s="1"/>
      <c r="T63" s="1"/>
      <c r="U63" s="1"/>
      <c r="Z63" s="891">
        <v>0</v>
      </c>
      <c r="AA63" s="260" t="s">
        <v>168</v>
      </c>
      <c r="AB63" s="892">
        <v>0</v>
      </c>
      <c r="AD63" s="891">
        <v>0</v>
      </c>
      <c r="AE63" s="260" t="s">
        <v>168</v>
      </c>
      <c r="AF63" s="892">
        <v>0</v>
      </c>
    </row>
  </sheetData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48235"/>
    <pageSetUpPr fitToPage="1"/>
  </sheetPr>
  <dimension ref="A1:W27"/>
  <sheetViews>
    <sheetView workbookViewId="0">
      <selection activeCell="A14" sqref="A14"/>
    </sheetView>
  </sheetViews>
  <sheetFormatPr defaultColWidth="8.85546875" defaultRowHeight="15"/>
  <cols>
    <col min="2" max="2" width="16.85546875" customWidth="1"/>
    <col min="3" max="3" width="15.85546875" customWidth="1"/>
    <col min="4" max="4" width="19" customWidth="1"/>
    <col min="5" max="5" width="17.42578125" customWidth="1"/>
    <col min="7" max="8" width="13.42578125" customWidth="1"/>
    <col min="9" max="10" width="18.42578125" customWidth="1"/>
    <col min="11" max="11" width="21.42578125" customWidth="1"/>
    <col min="12" max="12" width="12.42578125" customWidth="1"/>
    <col min="13" max="13" width="15.7109375" customWidth="1"/>
    <col min="14" max="14" width="21.7109375" customWidth="1"/>
    <col min="15" max="15" width="19.42578125" customWidth="1"/>
    <col min="16" max="16" width="17.140625" customWidth="1"/>
    <col min="17" max="17" width="17.7109375" customWidth="1"/>
    <col min="18" max="18" width="16.7109375" customWidth="1"/>
    <col min="19" max="19" width="19.42578125" customWidth="1"/>
    <col min="20" max="22" width="17.7109375" customWidth="1"/>
    <col min="23" max="23" width="33" customWidth="1"/>
  </cols>
  <sheetData>
    <row r="1" spans="1:23" ht="15.95">
      <c r="A1" s="14" t="s">
        <v>126</v>
      </c>
      <c r="B1" s="14" t="s">
        <v>3366</v>
      </c>
      <c r="C1" s="14" t="s">
        <v>3367</v>
      </c>
      <c r="D1" s="15" t="s">
        <v>3381</v>
      </c>
      <c r="E1" s="14" t="s">
        <v>3666</v>
      </c>
      <c r="F1" s="14" t="s">
        <v>219</v>
      </c>
      <c r="G1" s="14" t="s">
        <v>222</v>
      </c>
      <c r="H1" s="14" t="s">
        <v>271</v>
      </c>
      <c r="I1" s="14" t="s">
        <v>218</v>
      </c>
      <c r="J1" s="14" t="s">
        <v>3424</v>
      </c>
      <c r="K1" s="14" t="s">
        <v>3667</v>
      </c>
      <c r="L1" s="14" t="s">
        <v>273</v>
      </c>
      <c r="M1" s="14" t="s">
        <v>3668</v>
      </c>
      <c r="N1" s="14" t="s">
        <v>277</v>
      </c>
      <c r="O1" s="14" t="s">
        <v>130</v>
      </c>
      <c r="P1" s="247" t="s">
        <v>3669</v>
      </c>
      <c r="Q1" s="158" t="s">
        <v>3670</v>
      </c>
      <c r="R1" s="158" t="s">
        <v>3671</v>
      </c>
      <c r="S1" s="158" t="s">
        <v>3672</v>
      </c>
      <c r="T1" s="329" t="s">
        <v>3673</v>
      </c>
      <c r="U1" s="329" t="s">
        <v>3593</v>
      </c>
      <c r="V1" s="329" t="s">
        <v>3674</v>
      </c>
      <c r="W1" s="98" t="s">
        <v>3629</v>
      </c>
    </row>
    <row r="2" spans="1:23" s="119" customFormat="1" ht="15.95">
      <c r="A2" s="167">
        <v>1</v>
      </c>
      <c r="B2" s="807" t="s">
        <v>485</v>
      </c>
      <c r="C2" s="167" t="s">
        <v>486</v>
      </c>
      <c r="D2" s="167" t="s">
        <v>443</v>
      </c>
      <c r="E2" s="103">
        <v>1324347</v>
      </c>
      <c r="F2" s="105" t="s">
        <v>144</v>
      </c>
      <c r="G2" s="103" t="s">
        <v>170</v>
      </c>
      <c r="H2" s="105" t="s">
        <v>316</v>
      </c>
      <c r="I2" s="106">
        <v>43900</v>
      </c>
      <c r="J2" s="106">
        <v>44341</v>
      </c>
      <c r="K2" s="107">
        <f>YEARFRAC(I2,J2)</f>
        <v>1.2083333333333333</v>
      </c>
      <c r="L2" s="111">
        <f>K2*365</f>
        <v>441.04166666666663</v>
      </c>
      <c r="M2" s="103">
        <f t="shared" ref="M2:M18" si="0">L2/30</f>
        <v>14.701388888888888</v>
      </c>
      <c r="N2" s="318" t="s">
        <v>3375</v>
      </c>
      <c r="O2" s="106">
        <v>44249</v>
      </c>
      <c r="P2" s="110">
        <f t="shared" ref="P2:P18" si="1">_xlfn.DAYS(O2,I2)/30</f>
        <v>11.633333333333333</v>
      </c>
      <c r="Q2" s="418">
        <v>150</v>
      </c>
      <c r="R2" s="105">
        <v>158</v>
      </c>
      <c r="S2" s="105">
        <v>147</v>
      </c>
      <c r="T2" s="105">
        <v>30</v>
      </c>
      <c r="U2" s="105">
        <v>29</v>
      </c>
      <c r="V2" s="105">
        <v>30</v>
      </c>
      <c r="W2" s="106">
        <v>44272</v>
      </c>
    </row>
    <row r="3" spans="1:23" s="119" customFormat="1" ht="15.95">
      <c r="A3" s="167">
        <v>2</v>
      </c>
      <c r="B3" s="807" t="s">
        <v>487</v>
      </c>
      <c r="C3" s="167" t="s">
        <v>488</v>
      </c>
      <c r="D3" s="167" t="s">
        <v>443</v>
      </c>
      <c r="E3" s="103">
        <v>1324347</v>
      </c>
      <c r="F3" s="105" t="s">
        <v>144</v>
      </c>
      <c r="G3" s="103" t="s">
        <v>170</v>
      </c>
      <c r="H3" s="105" t="s">
        <v>320</v>
      </c>
      <c r="I3" s="106">
        <v>43900</v>
      </c>
      <c r="J3" s="106">
        <v>44341</v>
      </c>
      <c r="K3" s="107">
        <f t="shared" ref="K3:K18" si="2">YEARFRAC(I3,J3)</f>
        <v>1.2083333333333333</v>
      </c>
      <c r="L3" s="111">
        <f t="shared" ref="L3:L18" si="3">K3*365</f>
        <v>441.04166666666663</v>
      </c>
      <c r="M3" s="103">
        <f t="shared" si="0"/>
        <v>14.701388888888888</v>
      </c>
      <c r="N3" s="318" t="s">
        <v>3375</v>
      </c>
      <c r="O3" s="106">
        <v>44249</v>
      </c>
      <c r="P3" s="110">
        <f t="shared" si="1"/>
        <v>11.633333333333333</v>
      </c>
      <c r="Q3" s="418">
        <v>166</v>
      </c>
      <c r="R3" s="105">
        <v>148</v>
      </c>
      <c r="S3" s="105">
        <v>198</v>
      </c>
      <c r="T3" s="105">
        <v>31</v>
      </c>
      <c r="U3" s="105">
        <v>30</v>
      </c>
      <c r="V3" s="105">
        <v>32</v>
      </c>
      <c r="W3" s="106">
        <v>44272</v>
      </c>
    </row>
    <row r="4" spans="1:23" s="119" customFormat="1" ht="15.95">
      <c r="A4" s="167">
        <v>3</v>
      </c>
      <c r="B4" s="807" t="s">
        <v>489</v>
      </c>
      <c r="C4" s="167" t="s">
        <v>490</v>
      </c>
      <c r="D4" s="167" t="s">
        <v>454</v>
      </c>
      <c r="E4" s="103">
        <v>1299777</v>
      </c>
      <c r="F4" s="105" t="s">
        <v>142</v>
      </c>
      <c r="G4" s="103" t="s">
        <v>170</v>
      </c>
      <c r="H4" s="105" t="s">
        <v>329</v>
      </c>
      <c r="I4" s="106">
        <v>43900</v>
      </c>
      <c r="J4" s="106">
        <v>44341</v>
      </c>
      <c r="K4" s="107">
        <f t="shared" si="2"/>
        <v>1.2083333333333333</v>
      </c>
      <c r="L4" s="111">
        <f t="shared" si="3"/>
        <v>441.04166666666663</v>
      </c>
      <c r="M4" s="103">
        <f t="shared" si="0"/>
        <v>14.701388888888888</v>
      </c>
      <c r="N4" s="318" t="s">
        <v>3375</v>
      </c>
      <c r="O4" s="106">
        <v>44249</v>
      </c>
      <c r="P4" s="110">
        <f t="shared" si="1"/>
        <v>11.633333333333333</v>
      </c>
      <c r="Q4" s="418">
        <v>177</v>
      </c>
      <c r="R4" s="105">
        <v>197</v>
      </c>
      <c r="S4" s="105">
        <v>158</v>
      </c>
      <c r="T4" s="105">
        <v>31</v>
      </c>
      <c r="U4" s="105">
        <v>31</v>
      </c>
      <c r="V4" s="105">
        <v>31</v>
      </c>
      <c r="W4" s="106">
        <v>44272</v>
      </c>
    </row>
    <row r="5" spans="1:23" s="119" customFormat="1" ht="15.95">
      <c r="A5" s="167">
        <v>4</v>
      </c>
      <c r="B5" s="807" t="s">
        <v>491</v>
      </c>
      <c r="C5" s="167" t="s">
        <v>492</v>
      </c>
      <c r="D5" s="167" t="s">
        <v>454</v>
      </c>
      <c r="E5" s="103">
        <v>1299777</v>
      </c>
      <c r="F5" s="105" t="s">
        <v>142</v>
      </c>
      <c r="G5" s="103" t="s">
        <v>170</v>
      </c>
      <c r="H5" s="105" t="s">
        <v>326</v>
      </c>
      <c r="I5" s="106">
        <v>43900</v>
      </c>
      <c r="J5" s="106">
        <v>44341</v>
      </c>
      <c r="K5" s="107">
        <f t="shared" si="2"/>
        <v>1.2083333333333333</v>
      </c>
      <c r="L5" s="111">
        <f t="shared" si="3"/>
        <v>441.04166666666663</v>
      </c>
      <c r="M5" s="103">
        <f t="shared" si="0"/>
        <v>14.701388888888888</v>
      </c>
      <c r="N5" s="318" t="s">
        <v>3375</v>
      </c>
      <c r="O5" s="106">
        <v>44249</v>
      </c>
      <c r="P5" s="110">
        <f t="shared" si="1"/>
        <v>11.633333333333333</v>
      </c>
      <c r="Q5" s="418">
        <v>190</v>
      </c>
      <c r="R5" s="105">
        <v>193</v>
      </c>
      <c r="S5" s="105">
        <v>171</v>
      </c>
      <c r="T5" s="105">
        <v>37</v>
      </c>
      <c r="U5" s="105">
        <v>37</v>
      </c>
      <c r="V5" s="105">
        <v>36</v>
      </c>
      <c r="W5" s="106">
        <v>44272</v>
      </c>
    </row>
    <row r="6" spans="1:23" s="119" customFormat="1" ht="15.95">
      <c r="A6" s="167">
        <v>5</v>
      </c>
      <c r="B6" s="807" t="s">
        <v>493</v>
      </c>
      <c r="C6" s="167" t="s">
        <v>494</v>
      </c>
      <c r="D6" s="167" t="s">
        <v>454</v>
      </c>
      <c r="E6" s="103">
        <v>1299777</v>
      </c>
      <c r="F6" s="105" t="s">
        <v>142</v>
      </c>
      <c r="G6" s="103" t="s">
        <v>170</v>
      </c>
      <c r="H6" s="105" t="s">
        <v>316</v>
      </c>
      <c r="I6" s="106">
        <v>43900</v>
      </c>
      <c r="J6" s="106">
        <v>44341</v>
      </c>
      <c r="K6" s="107">
        <f t="shared" si="2"/>
        <v>1.2083333333333333</v>
      </c>
      <c r="L6" s="111">
        <f t="shared" si="3"/>
        <v>441.04166666666663</v>
      </c>
      <c r="M6" s="103">
        <f t="shared" si="0"/>
        <v>14.701388888888888</v>
      </c>
      <c r="N6" s="318" t="s">
        <v>3375</v>
      </c>
      <c r="O6" s="106">
        <v>44249</v>
      </c>
      <c r="P6" s="110">
        <f t="shared" si="1"/>
        <v>11.633333333333333</v>
      </c>
      <c r="Q6" s="418">
        <v>177</v>
      </c>
      <c r="R6" s="105">
        <v>153</v>
      </c>
      <c r="S6" s="105">
        <v>217</v>
      </c>
      <c r="T6" s="105">
        <v>32</v>
      </c>
      <c r="U6" s="105">
        <v>33</v>
      </c>
      <c r="V6" s="105">
        <v>32</v>
      </c>
      <c r="W6" s="106">
        <v>44272</v>
      </c>
    </row>
    <row r="7" spans="1:23" s="119" customFormat="1" ht="15.95">
      <c r="A7" s="167">
        <v>6</v>
      </c>
      <c r="B7" s="807" t="s">
        <v>495</v>
      </c>
      <c r="C7" s="167" t="s">
        <v>496</v>
      </c>
      <c r="D7" s="167" t="s">
        <v>454</v>
      </c>
      <c r="E7" s="103">
        <v>1299777</v>
      </c>
      <c r="F7" s="105" t="s">
        <v>142</v>
      </c>
      <c r="G7" s="103" t="s">
        <v>170</v>
      </c>
      <c r="H7" s="105" t="s">
        <v>320</v>
      </c>
      <c r="I7" s="106">
        <v>43900</v>
      </c>
      <c r="J7" s="106">
        <v>44341</v>
      </c>
      <c r="K7" s="107">
        <f t="shared" si="2"/>
        <v>1.2083333333333333</v>
      </c>
      <c r="L7" s="111">
        <f t="shared" si="3"/>
        <v>441.04166666666663</v>
      </c>
      <c r="M7" s="103">
        <f t="shared" si="0"/>
        <v>14.701388888888888</v>
      </c>
      <c r="N7" s="318" t="s">
        <v>3375</v>
      </c>
      <c r="O7" s="106">
        <v>44249</v>
      </c>
      <c r="P7" s="110">
        <f t="shared" si="1"/>
        <v>11.633333333333333</v>
      </c>
      <c r="Q7" s="418">
        <v>222</v>
      </c>
      <c r="R7" s="105">
        <v>206</v>
      </c>
      <c r="S7" s="105">
        <v>253</v>
      </c>
      <c r="T7" s="105">
        <v>32</v>
      </c>
      <c r="U7" s="105">
        <v>32</v>
      </c>
      <c r="V7" s="105">
        <v>32</v>
      </c>
      <c r="W7" s="106">
        <v>44272</v>
      </c>
    </row>
    <row r="8" spans="1:23" s="819" customFormat="1" ht="15.95">
      <c r="A8" s="810">
        <v>7</v>
      </c>
      <c r="B8" s="811" t="s">
        <v>497</v>
      </c>
      <c r="C8" s="810" t="s">
        <v>498</v>
      </c>
      <c r="D8" s="810" t="s">
        <v>465</v>
      </c>
      <c r="E8" s="812">
        <v>1299779</v>
      </c>
      <c r="F8" s="812" t="s">
        <v>144</v>
      </c>
      <c r="G8" s="812" t="s">
        <v>185</v>
      </c>
      <c r="H8" s="812" t="s">
        <v>329</v>
      </c>
      <c r="I8" s="813">
        <v>43884</v>
      </c>
      <c r="J8" s="813">
        <v>44341</v>
      </c>
      <c r="K8" s="814">
        <f t="shared" si="2"/>
        <v>1.2555555555555555</v>
      </c>
      <c r="L8" s="815">
        <f t="shared" si="3"/>
        <v>458.27777777777777</v>
      </c>
      <c r="M8" s="812">
        <f t="shared" si="0"/>
        <v>15.275925925925925</v>
      </c>
      <c r="N8" s="816" t="s">
        <v>3375</v>
      </c>
      <c r="O8" s="813">
        <v>44249</v>
      </c>
      <c r="P8" s="817">
        <f t="shared" si="1"/>
        <v>12.166666666666666</v>
      </c>
      <c r="Q8" s="818">
        <v>188</v>
      </c>
      <c r="R8" s="810">
        <v>186</v>
      </c>
      <c r="S8" s="810">
        <v>214</v>
      </c>
      <c r="T8" s="810">
        <v>40</v>
      </c>
      <c r="U8" s="810">
        <v>41</v>
      </c>
      <c r="V8" s="810">
        <v>42</v>
      </c>
      <c r="W8" s="813">
        <v>44272</v>
      </c>
    </row>
    <row r="9" spans="1:23" s="809" customFormat="1" ht="15.95">
      <c r="A9" s="149">
        <v>8</v>
      </c>
      <c r="B9" s="808" t="s">
        <v>499</v>
      </c>
      <c r="C9" s="149" t="s">
        <v>500</v>
      </c>
      <c r="D9" s="149" t="s">
        <v>465</v>
      </c>
      <c r="E9" s="104">
        <v>1299779</v>
      </c>
      <c r="F9" s="104" t="s">
        <v>144</v>
      </c>
      <c r="G9" s="104" t="s">
        <v>185</v>
      </c>
      <c r="H9" s="104" t="s">
        <v>326</v>
      </c>
      <c r="I9" s="108">
        <v>43884</v>
      </c>
      <c r="J9" s="108">
        <v>44341</v>
      </c>
      <c r="K9" s="109">
        <f t="shared" si="2"/>
        <v>1.2555555555555555</v>
      </c>
      <c r="L9" s="806">
        <f t="shared" si="3"/>
        <v>458.27777777777777</v>
      </c>
      <c r="M9" s="104">
        <f t="shared" si="0"/>
        <v>15.275925925925925</v>
      </c>
      <c r="N9" s="361" t="s">
        <v>3375</v>
      </c>
      <c r="O9" s="108">
        <v>44249</v>
      </c>
      <c r="P9" s="615">
        <f t="shared" si="1"/>
        <v>12.166666666666666</v>
      </c>
      <c r="Q9" s="419">
        <v>184</v>
      </c>
      <c r="R9" s="149">
        <v>205</v>
      </c>
      <c r="S9" s="149">
        <v>164</v>
      </c>
      <c r="T9" s="149">
        <v>33</v>
      </c>
      <c r="U9" s="149">
        <v>31</v>
      </c>
      <c r="V9" s="149">
        <v>34</v>
      </c>
      <c r="W9" s="108">
        <v>44272</v>
      </c>
    </row>
    <row r="10" spans="1:23" s="809" customFormat="1" ht="15.95">
      <c r="A10" s="149">
        <v>9</v>
      </c>
      <c r="B10" s="808" t="s">
        <v>501</v>
      </c>
      <c r="C10" s="149" t="s">
        <v>502</v>
      </c>
      <c r="D10" s="149" t="s">
        <v>465</v>
      </c>
      <c r="E10" s="104">
        <v>1299779</v>
      </c>
      <c r="F10" s="104" t="s">
        <v>144</v>
      </c>
      <c r="G10" s="104" t="s">
        <v>185</v>
      </c>
      <c r="H10" s="104" t="s">
        <v>316</v>
      </c>
      <c r="I10" s="108">
        <v>43884</v>
      </c>
      <c r="J10" s="108">
        <v>44341</v>
      </c>
      <c r="K10" s="109">
        <f t="shared" si="2"/>
        <v>1.2555555555555555</v>
      </c>
      <c r="L10" s="806">
        <f t="shared" si="3"/>
        <v>458.27777777777777</v>
      </c>
      <c r="M10" s="104">
        <f t="shared" si="0"/>
        <v>15.275925925925925</v>
      </c>
      <c r="N10" s="361" t="s">
        <v>3375</v>
      </c>
      <c r="O10" s="108">
        <v>44249</v>
      </c>
      <c r="P10" s="615">
        <f t="shared" si="1"/>
        <v>12.166666666666666</v>
      </c>
      <c r="Q10" s="419">
        <v>177</v>
      </c>
      <c r="R10" s="149">
        <v>182</v>
      </c>
      <c r="S10" s="149">
        <v>191</v>
      </c>
      <c r="T10" s="149">
        <v>35</v>
      </c>
      <c r="U10" s="149">
        <v>37</v>
      </c>
      <c r="V10" s="149">
        <v>31</v>
      </c>
      <c r="W10" s="108">
        <v>44272</v>
      </c>
    </row>
    <row r="11" spans="1:23" s="819" customFormat="1" ht="15.95">
      <c r="A11" s="810">
        <v>10</v>
      </c>
      <c r="B11" s="811" t="s">
        <v>503</v>
      </c>
      <c r="C11" s="810" t="s">
        <v>504</v>
      </c>
      <c r="D11" s="810" t="s">
        <v>472</v>
      </c>
      <c r="E11" s="812">
        <v>1324351</v>
      </c>
      <c r="F11" s="812" t="s">
        <v>144</v>
      </c>
      <c r="G11" s="812" t="s">
        <v>185</v>
      </c>
      <c r="H11" s="812" t="s">
        <v>329</v>
      </c>
      <c r="I11" s="813">
        <v>43898</v>
      </c>
      <c r="J11" s="813">
        <v>44341</v>
      </c>
      <c r="K11" s="814">
        <f t="shared" si="2"/>
        <v>1.2138888888888888</v>
      </c>
      <c r="L11" s="815">
        <f t="shared" si="3"/>
        <v>443.0694444444444</v>
      </c>
      <c r="M11" s="812">
        <f t="shared" si="0"/>
        <v>14.768981481481481</v>
      </c>
      <c r="N11" s="816" t="s">
        <v>3375</v>
      </c>
      <c r="O11" s="813">
        <v>44249</v>
      </c>
      <c r="P11" s="817">
        <f t="shared" si="1"/>
        <v>11.7</v>
      </c>
      <c r="Q11" s="818">
        <v>194</v>
      </c>
      <c r="R11" s="810">
        <v>193</v>
      </c>
      <c r="S11" s="810">
        <v>195</v>
      </c>
      <c r="T11" s="810">
        <v>28</v>
      </c>
      <c r="U11" s="810">
        <v>29</v>
      </c>
      <c r="V11" s="810">
        <v>28</v>
      </c>
      <c r="W11" s="813">
        <v>44272</v>
      </c>
    </row>
    <row r="12" spans="1:23" s="819" customFormat="1" ht="15.95">
      <c r="A12" s="810">
        <v>11</v>
      </c>
      <c r="B12" s="811" t="s">
        <v>505</v>
      </c>
      <c r="C12" s="810" t="s">
        <v>506</v>
      </c>
      <c r="D12" s="810" t="s">
        <v>472</v>
      </c>
      <c r="E12" s="812">
        <v>1324351</v>
      </c>
      <c r="F12" s="812" t="s">
        <v>144</v>
      </c>
      <c r="G12" s="812" t="s">
        <v>185</v>
      </c>
      <c r="H12" s="812" t="s">
        <v>326</v>
      </c>
      <c r="I12" s="813">
        <v>43898</v>
      </c>
      <c r="J12" s="813">
        <v>44341</v>
      </c>
      <c r="K12" s="814">
        <f t="shared" si="2"/>
        <v>1.2138888888888888</v>
      </c>
      <c r="L12" s="815">
        <f t="shared" si="3"/>
        <v>443.0694444444444</v>
      </c>
      <c r="M12" s="812">
        <f t="shared" si="0"/>
        <v>14.768981481481481</v>
      </c>
      <c r="N12" s="816" t="s">
        <v>3375</v>
      </c>
      <c r="O12" s="813">
        <v>44249</v>
      </c>
      <c r="P12" s="817">
        <f t="shared" si="1"/>
        <v>11.7</v>
      </c>
      <c r="Q12" s="818">
        <v>159</v>
      </c>
      <c r="R12" s="810">
        <v>158</v>
      </c>
      <c r="S12" s="810">
        <v>165</v>
      </c>
      <c r="T12" s="810">
        <v>28</v>
      </c>
      <c r="U12" s="810">
        <v>28</v>
      </c>
      <c r="V12" s="810">
        <v>29</v>
      </c>
      <c r="W12" s="813">
        <v>44272</v>
      </c>
    </row>
    <row r="13" spans="1:23" s="819" customFormat="1" ht="15.95">
      <c r="A13" s="810">
        <v>12</v>
      </c>
      <c r="B13" s="811" t="s">
        <v>507</v>
      </c>
      <c r="C13" s="810" t="s">
        <v>508</v>
      </c>
      <c r="D13" s="810" t="s">
        <v>472</v>
      </c>
      <c r="E13" s="812">
        <v>1324351</v>
      </c>
      <c r="F13" s="812" t="s">
        <v>144</v>
      </c>
      <c r="G13" s="812" t="s">
        <v>185</v>
      </c>
      <c r="H13" s="812" t="s">
        <v>316</v>
      </c>
      <c r="I13" s="813">
        <v>43898</v>
      </c>
      <c r="J13" s="813">
        <v>44341</v>
      </c>
      <c r="K13" s="814">
        <f t="shared" si="2"/>
        <v>1.2138888888888888</v>
      </c>
      <c r="L13" s="815">
        <f t="shared" si="3"/>
        <v>443.0694444444444</v>
      </c>
      <c r="M13" s="812">
        <f t="shared" si="0"/>
        <v>14.768981481481481</v>
      </c>
      <c r="N13" s="816" t="s">
        <v>3375</v>
      </c>
      <c r="O13" s="813">
        <v>44249</v>
      </c>
      <c r="P13" s="817">
        <f t="shared" si="1"/>
        <v>11.7</v>
      </c>
      <c r="Q13" s="818">
        <v>159</v>
      </c>
      <c r="R13" s="810">
        <v>167</v>
      </c>
      <c r="S13" s="810">
        <v>156</v>
      </c>
      <c r="T13" s="810">
        <v>27</v>
      </c>
      <c r="U13" s="810">
        <v>27</v>
      </c>
      <c r="V13" s="810">
        <v>27</v>
      </c>
      <c r="W13" s="813">
        <v>44272</v>
      </c>
    </row>
    <row r="14" spans="1:23" s="809" customFormat="1" ht="15.95">
      <c r="A14" s="149">
        <v>13</v>
      </c>
      <c r="B14" s="808" t="s">
        <v>509</v>
      </c>
      <c r="C14" s="149" t="s">
        <v>510</v>
      </c>
      <c r="D14" s="149" t="s">
        <v>479</v>
      </c>
      <c r="E14" s="104">
        <v>1324353</v>
      </c>
      <c r="F14" s="104" t="s">
        <v>142</v>
      </c>
      <c r="G14" s="104" t="s">
        <v>185</v>
      </c>
      <c r="H14" s="149" t="s">
        <v>329</v>
      </c>
      <c r="I14" s="145">
        <v>43898</v>
      </c>
      <c r="J14" s="108">
        <v>44341</v>
      </c>
      <c r="K14" s="109">
        <f t="shared" si="2"/>
        <v>1.2138888888888888</v>
      </c>
      <c r="L14" s="806">
        <f t="shared" si="3"/>
        <v>443.0694444444444</v>
      </c>
      <c r="M14" s="104">
        <f t="shared" si="0"/>
        <v>14.768981481481481</v>
      </c>
      <c r="N14" s="361" t="s">
        <v>3375</v>
      </c>
      <c r="O14" s="108">
        <v>44249</v>
      </c>
      <c r="P14" s="615">
        <f t="shared" si="1"/>
        <v>11.7</v>
      </c>
      <c r="Q14" s="419">
        <v>173</v>
      </c>
      <c r="R14" s="149">
        <v>171</v>
      </c>
      <c r="S14" s="149">
        <v>176</v>
      </c>
      <c r="T14" s="149">
        <v>34</v>
      </c>
      <c r="U14" s="149">
        <v>34</v>
      </c>
      <c r="V14" s="149">
        <v>34</v>
      </c>
      <c r="W14" s="108">
        <v>44272</v>
      </c>
    </row>
    <row r="15" spans="1:23" s="809" customFormat="1" ht="15.95">
      <c r="A15" s="149">
        <v>14</v>
      </c>
      <c r="B15" s="808" t="s">
        <v>511</v>
      </c>
      <c r="C15" s="149" t="s">
        <v>512</v>
      </c>
      <c r="D15" s="149" t="s">
        <v>479</v>
      </c>
      <c r="E15" s="104">
        <v>1324353</v>
      </c>
      <c r="F15" s="104" t="s">
        <v>142</v>
      </c>
      <c r="G15" s="104" t="s">
        <v>185</v>
      </c>
      <c r="H15" s="149" t="s">
        <v>326</v>
      </c>
      <c r="I15" s="145">
        <v>43898</v>
      </c>
      <c r="J15" s="108">
        <v>44341</v>
      </c>
      <c r="K15" s="109">
        <f t="shared" si="2"/>
        <v>1.2138888888888888</v>
      </c>
      <c r="L15" s="806">
        <f t="shared" si="3"/>
        <v>443.0694444444444</v>
      </c>
      <c r="M15" s="104">
        <f t="shared" si="0"/>
        <v>14.768981481481481</v>
      </c>
      <c r="N15" s="361" t="s">
        <v>3375</v>
      </c>
      <c r="O15" s="108">
        <v>44249</v>
      </c>
      <c r="P15" s="615">
        <f t="shared" si="1"/>
        <v>11.7</v>
      </c>
      <c r="Q15" s="419">
        <v>162</v>
      </c>
      <c r="R15" s="149">
        <v>153</v>
      </c>
      <c r="S15" s="149">
        <v>166</v>
      </c>
      <c r="T15" s="149">
        <v>33</v>
      </c>
      <c r="U15" s="149">
        <v>33</v>
      </c>
      <c r="V15" s="149">
        <v>34</v>
      </c>
      <c r="W15" s="108">
        <v>44272</v>
      </c>
    </row>
    <row r="16" spans="1:23" s="809" customFormat="1" ht="15.95">
      <c r="A16" s="149">
        <v>15</v>
      </c>
      <c r="B16" s="808" t="s">
        <v>513</v>
      </c>
      <c r="C16" s="149" t="s">
        <v>514</v>
      </c>
      <c r="D16" s="149" t="s">
        <v>479</v>
      </c>
      <c r="E16" s="104">
        <v>1324353</v>
      </c>
      <c r="F16" s="104" t="s">
        <v>142</v>
      </c>
      <c r="G16" s="104" t="s">
        <v>185</v>
      </c>
      <c r="H16" s="149" t="s">
        <v>316</v>
      </c>
      <c r="I16" s="145">
        <v>43898</v>
      </c>
      <c r="J16" s="108">
        <v>44341</v>
      </c>
      <c r="K16" s="109">
        <f t="shared" si="2"/>
        <v>1.2138888888888888</v>
      </c>
      <c r="L16" s="806">
        <f t="shared" si="3"/>
        <v>443.0694444444444</v>
      </c>
      <c r="M16" s="104">
        <f t="shared" si="0"/>
        <v>14.768981481481481</v>
      </c>
      <c r="N16" s="361" t="s">
        <v>3375</v>
      </c>
      <c r="O16" s="108">
        <v>44249</v>
      </c>
      <c r="P16" s="615">
        <f t="shared" si="1"/>
        <v>11.7</v>
      </c>
      <c r="Q16" s="419">
        <v>177</v>
      </c>
      <c r="R16" s="149">
        <v>182</v>
      </c>
      <c r="S16" s="149">
        <v>155</v>
      </c>
      <c r="T16" s="149">
        <v>35</v>
      </c>
      <c r="U16" s="149">
        <v>35</v>
      </c>
      <c r="V16" s="149">
        <v>35</v>
      </c>
      <c r="W16" s="108">
        <v>44272</v>
      </c>
    </row>
    <row r="17" spans="1:23" s="119" customFormat="1" ht="15.95">
      <c r="A17" s="167">
        <v>16</v>
      </c>
      <c r="B17" s="807" t="s">
        <v>515</v>
      </c>
      <c r="C17" s="167" t="s">
        <v>516</v>
      </c>
      <c r="D17" s="167" t="s">
        <v>484</v>
      </c>
      <c r="E17" s="150">
        <v>1190436</v>
      </c>
      <c r="F17" s="151" t="s">
        <v>142</v>
      </c>
      <c r="G17" s="151" t="s">
        <v>186</v>
      </c>
      <c r="H17" s="151" t="s">
        <v>329</v>
      </c>
      <c r="I17" s="152">
        <v>43878</v>
      </c>
      <c r="J17" s="106">
        <v>44341</v>
      </c>
      <c r="K17" s="107">
        <f t="shared" si="2"/>
        <v>1.2722222222222221</v>
      </c>
      <c r="L17" s="111">
        <f t="shared" si="3"/>
        <v>464.36111111111109</v>
      </c>
      <c r="M17" s="150">
        <f t="shared" si="0"/>
        <v>15.478703703703703</v>
      </c>
      <c r="N17" s="318" t="s">
        <v>3375</v>
      </c>
      <c r="O17" s="153">
        <v>44249</v>
      </c>
      <c r="P17" s="110">
        <f t="shared" si="1"/>
        <v>12.366666666666667</v>
      </c>
      <c r="Q17" s="420">
        <v>200</v>
      </c>
      <c r="R17" s="218">
        <v>192</v>
      </c>
      <c r="S17" s="218">
        <v>205</v>
      </c>
      <c r="T17" s="218">
        <v>27</v>
      </c>
      <c r="U17" s="218">
        <v>28</v>
      </c>
      <c r="V17" s="218">
        <v>27</v>
      </c>
      <c r="W17" s="330">
        <v>44272</v>
      </c>
    </row>
    <row r="18" spans="1:23" s="119" customFormat="1" ht="15.95">
      <c r="A18" s="167">
        <v>17</v>
      </c>
      <c r="B18" s="807" t="s">
        <v>517</v>
      </c>
      <c r="C18" s="167" t="s">
        <v>518</v>
      </c>
      <c r="D18" s="167" t="s">
        <v>484</v>
      </c>
      <c r="E18" s="150">
        <v>1190436</v>
      </c>
      <c r="F18" s="151" t="s">
        <v>144</v>
      </c>
      <c r="G18" s="151" t="s">
        <v>186</v>
      </c>
      <c r="H18" s="151" t="s">
        <v>329</v>
      </c>
      <c r="I18" s="152">
        <v>43878</v>
      </c>
      <c r="J18" s="106">
        <v>44341</v>
      </c>
      <c r="K18" s="107">
        <f t="shared" si="2"/>
        <v>1.2722222222222221</v>
      </c>
      <c r="L18" s="111">
        <f t="shared" si="3"/>
        <v>464.36111111111109</v>
      </c>
      <c r="M18" s="150">
        <f t="shared" si="0"/>
        <v>15.478703703703703</v>
      </c>
      <c r="N18" s="318" t="s">
        <v>3375</v>
      </c>
      <c r="O18" s="153">
        <v>44249</v>
      </c>
      <c r="P18" s="110">
        <f t="shared" si="1"/>
        <v>12.366666666666667</v>
      </c>
      <c r="Q18" s="420">
        <v>144</v>
      </c>
      <c r="R18" s="218">
        <v>138</v>
      </c>
      <c r="S18" s="218">
        <v>147</v>
      </c>
      <c r="T18" s="218">
        <v>28</v>
      </c>
      <c r="U18" s="218">
        <v>29</v>
      </c>
      <c r="V18" s="218">
        <v>27</v>
      </c>
      <c r="W18" s="330">
        <v>44272</v>
      </c>
    </row>
    <row r="19" spans="1:23" ht="15.95">
      <c r="A19" s="161" t="s">
        <v>184</v>
      </c>
      <c r="B19" s="14"/>
    </row>
    <row r="20" spans="1:23" ht="15.95">
      <c r="A20" s="162" t="s">
        <v>153</v>
      </c>
      <c r="B20" s="14"/>
    </row>
    <row r="21" spans="1:23">
      <c r="A21" s="163" t="s">
        <v>170</v>
      </c>
      <c r="B21" s="167"/>
    </row>
    <row r="22" spans="1:23" ht="15.95">
      <c r="A22" s="164" t="s">
        <v>179</v>
      </c>
      <c r="B22" s="532"/>
    </row>
    <row r="23" spans="1:23" ht="15.95">
      <c r="A23" s="165" t="s">
        <v>185</v>
      </c>
      <c r="B23" s="14"/>
    </row>
    <row r="24" spans="1:23" ht="15.95">
      <c r="A24" s="187" t="s">
        <v>183</v>
      </c>
      <c r="B24" s="14"/>
    </row>
    <row r="25" spans="1:23">
      <c r="A25" s="186" t="s">
        <v>186</v>
      </c>
      <c r="B25" s="167"/>
    </row>
    <row r="26" spans="1:23" ht="17.100000000000001">
      <c r="A26" s="374" t="s">
        <v>187</v>
      </c>
      <c r="B26" s="562"/>
    </row>
    <row r="27" spans="1:23" ht="17.100000000000001">
      <c r="A27" s="393" t="s">
        <v>188</v>
      </c>
      <c r="B27" s="562"/>
    </row>
  </sheetData>
  <pageMargins left="0.7" right="0.7" top="0.75" bottom="0.75" header="0.3" footer="0.3"/>
  <pageSetup fitToHeight="0"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10A4-72EF-4CFE-B188-5A656E16DBBD}">
  <sheetPr>
    <tabColor rgb="FFFFC000"/>
    <pageSetUpPr fitToPage="1"/>
  </sheetPr>
  <dimension ref="A1:Z32"/>
  <sheetViews>
    <sheetView workbookViewId="0">
      <selection activeCell="A11" sqref="A11:XFD11"/>
    </sheetView>
  </sheetViews>
  <sheetFormatPr defaultColWidth="8.85546875" defaultRowHeight="15"/>
  <cols>
    <col min="2" max="2" width="13" customWidth="1"/>
    <col min="3" max="3" width="11.7109375" customWidth="1"/>
    <col min="4" max="4" width="19.42578125" customWidth="1"/>
    <col min="5" max="5" width="18.7109375" customWidth="1"/>
    <col min="9" max="9" width="14.7109375" customWidth="1"/>
    <col min="10" max="10" width="12.42578125" customWidth="1"/>
    <col min="11" max="11" width="24.42578125" customWidth="1"/>
    <col min="12" max="12" width="21.42578125" customWidth="1"/>
    <col min="13" max="13" width="19.140625" customWidth="1"/>
    <col min="14" max="16" width="20.42578125" customWidth="1"/>
    <col min="17" max="17" width="18.42578125" customWidth="1"/>
    <col min="18" max="18" width="16.28515625" customWidth="1"/>
    <col min="19" max="19" width="17.140625" customWidth="1"/>
    <col min="20" max="20" width="19.28515625" customWidth="1"/>
    <col min="21" max="21" width="18.140625" customWidth="1"/>
    <col min="22" max="22" width="17.140625" customWidth="1"/>
    <col min="23" max="23" width="17" customWidth="1"/>
    <col min="24" max="24" width="16.28515625" customWidth="1"/>
    <col min="25" max="25" width="15.85546875" customWidth="1"/>
    <col min="26" max="26" width="16.140625" customWidth="1"/>
  </cols>
  <sheetData>
    <row r="1" spans="1:26">
      <c r="A1" s="167" t="s">
        <v>126</v>
      </c>
      <c r="B1" s="167" t="s">
        <v>267</v>
      </c>
      <c r="C1" s="119" t="s">
        <v>0</v>
      </c>
      <c r="D1" s="316" t="s">
        <v>269</v>
      </c>
      <c r="E1" s="167" t="s">
        <v>3227</v>
      </c>
      <c r="F1" s="167" t="s">
        <v>219</v>
      </c>
      <c r="G1" s="167" t="s">
        <v>222</v>
      </c>
      <c r="H1" s="167" t="s">
        <v>271</v>
      </c>
      <c r="I1" s="167" t="s">
        <v>218</v>
      </c>
      <c r="J1" s="167" t="s">
        <v>272</v>
      </c>
      <c r="K1" s="167" t="s">
        <v>3233</v>
      </c>
      <c r="L1" s="368" t="s">
        <v>3675</v>
      </c>
      <c r="M1" s="119" t="s">
        <v>3676</v>
      </c>
      <c r="N1" s="144" t="s">
        <v>3677</v>
      </c>
      <c r="O1" s="317" t="s">
        <v>3678</v>
      </c>
      <c r="P1" s="144" t="s">
        <v>3679</v>
      </c>
      <c r="Q1" s="317" t="s">
        <v>3680</v>
      </c>
      <c r="R1" s="317" t="s">
        <v>3681</v>
      </c>
      <c r="S1" s="317" t="s">
        <v>3622</v>
      </c>
      <c r="T1" s="317" t="s">
        <v>3623</v>
      </c>
      <c r="U1" s="317" t="s">
        <v>3624</v>
      </c>
      <c r="V1" s="317" t="s">
        <v>3625</v>
      </c>
      <c r="W1" s="317" t="s">
        <v>3626</v>
      </c>
      <c r="X1" s="317" t="s">
        <v>3627</v>
      </c>
      <c r="Y1" s="317" t="s">
        <v>3628</v>
      </c>
      <c r="Z1" s="144" t="s">
        <v>3682</v>
      </c>
    </row>
    <row r="2" spans="1:26" ht="15.95">
      <c r="A2" s="1">
        <v>1</v>
      </c>
      <c r="B2" s="1" t="s">
        <v>520</v>
      </c>
      <c r="C2" s="1" t="s">
        <v>521</v>
      </c>
      <c r="D2" s="167" t="s">
        <v>375</v>
      </c>
      <c r="E2" s="104">
        <v>1275947</v>
      </c>
      <c r="F2" s="104" t="s">
        <v>142</v>
      </c>
      <c r="G2" s="104" t="s">
        <v>185</v>
      </c>
      <c r="H2" s="145" t="s">
        <v>329</v>
      </c>
      <c r="I2" s="145">
        <v>43751</v>
      </c>
      <c r="J2" s="361">
        <f ca="1">YEARFRAC(I2,TODAY())</f>
        <v>3.9027777777777777</v>
      </c>
      <c r="K2" s="318" t="s">
        <v>3375</v>
      </c>
      <c r="L2" s="108">
        <v>44319</v>
      </c>
      <c r="M2" s="109">
        <f t="shared" ref="M2:M23" si="0">_xlfn.DAYS(L2,I2)/30</f>
        <v>18.933333333333334</v>
      </c>
      <c r="N2" s="149">
        <v>172</v>
      </c>
      <c r="O2" s="149">
        <v>24</v>
      </c>
      <c r="P2" s="178">
        <v>168</v>
      </c>
      <c r="Q2" s="587">
        <v>35</v>
      </c>
      <c r="R2" s="429"/>
      <c r="S2" s="429"/>
      <c r="T2" s="429"/>
      <c r="U2" s="429"/>
      <c r="V2" s="429"/>
      <c r="W2" s="429"/>
      <c r="X2" s="429"/>
      <c r="Y2" s="429"/>
      <c r="Z2" s="429"/>
    </row>
    <row r="3" spans="1:26" ht="15.95">
      <c r="A3" s="1">
        <v>2</v>
      </c>
      <c r="B3" s="1" t="s">
        <v>522</v>
      </c>
      <c r="C3" s="1" t="s">
        <v>523</v>
      </c>
      <c r="D3" s="167" t="s">
        <v>375</v>
      </c>
      <c r="E3" s="104">
        <v>1275947</v>
      </c>
      <c r="F3" s="104" t="s">
        <v>142</v>
      </c>
      <c r="G3" s="104" t="s">
        <v>185</v>
      </c>
      <c r="H3" s="145" t="s">
        <v>326</v>
      </c>
      <c r="I3" s="145">
        <v>43751</v>
      </c>
      <c r="J3" s="361">
        <f t="shared" ref="J3:J23" ca="1" si="1">YEARFRAC(I3,TODAY())</f>
        <v>3.9027777777777777</v>
      </c>
      <c r="K3" s="318" t="s">
        <v>3375</v>
      </c>
      <c r="L3" s="108">
        <v>44319</v>
      </c>
      <c r="M3" s="109">
        <f t="shared" si="0"/>
        <v>18.933333333333334</v>
      </c>
      <c r="N3" s="149">
        <v>168</v>
      </c>
      <c r="O3" s="149">
        <v>26</v>
      </c>
      <c r="P3" s="178">
        <v>202</v>
      </c>
      <c r="Q3" s="587">
        <v>42</v>
      </c>
      <c r="R3" s="429"/>
      <c r="S3" s="429"/>
      <c r="T3" s="429"/>
      <c r="U3" s="429"/>
      <c r="V3" s="429"/>
      <c r="W3" s="429"/>
      <c r="X3" s="429"/>
      <c r="Y3" s="429"/>
      <c r="Z3" s="429"/>
    </row>
    <row r="4" spans="1:26" ht="15.95">
      <c r="A4" s="1">
        <v>3</v>
      </c>
      <c r="B4" s="1" t="s">
        <v>524</v>
      </c>
      <c r="C4" s="1" t="s">
        <v>525</v>
      </c>
      <c r="D4" s="167" t="s">
        <v>375</v>
      </c>
      <c r="E4" s="104">
        <v>1275947</v>
      </c>
      <c r="F4" s="104" t="s">
        <v>142</v>
      </c>
      <c r="G4" s="104" t="s">
        <v>185</v>
      </c>
      <c r="H4" s="145" t="s">
        <v>316</v>
      </c>
      <c r="I4" s="145">
        <v>43751</v>
      </c>
      <c r="J4" s="361">
        <f t="shared" ca="1" si="1"/>
        <v>3.9027777777777777</v>
      </c>
      <c r="K4" s="318" t="s">
        <v>3375</v>
      </c>
      <c r="L4" s="108">
        <v>44319</v>
      </c>
      <c r="M4" s="109">
        <f t="shared" si="0"/>
        <v>18.933333333333334</v>
      </c>
      <c r="N4" s="149">
        <v>155</v>
      </c>
      <c r="O4" s="149">
        <v>25</v>
      </c>
      <c r="P4" s="178">
        <v>208</v>
      </c>
      <c r="Q4" s="587">
        <v>45</v>
      </c>
      <c r="R4" s="429"/>
      <c r="S4" s="429"/>
      <c r="T4" s="429"/>
      <c r="U4" s="429"/>
      <c r="V4" s="429"/>
      <c r="W4" s="429"/>
      <c r="X4" s="429"/>
      <c r="Y4" s="429"/>
      <c r="Z4" s="429"/>
    </row>
    <row r="5" spans="1:26" ht="15.95">
      <c r="A5" s="1">
        <v>4</v>
      </c>
      <c r="B5" s="1" t="s">
        <v>526</v>
      </c>
      <c r="C5" s="1" t="s">
        <v>527</v>
      </c>
      <c r="D5" s="167" t="s">
        <v>386</v>
      </c>
      <c r="E5" s="104">
        <v>1275956</v>
      </c>
      <c r="F5" s="104" t="s">
        <v>142</v>
      </c>
      <c r="G5" s="104" t="s">
        <v>185</v>
      </c>
      <c r="H5" s="145" t="s">
        <v>329</v>
      </c>
      <c r="I5" s="145">
        <v>43771</v>
      </c>
      <c r="J5" s="361">
        <f t="shared" ca="1" si="1"/>
        <v>3.85</v>
      </c>
      <c r="K5" s="318" t="s">
        <v>3375</v>
      </c>
      <c r="L5" s="108">
        <v>44319</v>
      </c>
      <c r="M5" s="109">
        <f t="shared" si="0"/>
        <v>18.266666666666666</v>
      </c>
      <c r="N5" s="149">
        <v>188</v>
      </c>
      <c r="O5" s="149">
        <v>23</v>
      </c>
      <c r="P5" s="178">
        <v>170</v>
      </c>
      <c r="Q5" s="587">
        <v>28</v>
      </c>
      <c r="R5" s="429"/>
      <c r="S5" s="429"/>
      <c r="T5" s="429"/>
      <c r="U5" s="429"/>
      <c r="V5" s="429"/>
      <c r="W5" s="429"/>
      <c r="X5" s="429"/>
      <c r="Y5" s="429"/>
      <c r="Z5" s="429"/>
    </row>
    <row r="6" spans="1:26" ht="15.95">
      <c r="A6" s="1">
        <v>5</v>
      </c>
      <c r="B6" s="1" t="s">
        <v>528</v>
      </c>
      <c r="C6" s="1" t="s">
        <v>529</v>
      </c>
      <c r="D6" s="167" t="s">
        <v>386</v>
      </c>
      <c r="E6" s="104">
        <v>1275956</v>
      </c>
      <c r="F6" s="104" t="s">
        <v>142</v>
      </c>
      <c r="G6" s="104" t="s">
        <v>185</v>
      </c>
      <c r="H6" s="145" t="s">
        <v>326</v>
      </c>
      <c r="I6" s="145">
        <v>43771</v>
      </c>
      <c r="J6" s="361">
        <f t="shared" ca="1" si="1"/>
        <v>3.85</v>
      </c>
      <c r="K6" s="318" t="s">
        <v>3375</v>
      </c>
      <c r="L6" s="108">
        <v>44319</v>
      </c>
      <c r="M6" s="109">
        <f t="shared" si="0"/>
        <v>18.266666666666666</v>
      </c>
      <c r="N6" s="149">
        <v>210</v>
      </c>
      <c r="O6" s="149">
        <v>31</v>
      </c>
      <c r="P6" s="178">
        <v>180</v>
      </c>
      <c r="Q6" s="587">
        <v>33</v>
      </c>
      <c r="R6" s="429"/>
      <c r="S6" s="429"/>
      <c r="T6" s="429"/>
      <c r="U6" s="429"/>
      <c r="V6" s="429"/>
      <c r="W6" s="429"/>
      <c r="X6" s="429"/>
      <c r="Y6" s="429"/>
      <c r="Z6" s="429"/>
    </row>
    <row r="7" spans="1:26" ht="15.95">
      <c r="A7" s="1">
        <v>6</v>
      </c>
      <c r="B7" s="1" t="s">
        <v>530</v>
      </c>
      <c r="C7" s="1" t="s">
        <v>531</v>
      </c>
      <c r="D7" s="167" t="s">
        <v>386</v>
      </c>
      <c r="E7" s="104">
        <v>1275956</v>
      </c>
      <c r="F7" s="104" t="s">
        <v>142</v>
      </c>
      <c r="G7" s="104" t="s">
        <v>185</v>
      </c>
      <c r="H7" s="145" t="s">
        <v>316</v>
      </c>
      <c r="I7" s="145">
        <v>43771</v>
      </c>
      <c r="J7" s="361">
        <f t="shared" ca="1" si="1"/>
        <v>3.85</v>
      </c>
      <c r="K7" s="318" t="s">
        <v>3375</v>
      </c>
      <c r="L7" s="108">
        <v>44319</v>
      </c>
      <c r="M7" s="109">
        <f t="shared" si="0"/>
        <v>18.266666666666666</v>
      </c>
      <c r="N7" s="149">
        <v>178</v>
      </c>
      <c r="O7" s="149">
        <v>30</v>
      </c>
      <c r="P7" s="178">
        <v>174</v>
      </c>
      <c r="Q7" s="587">
        <v>35</v>
      </c>
      <c r="R7" s="429"/>
      <c r="S7" s="429"/>
      <c r="T7" s="429"/>
      <c r="U7" s="429"/>
      <c r="V7" s="429"/>
      <c r="W7" s="429"/>
      <c r="X7" s="429"/>
      <c r="Y7" s="429"/>
      <c r="Z7" s="429"/>
    </row>
    <row r="8" spans="1:26" ht="15.95">
      <c r="A8" s="1">
        <v>7</v>
      </c>
      <c r="B8" s="1" t="s">
        <v>532</v>
      </c>
      <c r="C8" s="1" t="s">
        <v>533</v>
      </c>
      <c r="D8" s="167" t="s">
        <v>396</v>
      </c>
      <c r="E8" s="104">
        <v>1275955</v>
      </c>
      <c r="F8" s="104" t="s">
        <v>144</v>
      </c>
      <c r="G8" s="104" t="s">
        <v>185</v>
      </c>
      <c r="H8" s="145" t="s">
        <v>329</v>
      </c>
      <c r="I8" s="145">
        <v>43771</v>
      </c>
      <c r="J8" s="361">
        <f t="shared" ca="1" si="1"/>
        <v>3.85</v>
      </c>
      <c r="K8" s="318" t="s">
        <v>3375</v>
      </c>
      <c r="L8" s="108">
        <v>44319</v>
      </c>
      <c r="M8" s="109">
        <f t="shared" si="0"/>
        <v>18.266666666666666</v>
      </c>
      <c r="N8" s="149">
        <v>166</v>
      </c>
      <c r="O8" s="149">
        <v>30</v>
      </c>
      <c r="P8" s="178">
        <v>201</v>
      </c>
      <c r="Q8" s="587">
        <v>27</v>
      </c>
      <c r="R8" s="429"/>
      <c r="S8" s="429"/>
      <c r="T8" s="429"/>
      <c r="U8" s="429"/>
      <c r="V8" s="429"/>
      <c r="W8" s="429"/>
      <c r="X8" s="429"/>
      <c r="Y8" s="429"/>
      <c r="Z8" s="429"/>
    </row>
    <row r="9" spans="1:26" ht="15.95">
      <c r="A9" s="1">
        <v>8</v>
      </c>
      <c r="B9" s="1" t="s">
        <v>534</v>
      </c>
      <c r="C9" s="1" t="s">
        <v>535</v>
      </c>
      <c r="D9" s="167" t="s">
        <v>396</v>
      </c>
      <c r="E9" s="104">
        <v>1275955</v>
      </c>
      <c r="F9" s="104" t="s">
        <v>144</v>
      </c>
      <c r="G9" s="104" t="s">
        <v>185</v>
      </c>
      <c r="H9" s="145" t="s">
        <v>326</v>
      </c>
      <c r="I9" s="145">
        <v>43771</v>
      </c>
      <c r="J9" s="361">
        <f t="shared" ca="1" si="1"/>
        <v>3.85</v>
      </c>
      <c r="K9" s="318" t="s">
        <v>3375</v>
      </c>
      <c r="L9" s="108">
        <v>44319</v>
      </c>
      <c r="M9" s="109">
        <f t="shared" si="0"/>
        <v>18.266666666666666</v>
      </c>
      <c r="N9" s="149">
        <v>183</v>
      </c>
      <c r="O9" s="149">
        <v>29</v>
      </c>
      <c r="P9" s="178">
        <v>184</v>
      </c>
      <c r="Q9" s="587">
        <v>28</v>
      </c>
      <c r="R9" s="429"/>
      <c r="S9" s="429"/>
      <c r="T9" s="429"/>
      <c r="U9" s="429"/>
      <c r="V9" s="429"/>
      <c r="W9" s="429"/>
      <c r="X9" s="429"/>
      <c r="Y9" s="429"/>
      <c r="Z9" s="429"/>
    </row>
    <row r="10" spans="1:26" ht="15.95">
      <c r="A10" s="1">
        <v>9</v>
      </c>
      <c r="B10" s="1" t="s">
        <v>536</v>
      </c>
      <c r="C10" s="1" t="s">
        <v>537</v>
      </c>
      <c r="D10" s="167" t="s">
        <v>396</v>
      </c>
      <c r="E10" s="104">
        <v>1275955</v>
      </c>
      <c r="F10" s="104" t="s">
        <v>144</v>
      </c>
      <c r="G10" s="104" t="s">
        <v>185</v>
      </c>
      <c r="H10" s="145" t="s">
        <v>316</v>
      </c>
      <c r="I10" s="145">
        <v>43771</v>
      </c>
      <c r="J10" s="361">
        <f t="shared" ca="1" si="1"/>
        <v>3.85</v>
      </c>
      <c r="K10" s="318" t="s">
        <v>3375</v>
      </c>
      <c r="L10" s="108">
        <v>44319</v>
      </c>
      <c r="M10" s="109">
        <f t="shared" si="0"/>
        <v>18.266666666666666</v>
      </c>
      <c r="N10" s="149">
        <v>188</v>
      </c>
      <c r="O10" s="149">
        <v>30</v>
      </c>
      <c r="P10" s="178">
        <v>183</v>
      </c>
      <c r="Q10" s="587">
        <v>29</v>
      </c>
      <c r="R10" s="429"/>
      <c r="S10" s="429"/>
      <c r="T10" s="429"/>
      <c r="U10" s="429"/>
      <c r="V10" s="429"/>
      <c r="W10" s="429"/>
      <c r="X10" s="429"/>
      <c r="Y10" s="429"/>
      <c r="Z10" s="429"/>
    </row>
    <row r="11" spans="1:26" ht="15.95">
      <c r="A11" s="1">
        <v>10</v>
      </c>
      <c r="C11" s="1" t="s">
        <v>538</v>
      </c>
      <c r="D11" s="167" t="s">
        <v>396</v>
      </c>
      <c r="E11" s="552">
        <v>1275955</v>
      </c>
      <c r="F11" s="552" t="s">
        <v>144</v>
      </c>
      <c r="G11" s="552" t="s">
        <v>185</v>
      </c>
      <c r="H11" s="553" t="s">
        <v>323</v>
      </c>
      <c r="I11" s="553">
        <v>43771</v>
      </c>
      <c r="J11" s="554">
        <f t="shared" ca="1" si="1"/>
        <v>3.85</v>
      </c>
      <c r="K11" s="555" t="s">
        <v>3375</v>
      </c>
      <c r="L11" s="556">
        <v>44319</v>
      </c>
      <c r="M11" s="557">
        <f t="shared" si="0"/>
        <v>18.266666666666666</v>
      </c>
      <c r="N11" s="559">
        <v>209</v>
      </c>
      <c r="O11" s="559">
        <v>26</v>
      </c>
      <c r="P11" s="588"/>
      <c r="Q11" s="589"/>
      <c r="R11" s="429"/>
      <c r="S11" s="429"/>
      <c r="T11" s="429"/>
      <c r="U11" s="429"/>
      <c r="V11" s="429"/>
      <c r="W11" s="429"/>
      <c r="X11" s="429"/>
      <c r="Y11" s="429"/>
      <c r="Z11" s="429"/>
    </row>
    <row r="12" spans="1:26" ht="15.95">
      <c r="A12" s="1">
        <v>11</v>
      </c>
      <c r="B12" s="1" t="s">
        <v>539</v>
      </c>
      <c r="C12" s="1" t="s">
        <v>540</v>
      </c>
      <c r="D12" s="167" t="s">
        <v>396</v>
      </c>
      <c r="E12" s="104">
        <v>1275955</v>
      </c>
      <c r="F12" s="104" t="s">
        <v>144</v>
      </c>
      <c r="G12" s="104" t="s">
        <v>185</v>
      </c>
      <c r="H12" s="145" t="s">
        <v>320</v>
      </c>
      <c r="I12" s="145">
        <v>43771</v>
      </c>
      <c r="J12" s="361">
        <f t="shared" ref="J12" ca="1" si="2">YEARFRAC(I12,TODAY())</f>
        <v>3.85</v>
      </c>
      <c r="K12" s="318" t="s">
        <v>3375</v>
      </c>
      <c r="L12" s="108">
        <v>44319</v>
      </c>
      <c r="M12" s="109">
        <f t="shared" si="0"/>
        <v>18.266666666666666</v>
      </c>
      <c r="N12" s="149">
        <v>187</v>
      </c>
      <c r="O12" s="149">
        <v>25</v>
      </c>
      <c r="P12" s="178">
        <v>188</v>
      </c>
      <c r="Q12" s="587">
        <v>30</v>
      </c>
      <c r="R12" s="429"/>
      <c r="S12" s="429"/>
      <c r="T12" s="429"/>
      <c r="U12" s="429"/>
      <c r="V12" s="429"/>
      <c r="W12" s="429"/>
      <c r="X12" s="429"/>
      <c r="Y12" s="429"/>
      <c r="Z12" s="429"/>
    </row>
    <row r="13" spans="1:26" ht="15.95">
      <c r="A13" s="1">
        <v>12</v>
      </c>
      <c r="B13" s="1" t="s">
        <v>541</v>
      </c>
      <c r="C13" s="1" t="s">
        <v>542</v>
      </c>
      <c r="D13" s="167" t="s">
        <v>403</v>
      </c>
      <c r="E13" s="104">
        <v>1253154</v>
      </c>
      <c r="F13" s="104" t="s">
        <v>144</v>
      </c>
      <c r="G13" s="104" t="s">
        <v>185</v>
      </c>
      <c r="H13" s="145" t="s">
        <v>329</v>
      </c>
      <c r="I13" s="145">
        <v>43777</v>
      </c>
      <c r="J13" s="361">
        <f t="shared" ca="1" si="1"/>
        <v>3.8333333333333335</v>
      </c>
      <c r="K13" s="318" t="s">
        <v>3375</v>
      </c>
      <c r="L13" s="108">
        <v>44319</v>
      </c>
      <c r="M13" s="109">
        <f t="shared" si="0"/>
        <v>18.066666666666666</v>
      </c>
      <c r="N13" s="149">
        <v>167</v>
      </c>
      <c r="O13" s="149">
        <v>28</v>
      </c>
      <c r="P13" s="178">
        <v>190</v>
      </c>
      <c r="Q13" s="587">
        <v>32</v>
      </c>
      <c r="R13" s="429"/>
      <c r="S13" s="429"/>
      <c r="T13" s="429"/>
      <c r="U13" s="429"/>
      <c r="V13" s="429"/>
      <c r="W13" s="429"/>
      <c r="X13" s="429"/>
      <c r="Y13" s="429"/>
      <c r="Z13" s="429"/>
    </row>
    <row r="14" spans="1:26" ht="15.95">
      <c r="A14" s="1">
        <v>13</v>
      </c>
      <c r="B14" s="1" t="s">
        <v>543</v>
      </c>
      <c r="C14" s="1" t="s">
        <v>544</v>
      </c>
      <c r="D14" s="167" t="s">
        <v>403</v>
      </c>
      <c r="E14" s="104">
        <v>1253154</v>
      </c>
      <c r="F14" s="104" t="s">
        <v>144</v>
      </c>
      <c r="G14" s="104" t="s">
        <v>185</v>
      </c>
      <c r="H14" s="145" t="s">
        <v>326</v>
      </c>
      <c r="I14" s="145">
        <v>43777</v>
      </c>
      <c r="J14" s="361">
        <f t="shared" ca="1" si="1"/>
        <v>3.8333333333333335</v>
      </c>
      <c r="K14" s="318" t="s">
        <v>3375</v>
      </c>
      <c r="L14" s="108">
        <v>44319</v>
      </c>
      <c r="M14" s="109">
        <f t="shared" si="0"/>
        <v>18.066666666666666</v>
      </c>
      <c r="N14" s="149">
        <v>198</v>
      </c>
      <c r="O14" s="149">
        <v>27</v>
      </c>
      <c r="P14" s="178">
        <v>191</v>
      </c>
      <c r="Q14" s="587">
        <v>29</v>
      </c>
      <c r="R14" s="429"/>
      <c r="S14" s="429"/>
      <c r="T14" s="429"/>
      <c r="U14" s="429"/>
      <c r="V14" s="429"/>
      <c r="W14" s="429"/>
      <c r="X14" s="429"/>
      <c r="Y14" s="429"/>
      <c r="Z14" s="429"/>
    </row>
    <row r="15" spans="1:26" ht="15.95">
      <c r="A15" s="1">
        <v>14</v>
      </c>
      <c r="B15" s="1" t="s">
        <v>545</v>
      </c>
      <c r="C15" s="1" t="s">
        <v>546</v>
      </c>
      <c r="D15" s="167" t="s">
        <v>403</v>
      </c>
      <c r="E15" s="104">
        <v>1253154</v>
      </c>
      <c r="F15" s="104" t="s">
        <v>144</v>
      </c>
      <c r="G15" s="104" t="s">
        <v>185</v>
      </c>
      <c r="H15" s="145" t="s">
        <v>316</v>
      </c>
      <c r="I15" s="145">
        <v>43777</v>
      </c>
      <c r="J15" s="361">
        <f t="shared" ca="1" si="1"/>
        <v>3.8333333333333335</v>
      </c>
      <c r="K15" s="318" t="s">
        <v>3375</v>
      </c>
      <c r="L15" s="108">
        <v>44319</v>
      </c>
      <c r="M15" s="109">
        <f t="shared" si="0"/>
        <v>18.066666666666666</v>
      </c>
      <c r="N15" s="149">
        <v>176</v>
      </c>
      <c r="O15" s="149">
        <v>29</v>
      </c>
      <c r="P15" s="178">
        <v>177</v>
      </c>
      <c r="Q15" s="587">
        <v>35</v>
      </c>
      <c r="R15" s="429"/>
      <c r="S15" s="429"/>
      <c r="T15" s="429"/>
      <c r="U15" s="429"/>
      <c r="V15" s="429"/>
      <c r="W15" s="429"/>
      <c r="X15" s="429"/>
      <c r="Y15" s="429"/>
      <c r="Z15" s="429"/>
    </row>
    <row r="16" spans="1:26" ht="15.95">
      <c r="A16" s="1">
        <v>15</v>
      </c>
      <c r="B16" s="1" t="s">
        <v>547</v>
      </c>
      <c r="C16" s="1" t="s">
        <v>548</v>
      </c>
      <c r="D16" s="167" t="s">
        <v>403</v>
      </c>
      <c r="E16" s="104">
        <v>1253154</v>
      </c>
      <c r="F16" s="104" t="s">
        <v>144</v>
      </c>
      <c r="G16" s="104" t="s">
        <v>185</v>
      </c>
      <c r="H16" s="145" t="s">
        <v>323</v>
      </c>
      <c r="I16" s="145">
        <v>43777</v>
      </c>
      <c r="J16" s="361">
        <f t="shared" ca="1" si="1"/>
        <v>3.8333333333333335</v>
      </c>
      <c r="K16" s="318" t="s">
        <v>3375</v>
      </c>
      <c r="L16" s="108">
        <v>44319</v>
      </c>
      <c r="M16" s="109">
        <f t="shared" si="0"/>
        <v>18.066666666666666</v>
      </c>
      <c r="N16" s="149">
        <v>180</v>
      </c>
      <c r="O16" s="149">
        <v>31</v>
      </c>
      <c r="P16" s="178">
        <v>187</v>
      </c>
      <c r="Q16" s="587">
        <v>29</v>
      </c>
      <c r="R16" s="429"/>
      <c r="S16" s="429"/>
      <c r="T16" s="429"/>
      <c r="U16" s="429"/>
      <c r="V16" s="429"/>
      <c r="W16" s="429"/>
      <c r="X16" s="429"/>
      <c r="Y16" s="429"/>
      <c r="Z16" s="429"/>
    </row>
    <row r="17" spans="1:26" ht="15.95">
      <c r="A17" s="1">
        <v>16</v>
      </c>
      <c r="B17" s="1" t="s">
        <v>549</v>
      </c>
      <c r="C17" s="1" t="s">
        <v>550</v>
      </c>
      <c r="D17" s="167" t="s">
        <v>403</v>
      </c>
      <c r="E17" s="104">
        <v>1253154</v>
      </c>
      <c r="F17" s="104" t="s">
        <v>144</v>
      </c>
      <c r="G17" s="104" t="s">
        <v>185</v>
      </c>
      <c r="H17" s="145" t="s">
        <v>320</v>
      </c>
      <c r="I17" s="145">
        <v>43777</v>
      </c>
      <c r="J17" s="361">
        <f t="shared" ca="1" si="1"/>
        <v>3.8333333333333335</v>
      </c>
      <c r="K17" s="318" t="s">
        <v>3375</v>
      </c>
      <c r="L17" s="108">
        <v>44319</v>
      </c>
      <c r="M17" s="109">
        <f t="shared" si="0"/>
        <v>18.066666666666666</v>
      </c>
      <c r="N17" s="149">
        <v>168</v>
      </c>
      <c r="O17" s="149">
        <v>27</v>
      </c>
      <c r="P17" s="178">
        <v>201</v>
      </c>
      <c r="Q17" s="587">
        <v>26</v>
      </c>
      <c r="R17" s="429"/>
      <c r="S17" s="429"/>
      <c r="T17" s="429"/>
      <c r="U17" s="429"/>
      <c r="V17" s="429"/>
      <c r="W17" s="429"/>
      <c r="X17" s="429"/>
      <c r="Y17" s="429"/>
      <c r="Z17" s="429"/>
    </row>
    <row r="18" spans="1:26" ht="15.95">
      <c r="A18" s="1">
        <v>17</v>
      </c>
      <c r="B18" s="1" t="s">
        <v>551</v>
      </c>
      <c r="C18" s="1" t="s">
        <v>552</v>
      </c>
      <c r="D18" s="167" t="s">
        <v>415</v>
      </c>
      <c r="E18" s="104">
        <v>1272258</v>
      </c>
      <c r="F18" s="104" t="s">
        <v>144</v>
      </c>
      <c r="G18" s="104" t="s">
        <v>185</v>
      </c>
      <c r="H18" s="145" t="s">
        <v>553</v>
      </c>
      <c r="I18" s="145">
        <v>43654</v>
      </c>
      <c r="J18" s="361">
        <f t="shared" ca="1" si="1"/>
        <v>4.166666666666667</v>
      </c>
      <c r="K18" s="318" t="s">
        <v>3375</v>
      </c>
      <c r="L18" s="108">
        <v>44319</v>
      </c>
      <c r="M18" s="109">
        <f t="shared" si="0"/>
        <v>22.166666666666668</v>
      </c>
      <c r="N18" s="149">
        <v>191</v>
      </c>
      <c r="O18" s="149">
        <v>26</v>
      </c>
      <c r="P18" s="178">
        <v>196</v>
      </c>
      <c r="Q18" s="587">
        <v>36</v>
      </c>
      <c r="R18" s="649"/>
      <c r="S18" s="649"/>
      <c r="T18" s="649"/>
      <c r="U18" s="649"/>
      <c r="V18" s="649"/>
      <c r="W18" s="649"/>
      <c r="X18" s="649"/>
      <c r="Y18" s="649"/>
      <c r="Z18" s="649"/>
    </row>
    <row r="19" spans="1:26" ht="15.95">
      <c r="A19" s="1">
        <v>18</v>
      </c>
      <c r="B19" s="1" t="s">
        <v>554</v>
      </c>
      <c r="C19" s="1" t="s">
        <v>555</v>
      </c>
      <c r="D19" s="167" t="s">
        <v>423</v>
      </c>
      <c r="E19" s="365">
        <v>1125471</v>
      </c>
      <c r="F19" s="365" t="s">
        <v>142</v>
      </c>
      <c r="G19" s="365" t="s">
        <v>186</v>
      </c>
      <c r="H19" s="365" t="s">
        <v>329</v>
      </c>
      <c r="I19" s="366">
        <v>43963</v>
      </c>
      <c r="J19" s="367">
        <f t="shared" ca="1" si="1"/>
        <v>3.3222222222222224</v>
      </c>
      <c r="K19" s="372" t="s">
        <v>3375</v>
      </c>
      <c r="L19" s="370">
        <v>44319</v>
      </c>
      <c r="M19" s="371">
        <f t="shared" si="0"/>
        <v>11.866666666666667</v>
      </c>
      <c r="N19" s="560">
        <v>172</v>
      </c>
      <c r="O19" s="560">
        <v>22</v>
      </c>
      <c r="P19" s="560" t="s">
        <v>381</v>
      </c>
      <c r="Q19" s="560" t="s">
        <v>381</v>
      </c>
      <c r="R19" s="151">
        <v>38</v>
      </c>
      <c r="S19" s="151">
        <v>38</v>
      </c>
      <c r="T19" s="151">
        <v>39</v>
      </c>
      <c r="U19" s="151">
        <v>38</v>
      </c>
      <c r="V19" s="151">
        <v>38</v>
      </c>
      <c r="W19" s="151">
        <v>39</v>
      </c>
      <c r="X19" s="151">
        <v>38</v>
      </c>
      <c r="Y19" s="151">
        <v>38</v>
      </c>
      <c r="Z19" s="151">
        <v>136</v>
      </c>
    </row>
    <row r="20" spans="1:26" ht="15.95">
      <c r="A20" s="1">
        <v>19</v>
      </c>
      <c r="B20" s="1" t="s">
        <v>556</v>
      </c>
      <c r="C20" s="1" t="s">
        <v>557</v>
      </c>
      <c r="D20" s="167" t="s">
        <v>423</v>
      </c>
      <c r="E20" s="362">
        <v>1125471</v>
      </c>
      <c r="F20" s="362" t="s">
        <v>142</v>
      </c>
      <c r="G20" s="362" t="s">
        <v>186</v>
      </c>
      <c r="H20" s="362" t="s">
        <v>326</v>
      </c>
      <c r="I20" s="363">
        <v>43963</v>
      </c>
      <c r="J20" s="364">
        <f t="shared" ca="1" si="1"/>
        <v>3.3222222222222224</v>
      </c>
      <c r="K20" s="372" t="s">
        <v>3375</v>
      </c>
      <c r="L20" s="330">
        <v>44319</v>
      </c>
      <c r="M20" s="369">
        <f t="shared" si="0"/>
        <v>11.866666666666667</v>
      </c>
      <c r="N20" s="151">
        <v>201</v>
      </c>
      <c r="O20" s="151">
        <v>32</v>
      </c>
      <c r="P20" s="151" t="s">
        <v>381</v>
      </c>
      <c r="Q20" s="151" t="s">
        <v>381</v>
      </c>
      <c r="R20" s="151">
        <v>33</v>
      </c>
      <c r="S20" s="151">
        <v>33</v>
      </c>
      <c r="T20" s="151">
        <v>33</v>
      </c>
      <c r="U20" s="151">
        <v>33</v>
      </c>
      <c r="V20" s="151">
        <v>33</v>
      </c>
      <c r="W20" s="151">
        <v>33</v>
      </c>
      <c r="X20" s="151">
        <v>33</v>
      </c>
      <c r="Y20" s="151">
        <v>33</v>
      </c>
      <c r="Z20" s="151">
        <v>112</v>
      </c>
    </row>
    <row r="21" spans="1:26" ht="15.95">
      <c r="A21" s="1">
        <v>20</v>
      </c>
      <c r="B21" s="1" t="s">
        <v>558</v>
      </c>
      <c r="C21" s="1" t="s">
        <v>559</v>
      </c>
      <c r="D21" s="167" t="s">
        <v>423</v>
      </c>
      <c r="E21" s="362">
        <v>1125471</v>
      </c>
      <c r="F21" s="362" t="s">
        <v>142</v>
      </c>
      <c r="G21" s="362" t="s">
        <v>186</v>
      </c>
      <c r="H21" s="362" t="s">
        <v>316</v>
      </c>
      <c r="I21" s="363">
        <v>43963</v>
      </c>
      <c r="J21" s="364">
        <f t="shared" ca="1" si="1"/>
        <v>3.3222222222222224</v>
      </c>
      <c r="K21" s="372" t="s">
        <v>3375</v>
      </c>
      <c r="L21" s="330">
        <v>44319</v>
      </c>
      <c r="M21" s="369">
        <f t="shared" si="0"/>
        <v>11.866666666666667</v>
      </c>
      <c r="N21" s="151">
        <v>187</v>
      </c>
      <c r="O21" s="151">
        <v>33</v>
      </c>
      <c r="P21" s="151" t="s">
        <v>381</v>
      </c>
      <c r="Q21" s="151" t="s">
        <v>381</v>
      </c>
      <c r="R21" s="151">
        <v>36</v>
      </c>
      <c r="S21" s="151">
        <v>37</v>
      </c>
      <c r="T21" s="151">
        <v>37</v>
      </c>
      <c r="U21" s="151">
        <v>36</v>
      </c>
      <c r="V21" s="151">
        <v>37</v>
      </c>
      <c r="W21" s="151">
        <v>37</v>
      </c>
      <c r="X21" s="151">
        <v>38</v>
      </c>
      <c r="Y21" s="151">
        <v>37</v>
      </c>
      <c r="Z21" s="151">
        <v>175</v>
      </c>
    </row>
    <row r="22" spans="1:26" ht="15.95">
      <c r="A22" s="1">
        <v>21</v>
      </c>
      <c r="B22" s="1" t="s">
        <v>560</v>
      </c>
      <c r="C22" s="1" t="s">
        <v>561</v>
      </c>
      <c r="D22" s="167" t="s">
        <v>433</v>
      </c>
      <c r="E22" s="362">
        <v>1343445</v>
      </c>
      <c r="F22" s="362" t="s">
        <v>144</v>
      </c>
      <c r="G22" s="362" t="s">
        <v>186</v>
      </c>
      <c r="H22" s="362" t="s">
        <v>329</v>
      </c>
      <c r="I22" s="363">
        <v>43963</v>
      </c>
      <c r="J22" s="364">
        <f t="shared" ca="1" si="1"/>
        <v>3.3222222222222224</v>
      </c>
      <c r="K22" s="372" t="s">
        <v>3375</v>
      </c>
      <c r="L22" s="330">
        <v>44319</v>
      </c>
      <c r="M22" s="369">
        <f t="shared" si="0"/>
        <v>11.866666666666667</v>
      </c>
      <c r="N22" s="151">
        <v>188</v>
      </c>
      <c r="O22" s="151">
        <v>26</v>
      </c>
      <c r="P22" s="151" t="s">
        <v>381</v>
      </c>
      <c r="Q22" s="151" t="s">
        <v>381</v>
      </c>
      <c r="R22" s="151">
        <v>30</v>
      </c>
      <c r="S22" s="151">
        <v>30</v>
      </c>
      <c r="T22" s="151">
        <v>30</v>
      </c>
      <c r="U22" s="151">
        <v>31</v>
      </c>
      <c r="V22" s="151">
        <v>32</v>
      </c>
      <c r="W22" s="151">
        <v>29</v>
      </c>
      <c r="X22" s="151">
        <v>29</v>
      </c>
      <c r="Y22" s="151">
        <v>29</v>
      </c>
      <c r="Z22" s="151">
        <v>167</v>
      </c>
    </row>
    <row r="23" spans="1:26" ht="15.95">
      <c r="A23" s="1">
        <v>22</v>
      </c>
      <c r="B23" s="1" t="s">
        <v>562</v>
      </c>
      <c r="C23" s="1" t="s">
        <v>563</v>
      </c>
      <c r="D23" s="167" t="s">
        <v>433</v>
      </c>
      <c r="E23" s="362">
        <v>1343445</v>
      </c>
      <c r="F23" s="362" t="s">
        <v>144</v>
      </c>
      <c r="G23" s="362" t="s">
        <v>186</v>
      </c>
      <c r="H23" s="362" t="s">
        <v>326</v>
      </c>
      <c r="I23" s="363">
        <v>43963</v>
      </c>
      <c r="J23" s="364">
        <f t="shared" ca="1" si="1"/>
        <v>3.3222222222222224</v>
      </c>
      <c r="K23" s="373" t="s">
        <v>3375</v>
      </c>
      <c r="L23" s="330">
        <v>44319</v>
      </c>
      <c r="M23" s="369">
        <f t="shared" si="0"/>
        <v>11.866666666666667</v>
      </c>
      <c r="N23" s="151">
        <v>192</v>
      </c>
      <c r="O23" s="151">
        <v>25</v>
      </c>
      <c r="P23" s="151" t="s">
        <v>381</v>
      </c>
      <c r="Q23" s="151" t="s">
        <v>381</v>
      </c>
      <c r="R23" s="151">
        <v>25</v>
      </c>
      <c r="S23" s="151">
        <v>26</v>
      </c>
      <c r="T23" s="151">
        <v>26</v>
      </c>
      <c r="U23" s="151">
        <v>25</v>
      </c>
      <c r="V23" s="151">
        <v>27</v>
      </c>
      <c r="W23" s="151">
        <v>25</v>
      </c>
      <c r="X23" s="151">
        <v>26</v>
      </c>
      <c r="Y23" s="151">
        <v>25</v>
      </c>
      <c r="Z23" s="151">
        <v>120</v>
      </c>
    </row>
    <row r="24" spans="1:26" ht="15.95">
      <c r="A24" s="161" t="s">
        <v>184</v>
      </c>
      <c r="B24" s="14"/>
      <c r="O24" s="1"/>
    </row>
    <row r="25" spans="1:26" ht="15.95">
      <c r="A25" s="162" t="s">
        <v>153</v>
      </c>
      <c r="B25" s="14"/>
    </row>
    <row r="26" spans="1:26">
      <c r="A26" s="163" t="s">
        <v>170</v>
      </c>
      <c r="B26" s="167"/>
    </row>
    <row r="27" spans="1:26" ht="15.95">
      <c r="A27" s="164" t="s">
        <v>179</v>
      </c>
      <c r="B27" s="532"/>
    </row>
    <row r="28" spans="1:26" ht="15.95">
      <c r="A28" s="165" t="s">
        <v>185</v>
      </c>
      <c r="B28" s="14"/>
    </row>
    <row r="29" spans="1:26" ht="15.95">
      <c r="A29" s="187" t="s">
        <v>183</v>
      </c>
      <c r="B29" s="14"/>
    </row>
    <row r="30" spans="1:26">
      <c r="A30" s="186" t="s">
        <v>186</v>
      </c>
      <c r="B30" s="167"/>
    </row>
    <row r="31" spans="1:26" ht="17.100000000000001">
      <c r="A31" s="374" t="s">
        <v>187</v>
      </c>
      <c r="B31" s="562"/>
    </row>
    <row r="32" spans="1:26" ht="17.100000000000001">
      <c r="A32" s="393" t="s">
        <v>188</v>
      </c>
      <c r="B32" s="562"/>
    </row>
  </sheetData>
  <pageMargins left="0.7" right="0.7" top="0.75" bottom="0.75" header="0.3" footer="0.3"/>
  <pageSetup fitToHeight="0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9204-B674-40B6-A5DA-D5A21EC13EDE}">
  <sheetPr>
    <tabColor rgb="FFC6E0B4"/>
    <pageSetUpPr fitToPage="1"/>
  </sheetPr>
  <dimension ref="A1:AU29"/>
  <sheetViews>
    <sheetView workbookViewId="0">
      <selection activeCell="C3" sqref="C3:C9"/>
    </sheetView>
  </sheetViews>
  <sheetFormatPr defaultColWidth="8.85546875" defaultRowHeight="15"/>
  <cols>
    <col min="1" max="1" width="19.7109375" customWidth="1"/>
    <col min="3" max="3" width="12.140625" customWidth="1"/>
    <col min="4" max="4" width="12.42578125" customWidth="1"/>
    <col min="5" max="5" width="14.42578125" customWidth="1"/>
    <col min="6" max="6" width="15.85546875" customWidth="1"/>
    <col min="7" max="7" width="17.140625" customWidth="1"/>
    <col min="8" max="8" width="10.28515625" customWidth="1"/>
    <col min="10" max="10" width="12" customWidth="1"/>
    <col min="11" max="11" width="13.42578125" customWidth="1"/>
    <col min="12" max="12" width="10.85546875" customWidth="1"/>
    <col min="13" max="13" width="13.42578125" customWidth="1"/>
    <col min="14" max="14" width="19.28515625" customWidth="1"/>
    <col min="15" max="15" width="19.7109375" customWidth="1"/>
    <col min="16" max="18" width="20.140625" customWidth="1"/>
    <col min="19" max="19" width="22.7109375" customWidth="1"/>
    <col min="20" max="20" width="16" customWidth="1"/>
    <col min="21" max="21" width="21.7109375" customWidth="1"/>
    <col min="22" max="22" width="15.140625" customWidth="1"/>
    <col min="23" max="23" width="20.28515625" customWidth="1"/>
    <col min="24" max="24" width="19.7109375" customWidth="1"/>
    <col min="25" max="25" width="18.85546875" customWidth="1"/>
    <col min="26" max="26" width="20.7109375" customWidth="1"/>
    <col min="27" max="27" width="14.85546875" customWidth="1"/>
    <col min="28" max="28" width="20.140625" customWidth="1"/>
    <col min="29" max="29" width="17.42578125" customWidth="1"/>
    <col min="30" max="30" width="24.42578125" customWidth="1"/>
    <col min="31" max="31" width="17.28515625" customWidth="1"/>
    <col min="32" max="32" width="16.140625" customWidth="1"/>
    <col min="33" max="33" width="17.85546875" customWidth="1"/>
    <col min="34" max="34" width="20.42578125" customWidth="1"/>
    <col min="35" max="35" width="18.42578125" customWidth="1"/>
    <col min="36" max="36" width="21.42578125" customWidth="1"/>
    <col min="37" max="37" width="19.140625" customWidth="1"/>
    <col min="38" max="38" width="16.7109375" customWidth="1"/>
    <col min="39" max="39" width="18.28515625" customWidth="1"/>
    <col min="40" max="40" width="17.7109375" customWidth="1"/>
    <col min="41" max="41" width="17.42578125" customWidth="1"/>
    <col min="42" max="42" width="17" customWidth="1"/>
    <col min="43" max="43" width="17.85546875" customWidth="1"/>
    <col min="44" max="44" width="29.7109375" customWidth="1"/>
    <col min="45" max="45" width="18.28515625" customWidth="1"/>
    <col min="46" max="46" width="16.85546875" customWidth="1"/>
  </cols>
  <sheetData>
    <row r="1" spans="1:47" ht="15.95">
      <c r="A1" s="785" t="s">
        <v>3683</v>
      </c>
      <c r="B1" s="167" t="s">
        <v>126</v>
      </c>
      <c r="C1" s="167" t="s">
        <v>267</v>
      </c>
      <c r="D1" s="119" t="s">
        <v>3367</v>
      </c>
      <c r="E1" s="316" t="s">
        <v>269</v>
      </c>
      <c r="F1" s="167" t="s">
        <v>3227</v>
      </c>
      <c r="G1" s="167" t="s">
        <v>219</v>
      </c>
      <c r="H1" s="167" t="s">
        <v>222</v>
      </c>
      <c r="I1" s="167" t="s">
        <v>271</v>
      </c>
      <c r="J1" s="167" t="s">
        <v>218</v>
      </c>
      <c r="K1" s="167" t="s">
        <v>272</v>
      </c>
      <c r="L1" s="167" t="s">
        <v>3684</v>
      </c>
      <c r="M1" s="167" t="s">
        <v>3685</v>
      </c>
      <c r="N1" s="167" t="s">
        <v>3233</v>
      </c>
      <c r="O1" s="368" t="s">
        <v>3675</v>
      </c>
      <c r="P1" s="119" t="s">
        <v>3676</v>
      </c>
      <c r="Q1" s="119" t="s">
        <v>1</v>
      </c>
      <c r="R1" s="119" t="s">
        <v>3686</v>
      </c>
      <c r="S1" s="144" t="s">
        <v>3687</v>
      </c>
      <c r="T1" s="317" t="s">
        <v>3526</v>
      </c>
      <c r="U1" s="144" t="s">
        <v>3688</v>
      </c>
      <c r="V1" s="317" t="s">
        <v>911</v>
      </c>
      <c r="W1" s="14" t="s">
        <v>3526</v>
      </c>
      <c r="X1" s="14" t="s">
        <v>3527</v>
      </c>
      <c r="Y1" s="14" t="s">
        <v>3528</v>
      </c>
      <c r="Z1" s="14" t="s">
        <v>3689</v>
      </c>
      <c r="AA1" s="14" t="s">
        <v>3529</v>
      </c>
      <c r="AB1" s="14" t="s">
        <v>3530</v>
      </c>
      <c r="AC1" s="14" t="s">
        <v>3531</v>
      </c>
      <c r="AD1" s="14" t="s">
        <v>3532</v>
      </c>
      <c r="AE1" s="14" t="s">
        <v>3533</v>
      </c>
      <c r="AF1" s="14" t="s">
        <v>3534</v>
      </c>
      <c r="AG1" s="14" t="s">
        <v>3536</v>
      </c>
      <c r="AH1" s="14" t="s">
        <v>3681</v>
      </c>
      <c r="AI1" s="14" t="s">
        <v>3622</v>
      </c>
      <c r="AJ1" s="14" t="s">
        <v>3623</v>
      </c>
      <c r="AK1" s="14" t="s">
        <v>3624</v>
      </c>
      <c r="AL1" s="14" t="s">
        <v>3625</v>
      </c>
      <c r="AM1" s="14" t="s">
        <v>3626</v>
      </c>
      <c r="AN1" s="14" t="s">
        <v>3627</v>
      </c>
      <c r="AO1" s="14" t="s">
        <v>3690</v>
      </c>
      <c r="AP1" s="14" t="s">
        <v>3691</v>
      </c>
      <c r="AQ1" s="14" t="s">
        <v>3692</v>
      </c>
      <c r="AR1" s="532" t="s">
        <v>3693</v>
      </c>
      <c r="AS1" s="14" t="s">
        <v>3694</v>
      </c>
      <c r="AT1" t="s">
        <v>3695</v>
      </c>
      <c r="AU1" t="s">
        <v>3696</v>
      </c>
    </row>
    <row r="2" spans="1:47" ht="15.95">
      <c r="A2" s="107" t="s">
        <v>3697</v>
      </c>
      <c r="B2" s="1">
        <v>1</v>
      </c>
      <c r="C2" s="1"/>
      <c r="D2" s="119" t="s">
        <v>629</v>
      </c>
      <c r="E2" s="167" t="s">
        <v>630</v>
      </c>
      <c r="F2" s="105">
        <v>1343448</v>
      </c>
      <c r="G2" s="105" t="s">
        <v>144</v>
      </c>
      <c r="H2" s="105" t="s">
        <v>170</v>
      </c>
      <c r="I2" s="105" t="s">
        <v>326</v>
      </c>
      <c r="J2" s="413">
        <v>44063</v>
      </c>
      <c r="K2" s="105">
        <f ca="1">YEARFRAC(J2,TODAY())</f>
        <v>3.05</v>
      </c>
      <c r="L2" s="105">
        <f t="shared" ref="L2:L9" ca="1" si="0">_xlfn.DAYS(TODAY(),J2)</f>
        <v>1114</v>
      </c>
      <c r="M2" s="105">
        <f t="shared" ref="M2:M9" ca="1" si="1">L2/30</f>
        <v>37.133333333333333</v>
      </c>
      <c r="N2" s="599" t="s">
        <v>3375</v>
      </c>
      <c r="O2" s="340">
        <v>44417</v>
      </c>
      <c r="P2" s="107">
        <f>_xlfn.DAYS(O2,J2)/30</f>
        <v>11.8</v>
      </c>
      <c r="Q2" s="1860">
        <v>44510</v>
      </c>
      <c r="R2" s="107">
        <f>_xlfn.DAYS(Q2,J2)/30</f>
        <v>14.9</v>
      </c>
      <c r="S2" s="194">
        <v>175</v>
      </c>
      <c r="T2" s="194">
        <v>26</v>
      </c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194">
        <v>26</v>
      </c>
      <c r="AH2" s="194">
        <v>26</v>
      </c>
      <c r="AI2" s="194">
        <v>25</v>
      </c>
      <c r="AJ2" s="194">
        <v>25</v>
      </c>
      <c r="AK2" s="194">
        <v>26</v>
      </c>
      <c r="AL2" s="194">
        <v>25</v>
      </c>
      <c r="AM2" s="194">
        <v>26</v>
      </c>
      <c r="AN2" s="194">
        <v>25</v>
      </c>
      <c r="AO2" s="194">
        <v>26</v>
      </c>
      <c r="AP2" s="194">
        <v>26</v>
      </c>
      <c r="AQ2" s="194">
        <v>27</v>
      </c>
      <c r="AR2" s="194">
        <v>28</v>
      </c>
      <c r="AS2" s="194">
        <v>27</v>
      </c>
      <c r="AT2">
        <v>27</v>
      </c>
      <c r="AU2">
        <v>188</v>
      </c>
    </row>
    <row r="3" spans="1:47" ht="15.95">
      <c r="A3" s="107" t="s">
        <v>3697</v>
      </c>
      <c r="B3" s="1">
        <v>2</v>
      </c>
      <c r="C3" t="s">
        <v>3042</v>
      </c>
      <c r="D3" s="119" t="s">
        <v>631</v>
      </c>
      <c r="E3" s="167" t="s">
        <v>630</v>
      </c>
      <c r="F3" s="105">
        <v>1343448</v>
      </c>
      <c r="G3" s="105" t="s">
        <v>144</v>
      </c>
      <c r="H3" s="105" t="s">
        <v>170</v>
      </c>
      <c r="I3" s="105" t="s">
        <v>632</v>
      </c>
      <c r="J3" s="413">
        <v>44067</v>
      </c>
      <c r="K3" s="105">
        <f t="shared" ref="K3:K9" ca="1" si="2">YEARFRAC(J3,TODAY())</f>
        <v>3.0388888888888888</v>
      </c>
      <c r="L3" s="105">
        <f t="shared" ca="1" si="0"/>
        <v>1110</v>
      </c>
      <c r="M3" s="105">
        <f t="shared" ca="1" si="1"/>
        <v>37</v>
      </c>
      <c r="N3" s="599" t="s">
        <v>3375</v>
      </c>
      <c r="O3" s="340">
        <v>44417</v>
      </c>
      <c r="P3" s="107">
        <f t="shared" ref="P3:P9" si="3">_xlfn.DAYS(O3,J3)/30</f>
        <v>11.666666666666666</v>
      </c>
      <c r="Q3" s="1860">
        <v>44510</v>
      </c>
      <c r="R3" s="107">
        <f t="shared" ref="R3:R9" si="4">_xlfn.DAYS(Q3,J3)/30</f>
        <v>14.766666666666667</v>
      </c>
      <c r="S3" s="194">
        <v>178</v>
      </c>
      <c r="T3" s="194">
        <v>27</v>
      </c>
      <c r="U3" s="326"/>
      <c r="V3" s="326"/>
      <c r="W3" s="326"/>
      <c r="X3" s="326"/>
      <c r="Y3" s="326"/>
      <c r="Z3" s="326"/>
      <c r="AA3" s="326"/>
      <c r="AB3" s="326"/>
      <c r="AC3" s="326"/>
      <c r="AD3" s="326"/>
      <c r="AE3" s="326"/>
      <c r="AF3" s="326"/>
      <c r="AG3" s="194">
        <v>22</v>
      </c>
      <c r="AH3" s="194">
        <v>22</v>
      </c>
      <c r="AI3" s="194">
        <v>22</v>
      </c>
      <c r="AJ3" s="194">
        <v>23</v>
      </c>
      <c r="AK3" s="194">
        <v>22</v>
      </c>
      <c r="AL3" s="194">
        <v>22</v>
      </c>
      <c r="AM3" s="194">
        <v>22</v>
      </c>
      <c r="AN3" s="194">
        <v>22</v>
      </c>
      <c r="AO3" s="194">
        <v>23</v>
      </c>
      <c r="AP3" s="194">
        <v>22</v>
      </c>
      <c r="AQ3" s="194">
        <v>23</v>
      </c>
      <c r="AR3" s="194">
        <v>23</v>
      </c>
      <c r="AS3" s="194">
        <v>22</v>
      </c>
      <c r="AT3">
        <v>23</v>
      </c>
      <c r="AU3">
        <v>132</v>
      </c>
    </row>
    <row r="4" spans="1:47" ht="15.95">
      <c r="A4" s="107" t="s">
        <v>3697</v>
      </c>
      <c r="B4" s="1">
        <v>3</v>
      </c>
      <c r="C4" t="s">
        <v>3044</v>
      </c>
      <c r="D4" s="119" t="s">
        <v>633</v>
      </c>
      <c r="E4" s="167" t="s">
        <v>630</v>
      </c>
      <c r="F4" s="105">
        <v>1343448</v>
      </c>
      <c r="G4" s="105" t="s">
        <v>144</v>
      </c>
      <c r="H4" s="105" t="s">
        <v>170</v>
      </c>
      <c r="I4" s="105" t="s">
        <v>320</v>
      </c>
      <c r="J4" s="413">
        <v>44067</v>
      </c>
      <c r="K4" s="105">
        <f t="shared" ca="1" si="2"/>
        <v>3.0388888888888888</v>
      </c>
      <c r="L4" s="105">
        <f t="shared" ca="1" si="0"/>
        <v>1110</v>
      </c>
      <c r="M4" s="105">
        <f t="shared" ca="1" si="1"/>
        <v>37</v>
      </c>
      <c r="N4" s="599" t="s">
        <v>3375</v>
      </c>
      <c r="O4" s="340">
        <v>44417</v>
      </c>
      <c r="P4" s="107">
        <f t="shared" si="3"/>
        <v>11.666666666666666</v>
      </c>
      <c r="Q4" s="1860">
        <v>44510</v>
      </c>
      <c r="R4" s="107">
        <f t="shared" si="4"/>
        <v>14.766666666666667</v>
      </c>
      <c r="S4" s="194">
        <v>182</v>
      </c>
      <c r="T4" s="194">
        <v>28</v>
      </c>
      <c r="U4" s="326"/>
      <c r="V4" s="326"/>
      <c r="W4" s="326"/>
      <c r="X4" s="326"/>
      <c r="Y4" s="326"/>
      <c r="Z4" s="326"/>
      <c r="AA4" s="326"/>
      <c r="AB4" s="326"/>
      <c r="AC4" s="326"/>
      <c r="AD4" s="326"/>
      <c r="AE4" s="326"/>
      <c r="AF4" s="326"/>
      <c r="AG4" s="194">
        <v>23</v>
      </c>
      <c r="AH4" s="194">
        <v>23</v>
      </c>
      <c r="AI4" s="194">
        <v>24</v>
      </c>
      <c r="AJ4" s="194">
        <v>24</v>
      </c>
      <c r="AK4" s="194">
        <v>23</v>
      </c>
      <c r="AL4" s="194">
        <v>23</v>
      </c>
      <c r="AM4" s="194">
        <v>23</v>
      </c>
      <c r="AN4" s="194">
        <v>23</v>
      </c>
      <c r="AO4" s="194">
        <v>24</v>
      </c>
      <c r="AP4" s="194">
        <v>24</v>
      </c>
      <c r="AQ4" s="194">
        <v>24</v>
      </c>
      <c r="AR4" s="194">
        <v>24</v>
      </c>
      <c r="AS4" s="194">
        <v>23</v>
      </c>
      <c r="AT4">
        <v>23</v>
      </c>
      <c r="AU4">
        <v>174</v>
      </c>
    </row>
    <row r="5" spans="1:47" ht="15.95">
      <c r="A5" s="107" t="s">
        <v>3697</v>
      </c>
      <c r="B5" s="1">
        <v>4</v>
      </c>
      <c r="C5" t="s">
        <v>3038</v>
      </c>
      <c r="D5" s="119" t="s">
        <v>634</v>
      </c>
      <c r="E5" s="167" t="s">
        <v>630</v>
      </c>
      <c r="F5" s="105">
        <v>1343448</v>
      </c>
      <c r="G5" s="105" t="s">
        <v>144</v>
      </c>
      <c r="H5" s="105" t="s">
        <v>170</v>
      </c>
      <c r="I5" s="105" t="s">
        <v>412</v>
      </c>
      <c r="J5" s="413">
        <v>44077</v>
      </c>
      <c r="K5" s="105">
        <f t="shared" ca="1" si="2"/>
        <v>3.0138888888888888</v>
      </c>
      <c r="L5" s="105">
        <f t="shared" ca="1" si="0"/>
        <v>1100</v>
      </c>
      <c r="M5" s="105">
        <f t="shared" ca="1" si="1"/>
        <v>36.666666666666664</v>
      </c>
      <c r="N5" s="599" t="s">
        <v>3375</v>
      </c>
      <c r="O5" s="340">
        <v>44417</v>
      </c>
      <c r="P5" s="107">
        <f t="shared" si="3"/>
        <v>11.333333333333334</v>
      </c>
      <c r="Q5" s="1860">
        <v>44510</v>
      </c>
      <c r="R5" s="107">
        <f t="shared" si="4"/>
        <v>14.433333333333334</v>
      </c>
      <c r="S5" s="194">
        <v>226</v>
      </c>
      <c r="T5" s="194">
        <v>30</v>
      </c>
      <c r="U5" s="326"/>
      <c r="V5" s="326"/>
      <c r="W5" s="326"/>
      <c r="X5" s="326"/>
      <c r="Y5" s="326"/>
      <c r="Z5" s="326"/>
      <c r="AA5" s="326"/>
      <c r="AB5" s="326"/>
      <c r="AC5" s="326"/>
      <c r="AD5" s="326"/>
      <c r="AE5" s="326"/>
      <c r="AF5" s="326"/>
      <c r="AG5" s="528">
        <v>33</v>
      </c>
      <c r="AH5" s="528">
        <v>31</v>
      </c>
      <c r="AI5" s="194">
        <v>31</v>
      </c>
      <c r="AJ5" s="194">
        <v>31</v>
      </c>
      <c r="AK5" s="194">
        <v>31</v>
      </c>
      <c r="AL5" s="194">
        <v>32</v>
      </c>
      <c r="AM5" s="194">
        <v>32</v>
      </c>
      <c r="AN5" s="194">
        <v>32</v>
      </c>
      <c r="AO5" s="194">
        <v>32</v>
      </c>
      <c r="AP5" s="194">
        <v>34</v>
      </c>
      <c r="AQ5" s="194">
        <v>35</v>
      </c>
      <c r="AR5" s="194">
        <v>32</v>
      </c>
      <c r="AS5" s="194">
        <v>34</v>
      </c>
      <c r="AT5">
        <v>35</v>
      </c>
      <c r="AU5">
        <v>196</v>
      </c>
    </row>
    <row r="6" spans="1:47" ht="15.95">
      <c r="A6" s="416" t="s">
        <v>3698</v>
      </c>
      <c r="B6" s="1">
        <v>5</v>
      </c>
      <c r="C6" t="s">
        <v>3021</v>
      </c>
      <c r="D6" s="119" t="s">
        <v>635</v>
      </c>
      <c r="E6" s="167" t="s">
        <v>636</v>
      </c>
      <c r="F6" s="534">
        <v>1343451</v>
      </c>
      <c r="G6" s="535" t="s">
        <v>142</v>
      </c>
      <c r="H6" s="535" t="s">
        <v>179</v>
      </c>
      <c r="I6" s="535" t="s">
        <v>329</v>
      </c>
      <c r="J6" s="536">
        <v>44059</v>
      </c>
      <c r="K6" s="535">
        <f t="shared" ca="1" si="2"/>
        <v>3.0611111111111109</v>
      </c>
      <c r="L6" s="535">
        <f t="shared" ca="1" si="0"/>
        <v>1118</v>
      </c>
      <c r="M6" s="535">
        <f t="shared" ca="1" si="1"/>
        <v>37.266666666666666</v>
      </c>
      <c r="N6" s="600" t="s">
        <v>141</v>
      </c>
      <c r="O6" s="594">
        <v>44417</v>
      </c>
      <c r="P6" s="537">
        <f t="shared" si="3"/>
        <v>11.933333333333334</v>
      </c>
      <c r="Q6" s="1860">
        <v>44510</v>
      </c>
      <c r="R6" s="107">
        <f t="shared" si="4"/>
        <v>15.033333333333333</v>
      </c>
      <c r="S6" s="596">
        <v>189</v>
      </c>
      <c r="T6" s="596">
        <v>27</v>
      </c>
      <c r="U6" s="596"/>
      <c r="V6" s="596"/>
      <c r="W6" s="596">
        <v>27</v>
      </c>
      <c r="X6" s="596">
        <v>28</v>
      </c>
      <c r="Y6" s="596">
        <v>28</v>
      </c>
      <c r="Z6" s="596">
        <v>29</v>
      </c>
      <c r="AA6" s="596">
        <v>29</v>
      </c>
      <c r="AB6" s="596">
        <v>30</v>
      </c>
      <c r="AC6" s="596">
        <v>30</v>
      </c>
      <c r="AD6" s="596">
        <v>30</v>
      </c>
      <c r="AE6" s="596">
        <v>30</v>
      </c>
      <c r="AF6" s="596">
        <v>31</v>
      </c>
      <c r="AG6" s="274">
        <v>41</v>
      </c>
      <c r="AH6" s="274">
        <v>40</v>
      </c>
      <c r="AI6" s="596">
        <v>39</v>
      </c>
      <c r="AJ6" s="596">
        <v>41</v>
      </c>
      <c r="AK6" s="596">
        <v>39</v>
      </c>
      <c r="AL6" s="596">
        <v>40</v>
      </c>
      <c r="AM6" s="596">
        <v>38</v>
      </c>
      <c r="AN6" s="596">
        <v>39</v>
      </c>
      <c r="AO6" s="596">
        <v>39</v>
      </c>
      <c r="AP6" s="596">
        <v>39</v>
      </c>
      <c r="AQ6" s="596">
        <v>39</v>
      </c>
      <c r="AR6" s="596">
        <v>39</v>
      </c>
      <c r="AS6" s="596">
        <v>40</v>
      </c>
      <c r="AT6">
        <v>38</v>
      </c>
      <c r="AU6">
        <v>191</v>
      </c>
    </row>
    <row r="7" spans="1:47" ht="15.95">
      <c r="A7" s="416" t="s">
        <v>3698</v>
      </c>
      <c r="B7" s="1">
        <v>6</v>
      </c>
      <c r="C7" t="s">
        <v>3023</v>
      </c>
      <c r="D7" s="119" t="s">
        <v>637</v>
      </c>
      <c r="E7" s="167" t="s">
        <v>636</v>
      </c>
      <c r="F7" s="414">
        <v>1343451</v>
      </c>
      <c r="G7" s="335" t="s">
        <v>142</v>
      </c>
      <c r="H7" s="335" t="s">
        <v>179</v>
      </c>
      <c r="I7" s="335" t="s">
        <v>326</v>
      </c>
      <c r="J7" s="417">
        <v>44059</v>
      </c>
      <c r="K7" s="335">
        <f t="shared" ca="1" si="2"/>
        <v>3.0611111111111109</v>
      </c>
      <c r="L7" s="335">
        <f t="shared" ca="1" si="0"/>
        <v>1118</v>
      </c>
      <c r="M7" s="335">
        <f t="shared" ca="1" si="1"/>
        <v>37.266666666666666</v>
      </c>
      <c r="N7" s="601" t="s">
        <v>141</v>
      </c>
      <c r="O7" s="344">
        <v>44417</v>
      </c>
      <c r="P7" s="416">
        <f>_xlfn.DAYS(O7,J7)/30</f>
        <v>11.933333333333334</v>
      </c>
      <c r="Q7" s="1860">
        <v>44510</v>
      </c>
      <c r="R7" s="107">
        <f t="shared" si="4"/>
        <v>15.033333333333333</v>
      </c>
      <c r="S7" s="274">
        <v>225</v>
      </c>
      <c r="T7" s="274">
        <v>28</v>
      </c>
      <c r="U7" s="274"/>
      <c r="V7" s="274"/>
      <c r="W7" s="274">
        <v>30</v>
      </c>
      <c r="X7" s="274">
        <v>31</v>
      </c>
      <c r="Y7" s="274">
        <v>33</v>
      </c>
      <c r="Z7" s="274">
        <v>34</v>
      </c>
      <c r="AA7" s="274">
        <v>35</v>
      </c>
      <c r="AB7" s="274">
        <v>35</v>
      </c>
      <c r="AC7" s="274">
        <v>36</v>
      </c>
      <c r="AD7" s="274">
        <v>37</v>
      </c>
      <c r="AE7" s="274">
        <v>39</v>
      </c>
      <c r="AF7" s="274">
        <v>40</v>
      </c>
      <c r="AG7" s="274">
        <v>45</v>
      </c>
      <c r="AH7" s="274">
        <v>45</v>
      </c>
      <c r="AI7" s="274">
        <v>45</v>
      </c>
      <c r="AJ7" s="274">
        <v>46</v>
      </c>
      <c r="AK7" s="274">
        <v>46</v>
      </c>
      <c r="AL7" s="274">
        <v>49</v>
      </c>
      <c r="AM7" s="274">
        <v>51</v>
      </c>
      <c r="AN7" s="274">
        <v>53</v>
      </c>
      <c r="AO7" s="274">
        <v>54</v>
      </c>
      <c r="AP7" s="274">
        <v>51</v>
      </c>
      <c r="AQ7" s="274">
        <v>48</v>
      </c>
      <c r="AR7" s="274">
        <v>46</v>
      </c>
      <c r="AS7" s="274">
        <v>47</v>
      </c>
      <c r="AT7">
        <v>47</v>
      </c>
      <c r="AU7">
        <v>161</v>
      </c>
    </row>
    <row r="8" spans="1:47" ht="15.95">
      <c r="A8" s="416" t="s">
        <v>3698</v>
      </c>
      <c r="B8" s="1">
        <v>7</v>
      </c>
      <c r="C8" t="s">
        <v>3025</v>
      </c>
      <c r="D8" s="119" t="s">
        <v>638</v>
      </c>
      <c r="E8" s="167" t="s">
        <v>636</v>
      </c>
      <c r="F8" s="414">
        <v>1343451</v>
      </c>
      <c r="G8" s="335" t="s">
        <v>142</v>
      </c>
      <c r="H8" s="335" t="s">
        <v>179</v>
      </c>
      <c r="I8" s="335" t="s">
        <v>316</v>
      </c>
      <c r="J8" s="417">
        <v>44059</v>
      </c>
      <c r="K8" s="335">
        <f t="shared" ca="1" si="2"/>
        <v>3.0611111111111109</v>
      </c>
      <c r="L8" s="335">
        <f t="shared" ca="1" si="0"/>
        <v>1118</v>
      </c>
      <c r="M8" s="335">
        <f t="shared" ca="1" si="1"/>
        <v>37.266666666666666</v>
      </c>
      <c r="N8" s="601" t="s">
        <v>141</v>
      </c>
      <c r="O8" s="344">
        <v>44417</v>
      </c>
      <c r="P8" s="416">
        <f t="shared" si="3"/>
        <v>11.933333333333334</v>
      </c>
      <c r="Q8" s="1860">
        <v>44510</v>
      </c>
      <c r="R8" s="107">
        <f t="shared" si="4"/>
        <v>15.033333333333333</v>
      </c>
      <c r="S8" s="274">
        <v>201</v>
      </c>
      <c r="T8" s="274">
        <v>26</v>
      </c>
      <c r="U8" s="274"/>
      <c r="V8" s="274"/>
      <c r="W8" s="274">
        <v>26</v>
      </c>
      <c r="X8" s="274">
        <v>27</v>
      </c>
      <c r="Y8" s="274">
        <v>27</v>
      </c>
      <c r="Z8" s="274">
        <v>28</v>
      </c>
      <c r="AA8" s="274">
        <v>28</v>
      </c>
      <c r="AB8" s="274">
        <v>29</v>
      </c>
      <c r="AC8" s="274">
        <v>29</v>
      </c>
      <c r="AD8" s="274">
        <v>30</v>
      </c>
      <c r="AE8" s="274">
        <v>31</v>
      </c>
      <c r="AF8" s="274">
        <v>31</v>
      </c>
      <c r="AG8" s="274">
        <v>31</v>
      </c>
      <c r="AH8" s="274">
        <v>31</v>
      </c>
      <c r="AI8" s="274">
        <v>31</v>
      </c>
      <c r="AJ8" s="274">
        <v>31</v>
      </c>
      <c r="AK8" s="274">
        <v>30</v>
      </c>
      <c r="AL8" s="274">
        <v>29</v>
      </c>
      <c r="AM8" s="274">
        <v>30</v>
      </c>
      <c r="AN8" s="274">
        <v>30</v>
      </c>
      <c r="AO8" s="274">
        <v>30</v>
      </c>
      <c r="AP8" s="274">
        <v>31</v>
      </c>
      <c r="AQ8" s="274">
        <v>30</v>
      </c>
      <c r="AR8" s="274">
        <v>30</v>
      </c>
      <c r="AS8" s="274">
        <v>31</v>
      </c>
      <c r="AT8">
        <v>30</v>
      </c>
      <c r="AU8">
        <v>149</v>
      </c>
    </row>
    <row r="9" spans="1:47" ht="15.95">
      <c r="A9" s="416" t="s">
        <v>3698</v>
      </c>
      <c r="B9" s="1">
        <v>8</v>
      </c>
      <c r="C9" t="s">
        <v>3027</v>
      </c>
      <c r="D9" s="119" t="s">
        <v>639</v>
      </c>
      <c r="E9" s="167" t="s">
        <v>636</v>
      </c>
      <c r="F9" s="414">
        <v>1343451</v>
      </c>
      <c r="G9" s="335" t="s">
        <v>142</v>
      </c>
      <c r="H9" s="335" t="s">
        <v>179</v>
      </c>
      <c r="I9" s="335" t="s">
        <v>323</v>
      </c>
      <c r="J9" s="417">
        <v>44059</v>
      </c>
      <c r="K9" s="335">
        <f t="shared" ca="1" si="2"/>
        <v>3.0611111111111109</v>
      </c>
      <c r="L9" s="335">
        <f t="shared" ca="1" si="0"/>
        <v>1118</v>
      </c>
      <c r="M9" s="335">
        <f t="shared" ca="1" si="1"/>
        <v>37.266666666666666</v>
      </c>
      <c r="N9" s="601" t="s">
        <v>141</v>
      </c>
      <c r="O9" s="344">
        <v>44417</v>
      </c>
      <c r="P9" s="416">
        <f t="shared" si="3"/>
        <v>11.933333333333334</v>
      </c>
      <c r="Q9" s="1860">
        <v>44510</v>
      </c>
      <c r="R9" s="107">
        <f t="shared" si="4"/>
        <v>15.033333333333333</v>
      </c>
      <c r="S9" s="274">
        <v>177</v>
      </c>
      <c r="T9" s="274">
        <v>30</v>
      </c>
      <c r="U9" s="274"/>
      <c r="V9" s="274"/>
      <c r="W9" s="274">
        <v>30</v>
      </c>
      <c r="X9" s="274">
        <v>31</v>
      </c>
      <c r="Y9" s="274">
        <v>33</v>
      </c>
      <c r="Z9" s="274">
        <v>34</v>
      </c>
      <c r="AA9" s="274">
        <v>35</v>
      </c>
      <c r="AB9" s="274">
        <v>36</v>
      </c>
      <c r="AC9" s="274">
        <v>37</v>
      </c>
      <c r="AD9" s="274">
        <v>39</v>
      </c>
      <c r="AE9" s="274">
        <v>41</v>
      </c>
      <c r="AF9" s="274">
        <v>43</v>
      </c>
      <c r="AG9" s="274">
        <v>46</v>
      </c>
      <c r="AH9" s="274">
        <v>46</v>
      </c>
      <c r="AI9" s="274">
        <v>44</v>
      </c>
      <c r="AJ9" s="274">
        <v>44</v>
      </c>
      <c r="AK9" s="274">
        <v>43</v>
      </c>
      <c r="AL9" s="274">
        <v>47</v>
      </c>
      <c r="AM9" s="274">
        <v>48</v>
      </c>
      <c r="AN9" s="274">
        <v>50</v>
      </c>
      <c r="AO9" s="274">
        <v>50</v>
      </c>
      <c r="AP9" s="274">
        <v>50</v>
      </c>
      <c r="AQ9" s="274">
        <v>49</v>
      </c>
      <c r="AR9" s="274">
        <v>51</v>
      </c>
      <c r="AS9" s="274">
        <v>51</v>
      </c>
      <c r="AT9" s="774">
        <v>52</v>
      </c>
      <c r="AU9">
        <v>188</v>
      </c>
    </row>
    <row r="10" spans="1:47" ht="15.95">
      <c r="B10" s="161" t="s">
        <v>184</v>
      </c>
      <c r="C10" s="14"/>
      <c r="O10" s="595" t="s">
        <v>3699</v>
      </c>
    </row>
    <row r="11" spans="1:47" ht="15.95">
      <c r="B11" s="162" t="s">
        <v>153</v>
      </c>
      <c r="C11" s="14"/>
    </row>
    <row r="12" spans="1:47">
      <c r="B12" s="163" t="s">
        <v>170</v>
      </c>
      <c r="C12" s="167"/>
      <c r="G12" s="538"/>
      <c r="H12" s="6"/>
    </row>
    <row r="13" spans="1:47" ht="15.95">
      <c r="B13" s="164" t="s">
        <v>179</v>
      </c>
      <c r="C13" s="532"/>
      <c r="O13" s="6"/>
      <c r="P13" s="6"/>
      <c r="Q13" s="6"/>
      <c r="R13" s="6"/>
    </row>
    <row r="14" spans="1:47" ht="15.95">
      <c r="B14" s="165" t="s">
        <v>185</v>
      </c>
      <c r="C14" s="14"/>
    </row>
    <row r="15" spans="1:47" ht="15.95">
      <c r="B15" s="187" t="s">
        <v>183</v>
      </c>
      <c r="C15" s="14"/>
    </row>
    <row r="16" spans="1:47">
      <c r="B16" s="186" t="s">
        <v>186</v>
      </c>
      <c r="C16" s="167"/>
    </row>
    <row r="17" spans="2:37" ht="17.100000000000001">
      <c r="B17" s="374" t="s">
        <v>187</v>
      </c>
      <c r="C17" s="562"/>
    </row>
    <row r="18" spans="2:37" ht="17.100000000000001">
      <c r="B18" s="393" t="s">
        <v>188</v>
      </c>
      <c r="C18" s="562"/>
    </row>
    <row r="19" spans="2:37"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323"/>
      <c r="Z19" s="323"/>
      <c r="AA19" s="323"/>
      <c r="AB19" s="323"/>
      <c r="AC19" s="323"/>
      <c r="AD19" s="323"/>
      <c r="AE19" s="323"/>
      <c r="AF19" s="323"/>
      <c r="AG19" s="323"/>
      <c r="AH19" s="323"/>
      <c r="AI19" s="323"/>
      <c r="AJ19" s="323"/>
      <c r="AK19" s="323"/>
    </row>
    <row r="20" spans="2:37">
      <c r="B20" s="459" t="s">
        <v>3422</v>
      </c>
      <c r="C20" s="459"/>
    </row>
    <row r="21" spans="2:37">
      <c r="B21" s="167" t="s">
        <v>126</v>
      </c>
      <c r="C21" s="167"/>
      <c r="D21" s="119" t="s">
        <v>3367</v>
      </c>
      <c r="E21" s="316" t="s">
        <v>269</v>
      </c>
      <c r="F21" s="167" t="s">
        <v>3227</v>
      </c>
      <c r="G21" s="167" t="s">
        <v>219</v>
      </c>
      <c r="H21" s="167" t="s">
        <v>222</v>
      </c>
      <c r="I21" s="167" t="s">
        <v>271</v>
      </c>
      <c r="J21" s="167" t="s">
        <v>218</v>
      </c>
      <c r="K21" s="167" t="s">
        <v>272</v>
      </c>
      <c r="L21" s="167" t="s">
        <v>3684</v>
      </c>
      <c r="M21" s="167" t="s">
        <v>3685</v>
      </c>
      <c r="N21" s="167" t="s">
        <v>3233</v>
      </c>
      <c r="O21" s="447" t="s">
        <v>3646</v>
      </c>
      <c r="P21" s="1" t="s">
        <v>3647</v>
      </c>
      <c r="Q21" s="1"/>
      <c r="R21" s="1"/>
      <c r="S21" s="447" t="s">
        <v>3648</v>
      </c>
      <c r="T21" s="1" t="s">
        <v>3649</v>
      </c>
      <c r="U21" s="447" t="s">
        <v>3648</v>
      </c>
      <c r="V21" s="1" t="s">
        <v>3649</v>
      </c>
      <c r="W21" s="447" t="s">
        <v>3650</v>
      </c>
      <c r="X21" s="1" t="s">
        <v>3651</v>
      </c>
      <c r="Y21" s="447" t="s">
        <v>3652</v>
      </c>
      <c r="Z21" s="1" t="s">
        <v>3653</v>
      </c>
      <c r="AA21" s="447" t="s">
        <v>3654</v>
      </c>
      <c r="AB21" s="1" t="s">
        <v>3655</v>
      </c>
      <c r="AC21" s="447" t="s">
        <v>3656</v>
      </c>
      <c r="AD21" s="1" t="s">
        <v>3657</v>
      </c>
      <c r="AE21" s="447" t="s">
        <v>3658</v>
      </c>
      <c r="AF21" s="1" t="s">
        <v>3659</v>
      </c>
      <c r="AG21" s="447" t="s">
        <v>3660</v>
      </c>
      <c r="AH21" s="1" t="s">
        <v>3661</v>
      </c>
      <c r="AI21" s="447" t="s">
        <v>3662</v>
      </c>
      <c r="AJ21" s="1" t="s">
        <v>3663</v>
      </c>
      <c r="AK21" s="447" t="s">
        <v>3664</v>
      </c>
    </row>
    <row r="22" spans="2:37" ht="15.95">
      <c r="B22" s="1">
        <v>1</v>
      </c>
      <c r="C22" s="1"/>
      <c r="D22" s="119" t="s">
        <v>629</v>
      </c>
      <c r="E22" s="167" t="s">
        <v>630</v>
      </c>
      <c r="F22" s="105">
        <v>1343448</v>
      </c>
      <c r="G22" s="105" t="s">
        <v>144</v>
      </c>
      <c r="H22" s="105" t="s">
        <v>170</v>
      </c>
      <c r="I22" s="105" t="s">
        <v>326</v>
      </c>
      <c r="J22" s="413">
        <v>44063</v>
      </c>
      <c r="K22" s="105">
        <f t="shared" ref="K22:K29" ca="1" si="5">YEARFRAC(J22,TODAY())</f>
        <v>3.05</v>
      </c>
      <c r="L22" s="105">
        <f t="shared" ref="L22:L29" ca="1" si="6">_xlfn.DAYS(TODAY(),J22)</f>
        <v>1114</v>
      </c>
      <c r="M22" s="105">
        <f t="shared" ref="M22:M29" ca="1" si="7">L22/30</f>
        <v>37.133333333333333</v>
      </c>
      <c r="N22" s="599" t="s">
        <v>3375</v>
      </c>
      <c r="O22" s="597"/>
    </row>
    <row r="23" spans="2:37" ht="15.95">
      <c r="B23" s="1">
        <v>2</v>
      </c>
      <c r="C23" s="1"/>
      <c r="D23" s="119" t="s">
        <v>631</v>
      </c>
      <c r="E23" s="167" t="s">
        <v>630</v>
      </c>
      <c r="F23" s="105">
        <v>1343448</v>
      </c>
      <c r="G23" s="105" t="s">
        <v>144</v>
      </c>
      <c r="H23" s="105" t="s">
        <v>170</v>
      </c>
      <c r="I23" s="105" t="s">
        <v>632</v>
      </c>
      <c r="J23" s="413">
        <v>44067</v>
      </c>
      <c r="K23" s="105">
        <f t="shared" ca="1" si="5"/>
        <v>3.0388888888888888</v>
      </c>
      <c r="L23" s="105">
        <f t="shared" ca="1" si="6"/>
        <v>1110</v>
      </c>
      <c r="M23" s="105">
        <f t="shared" ca="1" si="7"/>
        <v>37</v>
      </c>
      <c r="N23" s="599" t="s">
        <v>3375</v>
      </c>
      <c r="O23" s="597"/>
    </row>
    <row r="24" spans="2:37" ht="15.95">
      <c r="B24" s="1">
        <v>3</v>
      </c>
      <c r="C24" s="1"/>
      <c r="D24" s="119" t="s">
        <v>633</v>
      </c>
      <c r="E24" s="167" t="s">
        <v>630</v>
      </c>
      <c r="F24" s="105">
        <v>1343448</v>
      </c>
      <c r="G24" s="105" t="s">
        <v>144</v>
      </c>
      <c r="H24" s="105" t="s">
        <v>170</v>
      </c>
      <c r="I24" s="105" t="s">
        <v>320</v>
      </c>
      <c r="J24" s="413">
        <v>44067</v>
      </c>
      <c r="K24" s="105">
        <f t="shared" ca="1" si="5"/>
        <v>3.0388888888888888</v>
      </c>
      <c r="L24" s="105">
        <f t="shared" ca="1" si="6"/>
        <v>1110</v>
      </c>
      <c r="M24" s="105">
        <f t="shared" ca="1" si="7"/>
        <v>37</v>
      </c>
      <c r="N24" s="599" t="s">
        <v>3375</v>
      </c>
      <c r="O24" s="597"/>
    </row>
    <row r="25" spans="2:37" ht="15.95">
      <c r="B25" s="1">
        <v>4</v>
      </c>
      <c r="C25" s="1"/>
      <c r="D25" s="119" t="s">
        <v>634</v>
      </c>
      <c r="E25" s="167" t="s">
        <v>630</v>
      </c>
      <c r="F25" s="105">
        <v>1343448</v>
      </c>
      <c r="G25" s="105" t="s">
        <v>144</v>
      </c>
      <c r="H25" s="105" t="s">
        <v>170</v>
      </c>
      <c r="I25" s="105" t="s">
        <v>412</v>
      </c>
      <c r="J25" s="413">
        <v>44077</v>
      </c>
      <c r="K25" s="105">
        <f t="shared" ca="1" si="5"/>
        <v>3.0138888888888888</v>
      </c>
      <c r="L25" s="105">
        <f t="shared" ca="1" si="6"/>
        <v>1100</v>
      </c>
      <c r="M25" s="105">
        <f t="shared" ca="1" si="7"/>
        <v>36.666666666666664</v>
      </c>
      <c r="N25" s="599" t="s">
        <v>3375</v>
      </c>
      <c r="O25" s="597"/>
    </row>
    <row r="26" spans="2:37">
      <c r="B26" s="1">
        <v>5</v>
      </c>
      <c r="C26" s="1"/>
      <c r="D26" s="119" t="s">
        <v>635</v>
      </c>
      <c r="E26" s="167" t="s">
        <v>636</v>
      </c>
      <c r="F26" s="534">
        <v>1343451</v>
      </c>
      <c r="G26" s="535" t="s">
        <v>142</v>
      </c>
      <c r="H26" s="535" t="s">
        <v>179</v>
      </c>
      <c r="I26" s="535" t="s">
        <v>329</v>
      </c>
      <c r="J26" s="536">
        <v>44059</v>
      </c>
      <c r="K26" s="535">
        <f t="shared" ca="1" si="5"/>
        <v>3.0611111111111109</v>
      </c>
      <c r="L26" s="535">
        <f t="shared" ca="1" si="6"/>
        <v>1118</v>
      </c>
      <c r="M26" s="535">
        <f t="shared" ca="1" si="7"/>
        <v>37.266666666666666</v>
      </c>
      <c r="N26" s="600" t="s">
        <v>141</v>
      </c>
      <c r="O26" s="529">
        <v>400</v>
      </c>
      <c r="P26" s="602">
        <v>288</v>
      </c>
      <c r="Q26" s="602"/>
      <c r="R26" s="602"/>
      <c r="S26" s="602">
        <v>112</v>
      </c>
      <c r="T26" s="602">
        <v>274</v>
      </c>
      <c r="U26" s="602">
        <v>126</v>
      </c>
      <c r="V26" s="602">
        <v>297</v>
      </c>
      <c r="W26" s="602">
        <v>103</v>
      </c>
      <c r="X26" s="602">
        <v>284</v>
      </c>
      <c r="Y26" s="602">
        <v>116</v>
      </c>
      <c r="Z26" s="602">
        <v>278</v>
      </c>
      <c r="AA26" s="602">
        <v>122</v>
      </c>
      <c r="AB26" s="602">
        <v>267</v>
      </c>
      <c r="AC26" s="602">
        <v>133</v>
      </c>
      <c r="AD26" s="602">
        <v>259</v>
      </c>
      <c r="AE26" s="603">
        <v>141</v>
      </c>
      <c r="AF26" s="602">
        <v>255</v>
      </c>
      <c r="AG26" s="602">
        <v>145</v>
      </c>
      <c r="AH26" s="602">
        <v>249</v>
      </c>
      <c r="AI26" s="602">
        <v>151</v>
      </c>
      <c r="AJ26" s="602">
        <v>278</v>
      </c>
      <c r="AK26" s="602">
        <v>112</v>
      </c>
    </row>
    <row r="27" spans="2:37">
      <c r="B27" s="1">
        <v>6</v>
      </c>
      <c r="C27" s="1"/>
      <c r="D27" s="119" t="s">
        <v>637</v>
      </c>
      <c r="E27" s="167" t="s">
        <v>636</v>
      </c>
      <c r="F27" s="414">
        <v>1343451</v>
      </c>
      <c r="G27" s="335" t="s">
        <v>142</v>
      </c>
      <c r="H27" s="335" t="s">
        <v>179</v>
      </c>
      <c r="I27" s="335" t="s">
        <v>326</v>
      </c>
      <c r="J27" s="417">
        <v>44059</v>
      </c>
      <c r="K27" s="335">
        <f t="shared" ca="1" si="5"/>
        <v>3.0611111111111109</v>
      </c>
      <c r="L27" s="335">
        <f t="shared" ca="1" si="6"/>
        <v>1118</v>
      </c>
      <c r="M27" s="335">
        <f t="shared" ca="1" si="7"/>
        <v>37.266666666666666</v>
      </c>
      <c r="N27" s="601" t="s">
        <v>141</v>
      </c>
      <c r="O27" s="598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25"/>
      <c r="AB27" s="325"/>
      <c r="AC27" s="325"/>
      <c r="AD27" s="325"/>
      <c r="AE27" s="325"/>
      <c r="AF27" s="325"/>
      <c r="AG27" s="325"/>
      <c r="AH27" s="325"/>
      <c r="AI27" s="325"/>
      <c r="AJ27" s="325"/>
      <c r="AK27" s="325"/>
    </row>
    <row r="28" spans="2:37">
      <c r="B28" s="1">
        <v>7</v>
      </c>
      <c r="C28" s="1"/>
      <c r="D28" s="119" t="s">
        <v>638</v>
      </c>
      <c r="E28" s="167" t="s">
        <v>636</v>
      </c>
      <c r="F28" s="414">
        <v>1343451</v>
      </c>
      <c r="G28" s="335" t="s">
        <v>142</v>
      </c>
      <c r="H28" s="335" t="s">
        <v>179</v>
      </c>
      <c r="I28" s="335" t="s">
        <v>316</v>
      </c>
      <c r="J28" s="417">
        <v>44059</v>
      </c>
      <c r="K28" s="335">
        <f t="shared" ca="1" si="5"/>
        <v>3.0611111111111109</v>
      </c>
      <c r="L28" s="335">
        <f t="shared" ca="1" si="6"/>
        <v>1118</v>
      </c>
      <c r="M28" s="335">
        <f t="shared" ca="1" si="7"/>
        <v>37.266666666666666</v>
      </c>
      <c r="N28" s="601" t="s">
        <v>141</v>
      </c>
      <c r="O28" s="598"/>
      <c r="P28" s="325"/>
      <c r="Q28" s="325"/>
      <c r="R28" s="325"/>
      <c r="S28" s="325"/>
      <c r="T28" s="325"/>
      <c r="U28" s="325"/>
      <c r="V28" s="325"/>
      <c r="W28" s="325"/>
      <c r="X28" s="325"/>
      <c r="Y28" s="325"/>
      <c r="Z28" s="325"/>
      <c r="AA28" s="325"/>
      <c r="AB28" s="325"/>
      <c r="AC28" s="325"/>
      <c r="AD28" s="325"/>
      <c r="AE28" s="325"/>
      <c r="AF28" s="325"/>
      <c r="AG28" s="325"/>
      <c r="AH28" s="325"/>
      <c r="AI28" s="325"/>
      <c r="AJ28" s="325"/>
      <c r="AK28" s="325"/>
    </row>
    <row r="29" spans="2:37">
      <c r="B29" s="1">
        <v>8</v>
      </c>
      <c r="C29" s="1"/>
      <c r="D29" s="119" t="s">
        <v>639</v>
      </c>
      <c r="E29" s="167" t="s">
        <v>636</v>
      </c>
      <c r="F29" s="414">
        <v>1343451</v>
      </c>
      <c r="G29" s="335" t="s">
        <v>142</v>
      </c>
      <c r="H29" s="335" t="s">
        <v>179</v>
      </c>
      <c r="I29" s="335" t="s">
        <v>323</v>
      </c>
      <c r="J29" s="417">
        <v>44059</v>
      </c>
      <c r="K29" s="335">
        <f t="shared" ca="1" si="5"/>
        <v>3.0611111111111109</v>
      </c>
      <c r="L29" s="335">
        <f t="shared" ca="1" si="6"/>
        <v>1118</v>
      </c>
      <c r="M29" s="335">
        <f t="shared" ca="1" si="7"/>
        <v>37.266666666666666</v>
      </c>
      <c r="N29" s="601" t="s">
        <v>141</v>
      </c>
      <c r="O29" s="598"/>
      <c r="P29" s="325"/>
      <c r="Q29" s="325"/>
      <c r="R29" s="325"/>
      <c r="S29" s="325"/>
      <c r="T29" s="325"/>
      <c r="U29" s="325"/>
      <c r="V29" s="325"/>
      <c r="W29" s="325"/>
      <c r="X29" s="325"/>
      <c r="Y29" s="325"/>
      <c r="Z29" s="325"/>
      <c r="AA29" s="325"/>
      <c r="AB29" s="325"/>
      <c r="AC29" s="325"/>
      <c r="AD29" s="325"/>
      <c r="AE29" s="325"/>
      <c r="AF29" s="325"/>
      <c r="AG29" s="325"/>
      <c r="AH29" s="325"/>
      <c r="AI29" s="325"/>
      <c r="AJ29" s="325"/>
      <c r="AK29" s="325"/>
    </row>
  </sheetData>
  <pageMargins left="0.7" right="0.7" top="0.75" bottom="0.75" header="0.3" footer="0.3"/>
  <pageSetup fitToHeight="0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B337-B494-41B9-A67C-D1184318B07F}">
  <sheetPr>
    <tabColor rgb="FFC6E0B4"/>
    <pageSetUpPr fitToPage="1"/>
  </sheetPr>
  <dimension ref="A1:BA61"/>
  <sheetViews>
    <sheetView workbookViewId="0">
      <pane xSplit="1" topLeftCell="D1" activePane="topRight" state="frozen"/>
      <selection pane="topRight" activeCell="D2" sqref="D2"/>
    </sheetView>
  </sheetViews>
  <sheetFormatPr defaultColWidth="8.85546875" defaultRowHeight="15"/>
  <cols>
    <col min="1" max="1" width="21.85546875" customWidth="1"/>
    <col min="3" max="3" width="12.42578125" customWidth="1"/>
    <col min="4" max="4" width="12.85546875" customWidth="1"/>
    <col min="5" max="5" width="19" customWidth="1"/>
    <col min="6" max="6" width="17.85546875" customWidth="1"/>
    <col min="10" max="10" width="13.7109375" customWidth="1"/>
    <col min="11" max="11" width="14.85546875" customWidth="1"/>
    <col min="13" max="13" width="14.28515625" customWidth="1"/>
    <col min="14" max="14" width="25.140625" customWidth="1"/>
    <col min="15" max="15" width="20.28515625" customWidth="1"/>
    <col min="16" max="17" width="18.28515625" customWidth="1"/>
    <col min="18" max="18" width="20.28515625" customWidth="1"/>
    <col min="19" max="19" width="16" customWidth="1"/>
    <col min="20" max="20" width="17.42578125" customWidth="1"/>
    <col min="21" max="21" width="13.42578125" customWidth="1"/>
    <col min="22" max="22" width="15" customWidth="1"/>
    <col min="23" max="23" width="18" customWidth="1"/>
    <col min="24" max="24" width="17.42578125" customWidth="1"/>
    <col min="25" max="26" width="17.7109375" customWidth="1"/>
    <col min="27" max="27" width="15.85546875" customWidth="1"/>
    <col min="28" max="29" width="20.28515625" customWidth="1"/>
    <col min="30" max="30" width="16.42578125" customWidth="1"/>
    <col min="31" max="31" width="17.7109375" customWidth="1"/>
    <col min="32" max="32" width="19" customWidth="1"/>
    <col min="33" max="33" width="20.42578125" customWidth="1"/>
    <col min="34" max="34" width="17.140625" customWidth="1"/>
    <col min="35" max="35" width="19" customWidth="1"/>
    <col min="36" max="36" width="18.42578125" customWidth="1"/>
    <col min="37" max="37" width="17.7109375" customWidth="1"/>
    <col min="38" max="38" width="18" customWidth="1"/>
    <col min="39" max="39" width="17.85546875" customWidth="1"/>
    <col min="40" max="40" width="29.42578125" customWidth="1"/>
    <col min="41" max="41" width="18.28515625" customWidth="1"/>
    <col min="42" max="42" width="16.7109375" customWidth="1"/>
    <col min="43" max="43" width="16.42578125" customWidth="1"/>
    <col min="44" max="44" width="16.7109375" customWidth="1"/>
    <col min="45" max="45" width="20.140625" customWidth="1"/>
    <col min="46" max="46" width="18.140625" customWidth="1"/>
    <col min="47" max="47" width="15.85546875" customWidth="1"/>
    <col min="48" max="48" width="9.42578125" customWidth="1"/>
    <col min="49" max="49" width="14.28515625" customWidth="1"/>
    <col min="50" max="50" width="13.85546875" customWidth="1"/>
    <col min="51" max="52" width="15.7109375" bestFit="1" customWidth="1"/>
    <col min="53" max="53" width="20.28515625" customWidth="1"/>
  </cols>
  <sheetData>
    <row r="1" spans="1:53" ht="15.95">
      <c r="A1" s="785" t="s">
        <v>3683</v>
      </c>
      <c r="B1" s="167" t="s">
        <v>126</v>
      </c>
      <c r="C1" s="167" t="s">
        <v>267</v>
      </c>
      <c r="D1" s="119" t="s">
        <v>3367</v>
      </c>
      <c r="E1" s="316" t="s">
        <v>269</v>
      </c>
      <c r="F1" s="167" t="s">
        <v>3227</v>
      </c>
      <c r="G1" s="167" t="s">
        <v>219</v>
      </c>
      <c r="H1" s="167" t="s">
        <v>222</v>
      </c>
      <c r="I1" s="167" t="s">
        <v>271</v>
      </c>
      <c r="J1" s="167" t="s">
        <v>218</v>
      </c>
      <c r="K1" s="167" t="s">
        <v>272</v>
      </c>
      <c r="L1" s="167" t="s">
        <v>3684</v>
      </c>
      <c r="M1" s="167" t="s">
        <v>3685</v>
      </c>
      <c r="N1" s="167" t="s">
        <v>3233</v>
      </c>
      <c r="O1" s="368" t="s">
        <v>3675</v>
      </c>
      <c r="P1" s="119" t="s">
        <v>3676</v>
      </c>
      <c r="Q1" s="119" t="s">
        <v>1</v>
      </c>
      <c r="R1" s="119" t="s">
        <v>3700</v>
      </c>
      <c r="S1" s="144" t="s">
        <v>3701</v>
      </c>
      <c r="T1" s="317" t="s">
        <v>3529</v>
      </c>
      <c r="U1" s="144" t="s">
        <v>3688</v>
      </c>
      <c r="V1" s="317" t="s">
        <v>911</v>
      </c>
      <c r="W1" s="14" t="s">
        <v>3529</v>
      </c>
      <c r="X1" s="14" t="s">
        <v>3530</v>
      </c>
      <c r="Y1" s="14" t="s">
        <v>3531</v>
      </c>
      <c r="Z1" s="14" t="s">
        <v>3532</v>
      </c>
      <c r="AA1" s="14" t="s">
        <v>3533</v>
      </c>
      <c r="AB1" s="14" t="s">
        <v>3534</v>
      </c>
      <c r="AC1" s="14" t="s">
        <v>3536</v>
      </c>
      <c r="AD1" s="14" t="s">
        <v>3537</v>
      </c>
      <c r="AE1" s="14" t="s">
        <v>3622</v>
      </c>
      <c r="AF1" s="14" t="s">
        <v>3623</v>
      </c>
      <c r="AG1" s="14" t="s">
        <v>3624</v>
      </c>
      <c r="AH1" s="14" t="s">
        <v>3625</v>
      </c>
      <c r="AI1" s="14" t="s">
        <v>3626</v>
      </c>
      <c r="AJ1" s="14" t="s">
        <v>3627</v>
      </c>
      <c r="AK1" s="14" t="s">
        <v>3690</v>
      </c>
      <c r="AL1" s="14" t="s">
        <v>3691</v>
      </c>
      <c r="AM1" s="14" t="s">
        <v>3692</v>
      </c>
      <c r="AN1" s="14" t="s">
        <v>3702</v>
      </c>
      <c r="AO1" s="14" t="s">
        <v>3694</v>
      </c>
      <c r="AP1" t="s">
        <v>3703</v>
      </c>
      <c r="AQ1" t="s">
        <v>3696</v>
      </c>
      <c r="AR1" s="14" t="s">
        <v>3704</v>
      </c>
      <c r="AS1" t="s">
        <v>3705</v>
      </c>
      <c r="AT1" s="14" t="s">
        <v>3706</v>
      </c>
      <c r="AU1" s="119" t="s">
        <v>3707</v>
      </c>
      <c r="AV1" t="s">
        <v>3708</v>
      </c>
      <c r="AW1" s="119" t="s">
        <v>3709</v>
      </c>
      <c r="AX1" t="s">
        <v>3710</v>
      </c>
      <c r="AY1" t="s">
        <v>3711</v>
      </c>
      <c r="AZ1" t="s">
        <v>3712</v>
      </c>
      <c r="BA1" t="s">
        <v>3713</v>
      </c>
    </row>
    <row r="2" spans="1:53" ht="15.95">
      <c r="A2" s="416" t="s">
        <v>3698</v>
      </c>
      <c r="B2" s="1">
        <v>1</v>
      </c>
      <c r="C2" s="1859" t="s">
        <v>2925</v>
      </c>
      <c r="D2" s="119" t="s">
        <v>641</v>
      </c>
      <c r="E2" s="167" t="s">
        <v>375</v>
      </c>
      <c r="F2" s="414">
        <v>1362663</v>
      </c>
      <c r="G2" s="335" t="s">
        <v>144</v>
      </c>
      <c r="H2" s="335" t="s">
        <v>179</v>
      </c>
      <c r="I2" s="335" t="s">
        <v>329</v>
      </c>
      <c r="J2" s="417">
        <v>44081</v>
      </c>
      <c r="K2" s="335">
        <f t="shared" ref="K2:K6" ca="1" si="0">YEARFRAC(J2,TODAY())</f>
        <v>3.0027777777777778</v>
      </c>
      <c r="L2" s="335">
        <f t="shared" ref="L2:L6" ca="1" si="1">_xlfn.DAYS(TODAY(),J2)</f>
        <v>1096</v>
      </c>
      <c r="M2" s="335">
        <f t="shared" ref="M2:M6" ca="1" si="2">L2/30</f>
        <v>36.533333333333331</v>
      </c>
      <c r="N2" s="372" t="s">
        <v>3375</v>
      </c>
      <c r="O2" s="415">
        <v>44445</v>
      </c>
      <c r="P2" s="580">
        <f>September_Mixed_Cohort_HFD_CTRL!P3</f>
        <v>12.133333333333333</v>
      </c>
      <c r="Q2" s="1887">
        <v>44511</v>
      </c>
      <c r="R2" s="416">
        <f>_xlfn.DAYS(Q2,J2)/30</f>
        <v>14.333333333333334</v>
      </c>
      <c r="S2" s="274">
        <v>178</v>
      </c>
      <c r="T2" s="325"/>
      <c r="U2" s="325"/>
      <c r="V2" s="325"/>
      <c r="W2" s="325"/>
      <c r="X2" s="325"/>
      <c r="Y2" s="325"/>
      <c r="Z2" s="325"/>
      <c r="AA2" s="325"/>
      <c r="AB2" s="325"/>
      <c r="AC2" s="274">
        <v>25</v>
      </c>
      <c r="AD2" s="274">
        <v>24</v>
      </c>
      <c r="AE2" s="274">
        <v>23</v>
      </c>
      <c r="AF2" s="274">
        <v>24</v>
      </c>
      <c r="AG2" s="274">
        <v>24</v>
      </c>
      <c r="AH2" s="274">
        <v>24</v>
      </c>
      <c r="AI2" s="274">
        <v>24</v>
      </c>
      <c r="AJ2" s="274">
        <v>24</v>
      </c>
      <c r="AK2" s="274">
        <v>24</v>
      </c>
      <c r="AL2" s="274">
        <v>23</v>
      </c>
      <c r="AM2" s="274">
        <v>24</v>
      </c>
      <c r="AN2" s="274">
        <v>24</v>
      </c>
      <c r="AO2" s="274">
        <v>24</v>
      </c>
      <c r="AP2">
        <v>23</v>
      </c>
      <c r="AQ2">
        <v>144</v>
      </c>
      <c r="AT2" s="274"/>
    </row>
    <row r="3" spans="1:53" ht="15.95">
      <c r="A3" s="416" t="s">
        <v>3698</v>
      </c>
      <c r="B3" s="1">
        <v>2</v>
      </c>
      <c r="C3" s="1859" t="s">
        <v>2927</v>
      </c>
      <c r="D3" s="119" t="s">
        <v>642</v>
      </c>
      <c r="E3" s="167" t="s">
        <v>375</v>
      </c>
      <c r="F3" s="414">
        <v>1362663</v>
      </c>
      <c r="G3" s="335" t="s">
        <v>144</v>
      </c>
      <c r="H3" s="335" t="s">
        <v>179</v>
      </c>
      <c r="I3" s="335" t="s">
        <v>316</v>
      </c>
      <c r="J3" s="417">
        <v>44081</v>
      </c>
      <c r="K3" s="335">
        <f t="shared" ca="1" si="0"/>
        <v>3.0027777777777778</v>
      </c>
      <c r="L3" s="335">
        <f t="shared" ca="1" si="1"/>
        <v>1096</v>
      </c>
      <c r="M3" s="335">
        <f t="shared" ca="1" si="2"/>
        <v>36.533333333333331</v>
      </c>
      <c r="N3" s="372" t="s">
        <v>3375</v>
      </c>
      <c r="O3" s="415">
        <v>44445</v>
      </c>
      <c r="P3" s="580">
        <f>_xlfn.DAYS(O3,J3)/30</f>
        <v>12.133333333333333</v>
      </c>
      <c r="Q3" s="1887">
        <v>44511</v>
      </c>
      <c r="R3" s="416">
        <f t="shared" ref="R3:R19" si="3">_xlfn.DAYS(Q3,J3)/30</f>
        <v>14.333333333333334</v>
      </c>
      <c r="S3" s="274">
        <v>209</v>
      </c>
      <c r="T3" s="325"/>
      <c r="U3" s="325"/>
      <c r="V3" s="325"/>
      <c r="W3" s="325"/>
      <c r="X3" s="325"/>
      <c r="Y3" s="325"/>
      <c r="Z3" s="325"/>
      <c r="AA3" s="325"/>
      <c r="AB3" s="325"/>
      <c r="AC3" s="274">
        <v>24</v>
      </c>
      <c r="AD3" s="274">
        <v>28</v>
      </c>
      <c r="AE3" s="274">
        <v>21</v>
      </c>
      <c r="AF3" s="274">
        <v>22</v>
      </c>
      <c r="AG3" s="274">
        <v>23</v>
      </c>
      <c r="AH3" s="274">
        <v>23</v>
      </c>
      <c r="AI3" s="274">
        <v>22</v>
      </c>
      <c r="AJ3" s="274">
        <v>23</v>
      </c>
      <c r="AK3" s="274">
        <v>22</v>
      </c>
      <c r="AL3" s="274">
        <v>22</v>
      </c>
      <c r="AM3" s="274">
        <v>22</v>
      </c>
      <c r="AN3" s="274">
        <v>22</v>
      </c>
      <c r="AO3" s="274">
        <v>22</v>
      </c>
      <c r="AP3">
        <v>22</v>
      </c>
      <c r="AQ3">
        <v>151</v>
      </c>
      <c r="AT3" s="274"/>
    </row>
    <row r="4" spans="1:53" ht="15.95">
      <c r="A4" s="416" t="s">
        <v>3698</v>
      </c>
      <c r="B4" s="1">
        <v>3</v>
      </c>
      <c r="C4" s="1859" t="s">
        <v>2929</v>
      </c>
      <c r="D4" s="119" t="s">
        <v>643</v>
      </c>
      <c r="E4" s="167" t="s">
        <v>375</v>
      </c>
      <c r="F4" s="414">
        <v>1362663</v>
      </c>
      <c r="G4" s="335" t="s">
        <v>144</v>
      </c>
      <c r="H4" s="335" t="s">
        <v>179</v>
      </c>
      <c r="I4" s="335" t="s">
        <v>323</v>
      </c>
      <c r="J4" s="417">
        <v>44081</v>
      </c>
      <c r="K4" s="335">
        <f t="shared" ca="1" si="0"/>
        <v>3.0027777777777778</v>
      </c>
      <c r="L4" s="335">
        <f t="shared" ca="1" si="1"/>
        <v>1096</v>
      </c>
      <c r="M4" s="335">
        <f t="shared" ca="1" si="2"/>
        <v>36.533333333333331</v>
      </c>
      <c r="N4" s="372" t="s">
        <v>3375</v>
      </c>
      <c r="O4" s="415">
        <v>44445</v>
      </c>
      <c r="P4" s="580">
        <f t="shared" ref="P4:P9" si="4">_xlfn.DAYS(O4,J4)/30</f>
        <v>12.133333333333333</v>
      </c>
      <c r="Q4" s="1887">
        <v>44511</v>
      </c>
      <c r="R4" s="416">
        <f t="shared" si="3"/>
        <v>14.333333333333334</v>
      </c>
      <c r="S4" s="274">
        <v>194</v>
      </c>
      <c r="T4" s="325"/>
      <c r="U4" s="325"/>
      <c r="V4" s="325"/>
      <c r="W4" s="325"/>
      <c r="X4" s="325"/>
      <c r="Y4" s="325"/>
      <c r="Z4" s="325"/>
      <c r="AA4" s="325"/>
      <c r="AB4" s="325"/>
      <c r="AC4" s="274">
        <v>30</v>
      </c>
      <c r="AD4" s="274">
        <v>29</v>
      </c>
      <c r="AE4" s="274">
        <v>29</v>
      </c>
      <c r="AF4" s="274">
        <v>29</v>
      </c>
      <c r="AG4" s="274">
        <v>29</v>
      </c>
      <c r="AH4" s="274">
        <v>28</v>
      </c>
      <c r="AI4" s="274">
        <v>28</v>
      </c>
      <c r="AJ4" s="274">
        <v>28</v>
      </c>
      <c r="AK4" s="274">
        <v>28</v>
      </c>
      <c r="AL4" s="274">
        <v>28</v>
      </c>
      <c r="AM4" s="274">
        <v>30</v>
      </c>
      <c r="AN4" s="274">
        <v>29</v>
      </c>
      <c r="AO4" s="274">
        <v>28</v>
      </c>
      <c r="AP4">
        <v>24</v>
      </c>
      <c r="AQ4">
        <v>200</v>
      </c>
      <c r="AT4" s="274"/>
    </row>
    <row r="5" spans="1:53" ht="15.95">
      <c r="A5" s="416" t="s">
        <v>3698</v>
      </c>
      <c r="B5" s="1">
        <v>4</v>
      </c>
      <c r="C5" s="1859" t="s">
        <v>2923</v>
      </c>
      <c r="D5" s="119" t="s">
        <v>644</v>
      </c>
      <c r="E5" s="167" t="s">
        <v>375</v>
      </c>
      <c r="F5" s="414">
        <v>1362663</v>
      </c>
      <c r="G5" s="335" t="s">
        <v>144</v>
      </c>
      <c r="H5" s="335" t="s">
        <v>179</v>
      </c>
      <c r="I5" s="335" t="s">
        <v>320</v>
      </c>
      <c r="J5" s="417">
        <v>44081</v>
      </c>
      <c r="K5" s="335">
        <f t="shared" ca="1" si="0"/>
        <v>3.0027777777777778</v>
      </c>
      <c r="L5" s="335">
        <f t="shared" ca="1" si="1"/>
        <v>1096</v>
      </c>
      <c r="M5" s="335">
        <f t="shared" ca="1" si="2"/>
        <v>36.533333333333331</v>
      </c>
      <c r="N5" s="372" t="s">
        <v>3375</v>
      </c>
      <c r="O5" s="415">
        <v>44445</v>
      </c>
      <c r="P5" s="580">
        <f t="shared" si="4"/>
        <v>12.133333333333333</v>
      </c>
      <c r="Q5" s="1887">
        <v>44510</v>
      </c>
      <c r="R5" s="416">
        <f t="shared" si="3"/>
        <v>14.3</v>
      </c>
      <c r="S5" s="274">
        <v>179</v>
      </c>
      <c r="T5" s="325"/>
      <c r="U5" s="325"/>
      <c r="V5" s="325"/>
      <c r="W5" s="325"/>
      <c r="X5" s="325"/>
      <c r="Y5" s="325"/>
      <c r="Z5" s="325"/>
      <c r="AA5" s="325"/>
      <c r="AB5" s="325"/>
      <c r="AC5" s="274">
        <v>29</v>
      </c>
      <c r="AD5" s="274">
        <v>26</v>
      </c>
      <c r="AE5" s="274">
        <v>28</v>
      </c>
      <c r="AF5" s="274">
        <v>28</v>
      </c>
      <c r="AG5" s="274">
        <v>29</v>
      </c>
      <c r="AH5" s="274">
        <v>29</v>
      </c>
      <c r="AI5" s="274">
        <v>28</v>
      </c>
      <c r="AJ5" s="274">
        <v>28</v>
      </c>
      <c r="AK5" s="274">
        <v>28</v>
      </c>
      <c r="AL5" s="274">
        <v>27</v>
      </c>
      <c r="AM5" s="274">
        <v>28</v>
      </c>
      <c r="AN5" s="274">
        <v>28</v>
      </c>
      <c r="AO5" s="274">
        <v>28</v>
      </c>
      <c r="AP5">
        <v>27</v>
      </c>
      <c r="AQ5">
        <v>165</v>
      </c>
      <c r="AT5" s="274"/>
    </row>
    <row r="6" spans="1:53" ht="15.95">
      <c r="A6" s="416" t="s">
        <v>3698</v>
      </c>
      <c r="B6" s="1">
        <v>5</v>
      </c>
      <c r="C6" s="1859" t="s">
        <v>2931</v>
      </c>
      <c r="D6" s="119" t="s">
        <v>645</v>
      </c>
      <c r="E6" s="167" t="s">
        <v>375</v>
      </c>
      <c r="F6" s="414">
        <v>1362663</v>
      </c>
      <c r="G6" s="335" t="s">
        <v>144</v>
      </c>
      <c r="H6" s="335" t="s">
        <v>179</v>
      </c>
      <c r="I6" s="335" t="s">
        <v>412</v>
      </c>
      <c r="J6" s="417">
        <v>44081</v>
      </c>
      <c r="K6" s="335">
        <f t="shared" ca="1" si="0"/>
        <v>3.0027777777777778</v>
      </c>
      <c r="L6" s="335">
        <f t="shared" ca="1" si="1"/>
        <v>1096</v>
      </c>
      <c r="M6" s="335">
        <f t="shared" ca="1" si="2"/>
        <v>36.533333333333331</v>
      </c>
      <c r="N6" s="372" t="s">
        <v>3375</v>
      </c>
      <c r="O6" s="415">
        <v>44445</v>
      </c>
      <c r="P6" s="580">
        <f t="shared" si="4"/>
        <v>12.133333333333333</v>
      </c>
      <c r="Q6" s="1887">
        <v>44511</v>
      </c>
      <c r="R6" s="416">
        <f t="shared" si="3"/>
        <v>14.333333333333334</v>
      </c>
      <c r="S6" s="274">
        <v>158</v>
      </c>
      <c r="T6" s="325"/>
      <c r="U6" s="325"/>
      <c r="V6" s="325"/>
      <c r="W6" s="325"/>
      <c r="X6" s="325"/>
      <c r="Y6" s="325"/>
      <c r="Z6" s="325"/>
      <c r="AA6" s="325"/>
      <c r="AB6" s="325"/>
      <c r="AC6" s="274">
        <v>26</v>
      </c>
      <c r="AD6" s="274">
        <v>24</v>
      </c>
      <c r="AE6" s="274">
        <v>25</v>
      </c>
      <c r="AF6" s="274">
        <v>25</v>
      </c>
      <c r="AG6" s="274">
        <v>26</v>
      </c>
      <c r="AH6" s="274">
        <v>26</v>
      </c>
      <c r="AI6" s="274">
        <v>25</v>
      </c>
      <c r="AJ6" s="274">
        <v>25</v>
      </c>
      <c r="AK6" s="274">
        <v>25</v>
      </c>
      <c r="AL6" s="274">
        <v>26</v>
      </c>
      <c r="AM6" s="274">
        <v>26</v>
      </c>
      <c r="AN6" s="274">
        <v>27</v>
      </c>
      <c r="AO6" s="274">
        <v>26</v>
      </c>
      <c r="AP6">
        <v>27</v>
      </c>
      <c r="AQ6">
        <v>172</v>
      </c>
      <c r="AT6" s="274"/>
    </row>
    <row r="7" spans="1:53" ht="15.95">
      <c r="A7" s="416" t="s">
        <v>3698</v>
      </c>
      <c r="B7" s="1">
        <v>6</v>
      </c>
      <c r="C7" s="1859" t="s">
        <v>2943</v>
      </c>
      <c r="D7" s="119" t="s">
        <v>646</v>
      </c>
      <c r="E7" s="167" t="s">
        <v>386</v>
      </c>
      <c r="F7" s="335">
        <v>1299778</v>
      </c>
      <c r="G7" s="335" t="s">
        <v>142</v>
      </c>
      <c r="H7" s="335" t="s">
        <v>179</v>
      </c>
      <c r="I7" s="335" t="s">
        <v>329</v>
      </c>
      <c r="J7" s="417">
        <v>44102</v>
      </c>
      <c r="K7" s="335">
        <f t="shared" ref="K7:K25" ca="1" si="5">YEARFRAC(J7,TODAY())</f>
        <v>2.9444444444444446</v>
      </c>
      <c r="L7" s="335">
        <f t="shared" ref="L7:L25" ca="1" si="6">_xlfn.DAYS(TODAY(),J7)</f>
        <v>1075</v>
      </c>
      <c r="M7" s="335">
        <f t="shared" ref="M7:M25" ca="1" si="7">L7/30</f>
        <v>35.833333333333336</v>
      </c>
      <c r="N7" s="372" t="s">
        <v>3375</v>
      </c>
      <c r="O7" s="415">
        <v>44445</v>
      </c>
      <c r="P7" s="581">
        <f t="shared" si="4"/>
        <v>11.433333333333334</v>
      </c>
      <c r="Q7" s="1887">
        <v>44511</v>
      </c>
      <c r="R7" s="416">
        <f t="shared" si="3"/>
        <v>13.633333333333333</v>
      </c>
      <c r="S7" s="274">
        <v>193</v>
      </c>
      <c r="T7" s="325"/>
      <c r="U7" s="325"/>
      <c r="V7" s="325"/>
      <c r="W7" s="325"/>
      <c r="X7" s="325"/>
      <c r="Y7" s="325"/>
      <c r="Z7" s="325"/>
      <c r="AA7" s="325"/>
      <c r="AB7" s="325"/>
      <c r="AC7" s="274">
        <v>36</v>
      </c>
      <c r="AD7" s="274">
        <v>35</v>
      </c>
      <c r="AE7" s="274">
        <v>35</v>
      </c>
      <c r="AF7" s="274">
        <v>35</v>
      </c>
      <c r="AG7" s="274">
        <v>35</v>
      </c>
      <c r="AH7" s="274">
        <v>35</v>
      </c>
      <c r="AI7" s="274">
        <v>35</v>
      </c>
      <c r="AJ7" s="274">
        <v>35</v>
      </c>
      <c r="AK7" s="274">
        <v>34</v>
      </c>
      <c r="AL7" s="274">
        <v>36</v>
      </c>
      <c r="AM7" s="274">
        <v>36</v>
      </c>
      <c r="AN7" s="274">
        <v>36</v>
      </c>
      <c r="AO7" s="274">
        <v>36</v>
      </c>
      <c r="AP7">
        <v>36</v>
      </c>
      <c r="AQ7">
        <v>160</v>
      </c>
      <c r="AT7" s="274"/>
    </row>
    <row r="8" spans="1:53" ht="15.95">
      <c r="A8" s="416" t="s">
        <v>3698</v>
      </c>
      <c r="B8" s="1">
        <v>7</v>
      </c>
      <c r="C8" s="1859" t="s">
        <v>2919</v>
      </c>
      <c r="D8" s="119" t="s">
        <v>647</v>
      </c>
      <c r="E8" s="167" t="s">
        <v>386</v>
      </c>
      <c r="F8" s="335">
        <v>1324364</v>
      </c>
      <c r="G8" s="335" t="s">
        <v>144</v>
      </c>
      <c r="H8" s="335" t="s">
        <v>179</v>
      </c>
      <c r="I8" s="335" t="s">
        <v>329</v>
      </c>
      <c r="J8" s="417">
        <v>44095</v>
      </c>
      <c r="K8" s="335">
        <f t="shared" ca="1" si="5"/>
        <v>2.963888888888889</v>
      </c>
      <c r="L8" s="335">
        <f t="shared" ca="1" si="6"/>
        <v>1082</v>
      </c>
      <c r="M8" s="335">
        <f t="shared" ca="1" si="7"/>
        <v>36.06666666666667</v>
      </c>
      <c r="N8" s="372" t="s">
        <v>3375</v>
      </c>
      <c r="O8" s="415">
        <v>44445</v>
      </c>
      <c r="P8" s="581">
        <f t="shared" si="4"/>
        <v>11.666666666666666</v>
      </c>
      <c r="Q8" s="1887">
        <v>44510</v>
      </c>
      <c r="R8" s="416">
        <f t="shared" si="3"/>
        <v>13.833333333333334</v>
      </c>
      <c r="S8" s="274">
        <v>201</v>
      </c>
      <c r="T8" s="325"/>
      <c r="U8" s="325"/>
      <c r="V8" s="325"/>
      <c r="W8" s="325"/>
      <c r="X8" s="325"/>
      <c r="Y8" s="325"/>
      <c r="Z8" s="325"/>
      <c r="AA8" s="325"/>
      <c r="AB8" s="325"/>
      <c r="AC8" s="274">
        <v>26</v>
      </c>
      <c r="AD8" s="274">
        <v>26</v>
      </c>
      <c r="AE8" s="274">
        <v>26</v>
      </c>
      <c r="AF8" s="274">
        <v>26</v>
      </c>
      <c r="AG8" s="274">
        <v>26</v>
      </c>
      <c r="AH8" s="274">
        <v>26</v>
      </c>
      <c r="AI8" s="274">
        <v>26</v>
      </c>
      <c r="AJ8" s="274">
        <v>26</v>
      </c>
      <c r="AK8" s="274">
        <v>26</v>
      </c>
      <c r="AL8" s="274">
        <v>27</v>
      </c>
      <c r="AM8" s="274">
        <v>25</v>
      </c>
      <c r="AN8" s="274">
        <v>26</v>
      </c>
      <c r="AO8" s="274">
        <v>26</v>
      </c>
      <c r="AP8">
        <v>26</v>
      </c>
      <c r="AQ8">
        <v>162</v>
      </c>
      <c r="AT8" s="274"/>
    </row>
    <row r="9" spans="1:53" ht="15.95">
      <c r="A9" s="416" t="s">
        <v>3698</v>
      </c>
      <c r="B9" s="1">
        <v>8</v>
      </c>
      <c r="C9" s="1859" t="s">
        <v>2921</v>
      </c>
      <c r="D9" s="119" t="s">
        <v>648</v>
      </c>
      <c r="E9" s="167" t="s">
        <v>386</v>
      </c>
      <c r="F9" s="335">
        <v>1324364</v>
      </c>
      <c r="G9" s="335" t="s">
        <v>144</v>
      </c>
      <c r="H9" s="335" t="s">
        <v>179</v>
      </c>
      <c r="I9" s="335" t="s">
        <v>649</v>
      </c>
      <c r="J9" s="417">
        <v>44095</v>
      </c>
      <c r="K9" s="335">
        <f t="shared" ca="1" si="5"/>
        <v>2.963888888888889</v>
      </c>
      <c r="L9" s="335">
        <f t="shared" ca="1" si="6"/>
        <v>1082</v>
      </c>
      <c r="M9" s="335">
        <f t="shared" ca="1" si="7"/>
        <v>36.06666666666667</v>
      </c>
      <c r="N9" s="372" t="s">
        <v>3375</v>
      </c>
      <c r="O9" s="415">
        <v>44445</v>
      </c>
      <c r="P9" s="581">
        <f t="shared" si="4"/>
        <v>11.666666666666666</v>
      </c>
      <c r="Q9" s="1887">
        <v>44510</v>
      </c>
      <c r="R9" s="416">
        <f t="shared" si="3"/>
        <v>13.833333333333334</v>
      </c>
      <c r="S9" s="274">
        <v>189</v>
      </c>
      <c r="T9" s="325"/>
      <c r="U9" s="325"/>
      <c r="V9" s="325"/>
      <c r="W9" s="325"/>
      <c r="X9" s="325"/>
      <c r="Y9" s="325"/>
      <c r="Z9" s="325"/>
      <c r="AA9" s="325"/>
      <c r="AB9" s="325"/>
      <c r="AC9" s="274">
        <v>28</v>
      </c>
      <c r="AD9" s="652">
        <v>28</v>
      </c>
      <c r="AE9" s="652">
        <v>28</v>
      </c>
      <c r="AF9" s="652">
        <v>29</v>
      </c>
      <c r="AG9" s="652">
        <v>28</v>
      </c>
      <c r="AH9" s="652">
        <v>28</v>
      </c>
      <c r="AI9" s="652">
        <v>27</v>
      </c>
      <c r="AJ9" s="652">
        <v>28</v>
      </c>
      <c r="AK9" s="652">
        <v>27</v>
      </c>
      <c r="AL9" s="652">
        <v>27</v>
      </c>
      <c r="AM9" s="652">
        <v>28</v>
      </c>
      <c r="AN9" s="652">
        <v>28</v>
      </c>
      <c r="AO9" s="652">
        <v>28</v>
      </c>
      <c r="AP9">
        <v>28</v>
      </c>
      <c r="AQ9">
        <v>149</v>
      </c>
      <c r="AT9" s="652"/>
    </row>
    <row r="10" spans="1:53" ht="15.95">
      <c r="A10" s="784" t="s">
        <v>3714</v>
      </c>
      <c r="B10" s="1">
        <v>9</v>
      </c>
      <c r="C10" s="1859" t="s">
        <v>2907</v>
      </c>
      <c r="D10" s="119" t="s">
        <v>650</v>
      </c>
      <c r="E10" s="167" t="s">
        <v>396</v>
      </c>
      <c r="F10" s="629">
        <v>1343446</v>
      </c>
      <c r="G10" s="583" t="s">
        <v>144</v>
      </c>
      <c r="H10" s="583" t="s">
        <v>183</v>
      </c>
      <c r="I10" s="584" t="s">
        <v>329</v>
      </c>
      <c r="J10" s="584">
        <v>44082</v>
      </c>
      <c r="K10" s="524">
        <f t="shared" ca="1" si="5"/>
        <v>3</v>
      </c>
      <c r="L10" s="524">
        <f t="shared" ca="1" si="6"/>
        <v>1095</v>
      </c>
      <c r="M10" s="524">
        <f t="shared" ca="1" si="7"/>
        <v>36.5</v>
      </c>
      <c r="N10" s="549" t="s">
        <v>141</v>
      </c>
      <c r="O10" s="585">
        <v>44445</v>
      </c>
      <c r="P10" s="586">
        <f>_xlfn.DAYS(O10,J10)/30</f>
        <v>12.1</v>
      </c>
      <c r="Q10" s="1888">
        <v>44517</v>
      </c>
      <c r="R10" s="880">
        <f t="shared" si="3"/>
        <v>14.5</v>
      </c>
      <c r="S10" s="591"/>
      <c r="T10" s="591">
        <v>32</v>
      </c>
      <c r="U10" s="591"/>
      <c r="V10" s="591"/>
      <c r="W10" s="591">
        <v>32</v>
      </c>
      <c r="X10" s="591">
        <v>33</v>
      </c>
      <c r="Y10" s="591">
        <v>35</v>
      </c>
      <c r="Z10" s="591">
        <v>35</v>
      </c>
      <c r="AA10" s="591">
        <v>36</v>
      </c>
      <c r="AB10" s="591">
        <v>37</v>
      </c>
      <c r="AC10" s="591">
        <v>38</v>
      </c>
      <c r="AD10" s="447">
        <v>34</v>
      </c>
      <c r="AE10" s="447">
        <v>37</v>
      </c>
      <c r="AF10" s="447">
        <v>36</v>
      </c>
      <c r="AG10" s="447">
        <v>37</v>
      </c>
      <c r="AH10" s="447">
        <v>37</v>
      </c>
      <c r="AI10" s="447">
        <v>36</v>
      </c>
      <c r="AJ10" s="447">
        <v>34</v>
      </c>
      <c r="AK10" s="447">
        <v>35</v>
      </c>
      <c r="AL10" s="447">
        <v>36</v>
      </c>
      <c r="AM10" s="447">
        <v>38</v>
      </c>
      <c r="AN10" s="447">
        <v>38</v>
      </c>
      <c r="AO10" s="447">
        <v>40</v>
      </c>
      <c r="AR10" s="447">
        <v>41</v>
      </c>
      <c r="AS10">
        <v>188</v>
      </c>
      <c r="AT10" s="447"/>
    </row>
    <row r="11" spans="1:53" ht="15.95">
      <c r="A11" s="685" t="s">
        <v>3714</v>
      </c>
      <c r="B11" s="1">
        <v>10</v>
      </c>
      <c r="C11" s="1859" t="s">
        <v>2909</v>
      </c>
      <c r="D11" s="119" t="s">
        <v>651</v>
      </c>
      <c r="E11" s="167" t="s">
        <v>396</v>
      </c>
      <c r="F11" s="630">
        <v>1343446</v>
      </c>
      <c r="G11" s="544" t="s">
        <v>144</v>
      </c>
      <c r="H11" s="544" t="s">
        <v>183</v>
      </c>
      <c r="I11" s="545" t="s">
        <v>326</v>
      </c>
      <c r="J11" s="545">
        <v>44082</v>
      </c>
      <c r="K11" s="524">
        <f t="shared" ca="1" si="5"/>
        <v>3</v>
      </c>
      <c r="L11" s="524">
        <f t="shared" ca="1" si="6"/>
        <v>1095</v>
      </c>
      <c r="M11" s="524">
        <f t="shared" ca="1" si="7"/>
        <v>36.5</v>
      </c>
      <c r="N11" s="549" t="s">
        <v>141</v>
      </c>
      <c r="O11" s="551">
        <v>44445</v>
      </c>
      <c r="P11" s="582">
        <f t="shared" ref="P11:P25" si="8">_xlfn.DAYS(O11,J11)/30</f>
        <v>12.1</v>
      </c>
      <c r="Q11" s="1888">
        <v>44517</v>
      </c>
      <c r="R11" s="880">
        <f t="shared" si="3"/>
        <v>14.5</v>
      </c>
      <c r="S11" s="447">
        <v>198</v>
      </c>
      <c r="T11" s="447">
        <v>32</v>
      </c>
      <c r="U11" s="447"/>
      <c r="V11" s="447"/>
      <c r="W11" s="447">
        <v>32</v>
      </c>
      <c r="X11" s="447">
        <v>34</v>
      </c>
      <c r="Y11" s="447">
        <v>34</v>
      </c>
      <c r="Z11" s="447">
        <v>34</v>
      </c>
      <c r="AA11" s="447">
        <v>35</v>
      </c>
      <c r="AB11" s="447">
        <v>38</v>
      </c>
      <c r="AC11" s="447">
        <v>39</v>
      </c>
      <c r="AD11" s="447">
        <v>39</v>
      </c>
      <c r="AE11" s="447">
        <v>42</v>
      </c>
      <c r="AF11" s="447">
        <v>42</v>
      </c>
      <c r="AG11" s="447">
        <v>42</v>
      </c>
      <c r="AH11" s="447">
        <v>42</v>
      </c>
      <c r="AI11" s="447">
        <v>43</v>
      </c>
      <c r="AJ11" s="447">
        <v>42</v>
      </c>
      <c r="AK11" s="447">
        <v>43</v>
      </c>
      <c r="AL11" s="447">
        <v>44</v>
      </c>
      <c r="AM11" s="447">
        <v>46</v>
      </c>
      <c r="AN11" s="447">
        <v>46</v>
      </c>
      <c r="AO11" s="447">
        <v>48</v>
      </c>
      <c r="AR11" s="447">
        <v>48</v>
      </c>
      <c r="AS11">
        <v>210</v>
      </c>
      <c r="AT11" s="447"/>
    </row>
    <row r="12" spans="1:53" ht="15.95">
      <c r="A12" s="685" t="s">
        <v>3714</v>
      </c>
      <c r="B12" s="1">
        <v>11</v>
      </c>
      <c r="C12" s="1859" t="s">
        <v>2911</v>
      </c>
      <c r="D12" s="119" t="s">
        <v>652</v>
      </c>
      <c r="E12" s="167" t="s">
        <v>396</v>
      </c>
      <c r="F12" s="630">
        <v>1343446</v>
      </c>
      <c r="G12" s="544" t="s">
        <v>144</v>
      </c>
      <c r="H12" s="544" t="s">
        <v>183</v>
      </c>
      <c r="I12" s="545" t="s">
        <v>316</v>
      </c>
      <c r="J12" s="545">
        <v>44082</v>
      </c>
      <c r="K12" s="524">
        <f t="shared" ca="1" si="5"/>
        <v>3</v>
      </c>
      <c r="L12" s="524">
        <f t="shared" ca="1" si="6"/>
        <v>1095</v>
      </c>
      <c r="M12" s="524">
        <f t="shared" ca="1" si="7"/>
        <v>36.5</v>
      </c>
      <c r="N12" s="549" t="s">
        <v>141</v>
      </c>
      <c r="O12" s="551">
        <v>44445</v>
      </c>
      <c r="P12" s="582">
        <f t="shared" si="8"/>
        <v>12.1</v>
      </c>
      <c r="Q12" s="1888">
        <v>44517</v>
      </c>
      <c r="R12" s="880">
        <f t="shared" si="3"/>
        <v>14.5</v>
      </c>
      <c r="S12" s="447">
        <v>206</v>
      </c>
      <c r="T12" s="447">
        <v>27</v>
      </c>
      <c r="U12" s="447"/>
      <c r="V12" s="447"/>
      <c r="W12" s="447">
        <v>27</v>
      </c>
      <c r="X12" s="447">
        <v>27</v>
      </c>
      <c r="Y12" s="447">
        <v>28</v>
      </c>
      <c r="Z12" s="447">
        <v>28</v>
      </c>
      <c r="AA12" s="447">
        <v>29</v>
      </c>
      <c r="AB12" s="447">
        <v>30</v>
      </c>
      <c r="AC12" s="447">
        <v>33</v>
      </c>
      <c r="AD12" s="447">
        <v>30</v>
      </c>
      <c r="AE12" s="447">
        <v>31</v>
      </c>
      <c r="AF12" s="447">
        <v>30</v>
      </c>
      <c r="AG12" s="447">
        <v>31</v>
      </c>
      <c r="AH12" s="447">
        <v>31</v>
      </c>
      <c r="AI12" s="447">
        <v>32</v>
      </c>
      <c r="AJ12" s="447">
        <v>31</v>
      </c>
      <c r="AK12" s="447">
        <v>31</v>
      </c>
      <c r="AL12" s="447">
        <v>30</v>
      </c>
      <c r="AM12" s="447">
        <v>30</v>
      </c>
      <c r="AN12" s="447">
        <v>31</v>
      </c>
      <c r="AO12" s="447">
        <v>31</v>
      </c>
      <c r="AR12" s="447">
        <v>31</v>
      </c>
      <c r="AS12">
        <v>160</v>
      </c>
      <c r="AT12" s="447"/>
    </row>
    <row r="13" spans="1:53" ht="15.95">
      <c r="A13" s="685" t="s">
        <v>3714</v>
      </c>
      <c r="B13" s="1">
        <v>12</v>
      </c>
      <c r="C13" s="1859" t="s">
        <v>2897</v>
      </c>
      <c r="D13" s="119" t="s">
        <v>653</v>
      </c>
      <c r="E13" s="167" t="s">
        <v>396</v>
      </c>
      <c r="F13" s="630">
        <v>1343446</v>
      </c>
      <c r="G13" s="544" t="s">
        <v>144</v>
      </c>
      <c r="H13" s="544" t="s">
        <v>183</v>
      </c>
      <c r="I13" s="545" t="s">
        <v>323</v>
      </c>
      <c r="J13" s="545">
        <v>44082</v>
      </c>
      <c r="K13" s="524">
        <f t="shared" ca="1" si="5"/>
        <v>3</v>
      </c>
      <c r="L13" s="524">
        <f t="shared" ca="1" si="6"/>
        <v>1095</v>
      </c>
      <c r="M13" s="524">
        <f t="shared" ca="1" si="7"/>
        <v>36.5</v>
      </c>
      <c r="N13" s="549" t="s">
        <v>141</v>
      </c>
      <c r="O13" s="551">
        <v>44445</v>
      </c>
      <c r="P13" s="582">
        <f t="shared" si="8"/>
        <v>12.1</v>
      </c>
      <c r="Q13" s="1888">
        <v>44517</v>
      </c>
      <c r="R13" s="880">
        <f t="shared" si="3"/>
        <v>14.5</v>
      </c>
      <c r="S13" s="447">
        <v>173</v>
      </c>
      <c r="T13" s="447">
        <v>29</v>
      </c>
      <c r="U13" s="447"/>
      <c r="V13" s="447"/>
      <c r="W13" s="447">
        <v>29</v>
      </c>
      <c r="X13" s="447">
        <v>29</v>
      </c>
      <c r="Y13" s="447">
        <v>30</v>
      </c>
      <c r="Z13" s="447">
        <v>31</v>
      </c>
      <c r="AA13" s="447">
        <v>31</v>
      </c>
      <c r="AB13" s="447">
        <v>31</v>
      </c>
      <c r="AC13" s="447">
        <v>35</v>
      </c>
      <c r="AD13" s="447">
        <v>33</v>
      </c>
      <c r="AE13" s="447">
        <v>34</v>
      </c>
      <c r="AF13" s="447">
        <v>35</v>
      </c>
      <c r="AG13" s="447">
        <v>37</v>
      </c>
      <c r="AH13" s="447">
        <v>37</v>
      </c>
      <c r="AI13" s="447">
        <v>35</v>
      </c>
      <c r="AJ13" s="447">
        <v>34</v>
      </c>
      <c r="AK13" s="447">
        <v>36</v>
      </c>
      <c r="AL13" s="447">
        <v>36</v>
      </c>
      <c r="AM13" s="447">
        <v>38</v>
      </c>
      <c r="AN13" s="447">
        <v>37</v>
      </c>
      <c r="AO13" s="447">
        <v>38</v>
      </c>
      <c r="AR13" s="447">
        <v>39</v>
      </c>
      <c r="AS13">
        <v>199</v>
      </c>
      <c r="AT13" s="447"/>
    </row>
    <row r="14" spans="1:53" ht="15.95">
      <c r="A14" s="685" t="s">
        <v>3714</v>
      </c>
      <c r="B14" s="1">
        <v>13</v>
      </c>
      <c r="C14" s="1859" t="s">
        <v>2899</v>
      </c>
      <c r="D14" s="119" t="s">
        <v>654</v>
      </c>
      <c r="E14" s="167" t="s">
        <v>396</v>
      </c>
      <c r="F14" s="630">
        <v>1343446</v>
      </c>
      <c r="G14" s="544" t="s">
        <v>144</v>
      </c>
      <c r="H14" s="544" t="s">
        <v>183</v>
      </c>
      <c r="I14" s="545" t="s">
        <v>320</v>
      </c>
      <c r="J14" s="545">
        <v>44082</v>
      </c>
      <c r="K14" s="524">
        <f t="shared" ca="1" si="5"/>
        <v>3</v>
      </c>
      <c r="L14" s="524">
        <f t="shared" ca="1" si="6"/>
        <v>1095</v>
      </c>
      <c r="M14" s="524">
        <f t="shared" ca="1" si="7"/>
        <v>36.5</v>
      </c>
      <c r="N14" s="549" t="s">
        <v>141</v>
      </c>
      <c r="O14" s="551">
        <v>44445</v>
      </c>
      <c r="P14" s="582">
        <f t="shared" si="8"/>
        <v>12.1</v>
      </c>
      <c r="Q14" s="1888">
        <v>44517</v>
      </c>
      <c r="R14" s="880">
        <f t="shared" si="3"/>
        <v>14.5</v>
      </c>
      <c r="S14" s="447">
        <v>181</v>
      </c>
      <c r="T14" s="447">
        <v>31</v>
      </c>
      <c r="U14" s="447"/>
      <c r="V14" s="447"/>
      <c r="W14" s="447">
        <v>31</v>
      </c>
      <c r="X14" s="447">
        <v>31</v>
      </c>
      <c r="Y14" s="447">
        <v>32</v>
      </c>
      <c r="Z14" s="447">
        <v>32</v>
      </c>
      <c r="AA14" s="447">
        <v>31</v>
      </c>
      <c r="AB14" s="447">
        <v>32</v>
      </c>
      <c r="AC14" s="447">
        <v>34</v>
      </c>
      <c r="AD14" s="447">
        <v>33</v>
      </c>
      <c r="AE14" s="447">
        <v>34</v>
      </c>
      <c r="AF14" s="447">
        <v>33</v>
      </c>
      <c r="AG14" s="447">
        <v>33</v>
      </c>
      <c r="AH14" s="447">
        <v>36</v>
      </c>
      <c r="AI14" s="447">
        <v>36</v>
      </c>
      <c r="AJ14" s="447">
        <v>34</v>
      </c>
      <c r="AK14" s="447">
        <v>35</v>
      </c>
      <c r="AL14" s="447">
        <v>36</v>
      </c>
      <c r="AM14" s="447">
        <v>36</v>
      </c>
      <c r="AN14" s="447">
        <v>35</v>
      </c>
      <c r="AO14" s="447">
        <v>37</v>
      </c>
      <c r="AR14" s="447">
        <v>35</v>
      </c>
      <c r="AS14">
        <v>156</v>
      </c>
      <c r="AT14" s="447"/>
    </row>
    <row r="15" spans="1:53" ht="15.95">
      <c r="A15" s="685" t="s">
        <v>3714</v>
      </c>
      <c r="B15" s="1">
        <v>14</v>
      </c>
      <c r="C15" s="1859" t="s">
        <v>2901</v>
      </c>
      <c r="D15" s="119" t="s">
        <v>655</v>
      </c>
      <c r="E15" s="167" t="s">
        <v>423</v>
      </c>
      <c r="F15" s="544">
        <v>1362660</v>
      </c>
      <c r="G15" s="544" t="s">
        <v>144</v>
      </c>
      <c r="H15" s="544" t="s">
        <v>183</v>
      </c>
      <c r="I15" s="545" t="s">
        <v>329</v>
      </c>
      <c r="J15" s="545">
        <v>44107</v>
      </c>
      <c r="K15" s="524">
        <f t="shared" ca="1" si="5"/>
        <v>2.9305555555555554</v>
      </c>
      <c r="L15" s="524">
        <f t="shared" ca="1" si="6"/>
        <v>1070</v>
      </c>
      <c r="M15" s="524">
        <f t="shared" ca="1" si="7"/>
        <v>35.666666666666664</v>
      </c>
      <c r="N15" s="549" t="s">
        <v>141</v>
      </c>
      <c r="O15" s="551">
        <v>44445</v>
      </c>
      <c r="P15" s="582">
        <f t="shared" si="8"/>
        <v>11.266666666666667</v>
      </c>
      <c r="Q15" s="1888">
        <v>44517</v>
      </c>
      <c r="R15" s="880">
        <f t="shared" si="3"/>
        <v>13.666666666666666</v>
      </c>
      <c r="S15" s="447">
        <v>217</v>
      </c>
      <c r="T15" s="447">
        <v>32</v>
      </c>
      <c r="U15" s="447"/>
      <c r="V15" s="447"/>
      <c r="W15" s="447">
        <v>32</v>
      </c>
      <c r="X15" s="447">
        <v>32</v>
      </c>
      <c r="Y15" s="447">
        <v>34</v>
      </c>
      <c r="Z15" s="447">
        <v>35</v>
      </c>
      <c r="AA15" s="447">
        <v>35</v>
      </c>
      <c r="AB15" s="447">
        <v>36</v>
      </c>
      <c r="AC15" s="447">
        <v>27</v>
      </c>
      <c r="AD15" s="447">
        <v>27</v>
      </c>
      <c r="AE15" s="447">
        <v>26</v>
      </c>
      <c r="AF15" s="447">
        <v>26</v>
      </c>
      <c r="AG15" s="447">
        <v>28</v>
      </c>
      <c r="AH15" s="447">
        <v>28</v>
      </c>
      <c r="AI15" s="447">
        <v>28</v>
      </c>
      <c r="AJ15" s="447">
        <v>28</v>
      </c>
      <c r="AK15" s="447">
        <v>28</v>
      </c>
      <c r="AL15" s="447">
        <v>29</v>
      </c>
      <c r="AM15" s="447">
        <v>30</v>
      </c>
      <c r="AN15" s="447">
        <v>30</v>
      </c>
      <c r="AO15" s="447">
        <v>31</v>
      </c>
      <c r="AR15" s="447">
        <v>31</v>
      </c>
      <c r="AS15">
        <v>193</v>
      </c>
      <c r="AT15" s="447"/>
    </row>
    <row r="16" spans="1:53" ht="15.95">
      <c r="A16" s="685" t="s">
        <v>3714</v>
      </c>
      <c r="B16" s="1">
        <v>15</v>
      </c>
      <c r="C16" s="1859" t="s">
        <v>2903</v>
      </c>
      <c r="D16" s="119" t="s">
        <v>656</v>
      </c>
      <c r="E16" s="167" t="s">
        <v>423</v>
      </c>
      <c r="F16" s="544">
        <v>1362660</v>
      </c>
      <c r="G16" s="544" t="s">
        <v>144</v>
      </c>
      <c r="H16" s="544" t="s">
        <v>183</v>
      </c>
      <c r="I16" s="545" t="s">
        <v>326</v>
      </c>
      <c r="J16" s="545">
        <v>44107</v>
      </c>
      <c r="K16" s="524">
        <f t="shared" ca="1" si="5"/>
        <v>2.9305555555555554</v>
      </c>
      <c r="L16" s="524">
        <f t="shared" ca="1" si="6"/>
        <v>1070</v>
      </c>
      <c r="M16" s="524">
        <f t="shared" ca="1" si="7"/>
        <v>35.666666666666664</v>
      </c>
      <c r="N16" s="549" t="s">
        <v>141</v>
      </c>
      <c r="O16" s="551">
        <v>44445</v>
      </c>
      <c r="P16" s="582">
        <f t="shared" si="8"/>
        <v>11.266666666666667</v>
      </c>
      <c r="Q16" s="1888">
        <v>44518</v>
      </c>
      <c r="R16" s="880">
        <f t="shared" si="3"/>
        <v>13.7</v>
      </c>
      <c r="S16" s="447">
        <v>195</v>
      </c>
      <c r="T16" s="447">
        <v>29</v>
      </c>
      <c r="U16" s="447"/>
      <c r="V16" s="447"/>
      <c r="W16" s="447">
        <v>29</v>
      </c>
      <c r="X16" s="447">
        <v>32</v>
      </c>
      <c r="Y16" s="447">
        <v>34</v>
      </c>
      <c r="Z16" s="447">
        <v>36</v>
      </c>
      <c r="AA16" s="447">
        <v>38</v>
      </c>
      <c r="AB16" s="447">
        <v>40</v>
      </c>
      <c r="AC16" s="447">
        <v>39</v>
      </c>
      <c r="AD16" s="447">
        <v>35</v>
      </c>
      <c r="AE16" s="447">
        <v>36</v>
      </c>
      <c r="AF16" s="447">
        <v>35</v>
      </c>
      <c r="AG16" s="447">
        <v>36</v>
      </c>
      <c r="AH16" s="447">
        <v>36</v>
      </c>
      <c r="AI16" s="447">
        <v>37</v>
      </c>
      <c r="AJ16" s="447">
        <v>36</v>
      </c>
      <c r="AK16" s="447">
        <v>37</v>
      </c>
      <c r="AL16" s="447">
        <v>38</v>
      </c>
      <c r="AM16" s="447">
        <v>38</v>
      </c>
      <c r="AN16" s="447">
        <v>38</v>
      </c>
      <c r="AO16" s="447">
        <v>38</v>
      </c>
      <c r="AR16" s="447">
        <v>39</v>
      </c>
      <c r="AS16">
        <v>183</v>
      </c>
      <c r="AT16" s="447"/>
    </row>
    <row r="17" spans="1:53" ht="15.95">
      <c r="A17" s="685" t="s">
        <v>3714</v>
      </c>
      <c r="B17" s="1">
        <v>16</v>
      </c>
      <c r="C17" s="1859" t="s">
        <v>2913</v>
      </c>
      <c r="D17" s="119" t="s">
        <v>657</v>
      </c>
      <c r="E17" s="167" t="s">
        <v>423</v>
      </c>
      <c r="F17" s="544">
        <v>1362660</v>
      </c>
      <c r="G17" s="544" t="s">
        <v>144</v>
      </c>
      <c r="H17" s="544" t="s">
        <v>183</v>
      </c>
      <c r="I17" s="545" t="s">
        <v>316</v>
      </c>
      <c r="J17" s="545">
        <v>44107</v>
      </c>
      <c r="K17" s="524">
        <f t="shared" ca="1" si="5"/>
        <v>2.9305555555555554</v>
      </c>
      <c r="L17" s="524">
        <f t="shared" ca="1" si="6"/>
        <v>1070</v>
      </c>
      <c r="M17" s="524">
        <f t="shared" ca="1" si="7"/>
        <v>35.666666666666664</v>
      </c>
      <c r="N17" s="549" t="s">
        <v>141</v>
      </c>
      <c r="O17" s="551">
        <v>44445</v>
      </c>
      <c r="P17" s="582">
        <f t="shared" si="8"/>
        <v>11.266666666666667</v>
      </c>
      <c r="Q17" s="1888">
        <v>44518</v>
      </c>
      <c r="R17" s="880">
        <f t="shared" si="3"/>
        <v>13.7</v>
      </c>
      <c r="S17" s="447">
        <v>168</v>
      </c>
      <c r="T17" s="447">
        <v>28</v>
      </c>
      <c r="U17" s="447"/>
      <c r="V17" s="447"/>
      <c r="W17" s="447">
        <v>28</v>
      </c>
      <c r="X17" s="447">
        <v>29</v>
      </c>
      <c r="Y17" s="447">
        <v>30</v>
      </c>
      <c r="Z17" s="447">
        <v>31</v>
      </c>
      <c r="AA17" s="447">
        <v>33</v>
      </c>
      <c r="AB17" s="447">
        <v>33</v>
      </c>
      <c r="AC17" s="447">
        <v>33</v>
      </c>
      <c r="AD17" s="447">
        <v>33</v>
      </c>
      <c r="AE17" s="447">
        <v>34</v>
      </c>
      <c r="AF17" s="447">
        <v>34</v>
      </c>
      <c r="AG17" s="447">
        <v>33</v>
      </c>
      <c r="AH17" s="447">
        <v>34</v>
      </c>
      <c r="AI17" s="447">
        <v>35</v>
      </c>
      <c r="AJ17" s="447">
        <v>35</v>
      </c>
      <c r="AK17" s="447">
        <v>35</v>
      </c>
      <c r="AL17" s="447">
        <v>36</v>
      </c>
      <c r="AM17" s="447">
        <v>37</v>
      </c>
      <c r="AN17" s="447">
        <v>37</v>
      </c>
      <c r="AO17" s="447">
        <v>37</v>
      </c>
      <c r="AR17" s="447">
        <v>37</v>
      </c>
      <c r="AS17">
        <v>195</v>
      </c>
      <c r="AT17" s="447"/>
    </row>
    <row r="18" spans="1:53" ht="15.95">
      <c r="A18" s="685" t="s">
        <v>3714</v>
      </c>
      <c r="B18" s="1">
        <v>17</v>
      </c>
      <c r="C18" s="1859" t="s">
        <v>2905</v>
      </c>
      <c r="D18" s="119" t="s">
        <v>658</v>
      </c>
      <c r="E18" s="167" t="s">
        <v>423</v>
      </c>
      <c r="F18" s="544">
        <v>1362660</v>
      </c>
      <c r="G18" s="544" t="s">
        <v>144</v>
      </c>
      <c r="H18" s="544" t="s">
        <v>183</v>
      </c>
      <c r="I18" s="545" t="s">
        <v>323</v>
      </c>
      <c r="J18" s="545">
        <v>44107</v>
      </c>
      <c r="K18" s="524">
        <f t="shared" ca="1" si="5"/>
        <v>2.9305555555555554</v>
      </c>
      <c r="L18" s="524">
        <f t="shared" ca="1" si="6"/>
        <v>1070</v>
      </c>
      <c r="M18" s="524">
        <f t="shared" ca="1" si="7"/>
        <v>35.666666666666664</v>
      </c>
      <c r="N18" s="549" t="s">
        <v>141</v>
      </c>
      <c r="O18" s="551">
        <v>44445</v>
      </c>
      <c r="P18" s="582">
        <f t="shared" si="8"/>
        <v>11.266666666666667</v>
      </c>
      <c r="Q18" s="1888">
        <v>44518</v>
      </c>
      <c r="R18" s="880">
        <f t="shared" si="3"/>
        <v>13.7</v>
      </c>
      <c r="S18" s="447">
        <v>184</v>
      </c>
      <c r="T18" s="447">
        <v>33</v>
      </c>
      <c r="U18" s="447"/>
      <c r="V18" s="447"/>
      <c r="W18" s="447">
        <v>33</v>
      </c>
      <c r="X18" s="447">
        <v>34</v>
      </c>
      <c r="Y18" s="447">
        <v>34</v>
      </c>
      <c r="Z18" s="447">
        <v>35</v>
      </c>
      <c r="AA18" s="447">
        <v>35</v>
      </c>
      <c r="AB18" s="447">
        <v>35</v>
      </c>
      <c r="AC18" s="447">
        <v>26</v>
      </c>
      <c r="AD18" s="447">
        <v>27</v>
      </c>
      <c r="AE18" s="447">
        <v>25</v>
      </c>
      <c r="AF18" s="447">
        <v>26</v>
      </c>
      <c r="AG18" s="447">
        <v>26</v>
      </c>
      <c r="AH18" s="447">
        <v>25</v>
      </c>
      <c r="AI18" s="447">
        <v>27</v>
      </c>
      <c r="AJ18" s="447">
        <v>26</v>
      </c>
      <c r="AK18" s="447">
        <v>26</v>
      </c>
      <c r="AL18" s="447">
        <v>26</v>
      </c>
      <c r="AM18" s="447">
        <v>26</v>
      </c>
      <c r="AN18" s="447">
        <v>26</v>
      </c>
      <c r="AO18" s="447">
        <v>25</v>
      </c>
      <c r="AR18" s="447">
        <v>26</v>
      </c>
      <c r="AS18">
        <v>179</v>
      </c>
      <c r="AT18" s="447"/>
    </row>
    <row r="19" spans="1:53" ht="15.95">
      <c r="A19" s="685" t="s">
        <v>3714</v>
      </c>
      <c r="B19" s="1">
        <v>18</v>
      </c>
      <c r="C19" s="1859" t="s">
        <v>2915</v>
      </c>
      <c r="D19" s="119" t="s">
        <v>659</v>
      </c>
      <c r="E19" s="167" t="s">
        <v>423</v>
      </c>
      <c r="F19" s="544">
        <v>1362660</v>
      </c>
      <c r="G19" s="544" t="s">
        <v>144</v>
      </c>
      <c r="H19" s="544" t="s">
        <v>183</v>
      </c>
      <c r="I19" s="545" t="s">
        <v>320</v>
      </c>
      <c r="J19" s="545">
        <v>44107</v>
      </c>
      <c r="K19" s="524">
        <f t="shared" ref="K19" ca="1" si="9">YEARFRAC(J19,TODAY())</f>
        <v>2.9305555555555554</v>
      </c>
      <c r="L19" s="524">
        <f t="shared" ref="L19" ca="1" si="10">_xlfn.DAYS(TODAY(),J19)</f>
        <v>1070</v>
      </c>
      <c r="M19" s="524">
        <f t="shared" ref="M19" ca="1" si="11">L19/30</f>
        <v>35.666666666666664</v>
      </c>
      <c r="N19" s="549" t="s">
        <v>141</v>
      </c>
      <c r="O19" s="551">
        <v>44445</v>
      </c>
      <c r="P19" s="582">
        <f t="shared" si="8"/>
        <v>11.266666666666667</v>
      </c>
      <c r="Q19" s="1888">
        <v>44518</v>
      </c>
      <c r="R19" s="880">
        <f t="shared" si="3"/>
        <v>13.7</v>
      </c>
      <c r="S19" s="447"/>
      <c r="T19" s="447"/>
      <c r="U19" s="447"/>
      <c r="V19" s="447"/>
      <c r="W19" s="447"/>
      <c r="X19" s="447"/>
      <c r="Y19" s="447"/>
      <c r="Z19" s="447"/>
      <c r="AA19" s="447"/>
      <c r="AB19" s="447"/>
      <c r="AC19" s="447">
        <v>31</v>
      </c>
      <c r="AD19" s="447">
        <v>32</v>
      </c>
      <c r="AE19" s="447">
        <v>34</v>
      </c>
      <c r="AF19" s="447">
        <v>35</v>
      </c>
      <c r="AG19" s="447">
        <v>36</v>
      </c>
      <c r="AH19" s="447">
        <v>35</v>
      </c>
      <c r="AI19" s="447">
        <v>36</v>
      </c>
      <c r="AJ19" s="447">
        <v>36</v>
      </c>
      <c r="AK19" s="447">
        <v>37</v>
      </c>
      <c r="AL19" s="447">
        <v>38</v>
      </c>
      <c r="AM19" s="447">
        <v>39</v>
      </c>
      <c r="AN19" s="447">
        <v>39</v>
      </c>
      <c r="AO19" s="447">
        <v>40</v>
      </c>
      <c r="AR19" s="447">
        <v>40</v>
      </c>
      <c r="AS19">
        <v>219</v>
      </c>
      <c r="AT19" s="447"/>
    </row>
    <row r="20" spans="1:53" ht="15.95">
      <c r="A20" s="685" t="s">
        <v>193</v>
      </c>
      <c r="B20" s="1">
        <v>19</v>
      </c>
      <c r="C20" s="1"/>
      <c r="D20" s="119" t="s">
        <v>660</v>
      </c>
      <c r="E20" s="167" t="s">
        <v>433</v>
      </c>
      <c r="F20" s="544">
        <v>1362661</v>
      </c>
      <c r="G20" s="544" t="s">
        <v>142</v>
      </c>
      <c r="H20" s="544" t="s">
        <v>183</v>
      </c>
      <c r="I20" s="545" t="s">
        <v>329</v>
      </c>
      <c r="J20" s="545">
        <v>44107</v>
      </c>
      <c r="K20" s="524">
        <f t="shared" ca="1" si="5"/>
        <v>2.9305555555555554</v>
      </c>
      <c r="L20" s="524">
        <f t="shared" ca="1" si="6"/>
        <v>1070</v>
      </c>
      <c r="M20" s="524">
        <f t="shared" ca="1" si="7"/>
        <v>35.666666666666664</v>
      </c>
      <c r="N20" s="549" t="s">
        <v>141</v>
      </c>
      <c r="O20" s="551">
        <v>44445</v>
      </c>
      <c r="P20" s="582">
        <f t="shared" si="8"/>
        <v>11.266666666666667</v>
      </c>
      <c r="Q20" s="685"/>
      <c r="R20" s="880"/>
      <c r="S20" s="447">
        <v>155</v>
      </c>
      <c r="T20" s="447">
        <v>28</v>
      </c>
      <c r="U20" s="447"/>
      <c r="V20" s="447"/>
      <c r="W20" s="447">
        <v>28</v>
      </c>
      <c r="X20" s="447">
        <v>33</v>
      </c>
      <c r="Y20" s="447">
        <v>36</v>
      </c>
      <c r="Z20" s="447">
        <v>33</v>
      </c>
      <c r="AA20" s="447">
        <v>35</v>
      </c>
      <c r="AB20" s="447">
        <v>35</v>
      </c>
      <c r="AC20" s="447">
        <v>40</v>
      </c>
      <c r="AD20" s="447">
        <v>39</v>
      </c>
      <c r="AE20" s="447">
        <v>41</v>
      </c>
      <c r="AF20" s="447">
        <v>42</v>
      </c>
      <c r="AG20" s="447">
        <v>41</v>
      </c>
      <c r="AH20" s="447">
        <v>42</v>
      </c>
      <c r="AI20" s="447">
        <v>42</v>
      </c>
      <c r="AJ20" s="447">
        <v>41</v>
      </c>
      <c r="AK20" s="447">
        <v>42</v>
      </c>
      <c r="AL20" s="447">
        <v>43</v>
      </c>
      <c r="AM20" s="447">
        <v>44</v>
      </c>
      <c r="AN20" s="447">
        <v>46</v>
      </c>
      <c r="AO20" s="447">
        <v>48</v>
      </c>
      <c r="AR20" s="447">
        <v>48</v>
      </c>
      <c r="AT20" s="447">
        <v>49</v>
      </c>
      <c r="AU20" s="447">
        <v>50</v>
      </c>
      <c r="AW20" s="447">
        <v>50</v>
      </c>
      <c r="AX20" s="447">
        <v>51</v>
      </c>
      <c r="AY20" s="447">
        <v>51</v>
      </c>
      <c r="AZ20" s="902">
        <v>49</v>
      </c>
      <c r="BA20" s="918">
        <v>50</v>
      </c>
    </row>
    <row r="21" spans="1:53" ht="15.95">
      <c r="A21" s="685" t="s">
        <v>193</v>
      </c>
      <c r="B21" s="1">
        <v>20</v>
      </c>
      <c r="C21" s="1"/>
      <c r="D21" s="119" t="s">
        <v>661</v>
      </c>
      <c r="E21" s="167" t="s">
        <v>433</v>
      </c>
      <c r="F21" s="544">
        <v>1362661</v>
      </c>
      <c r="G21" s="544" t="s">
        <v>142</v>
      </c>
      <c r="H21" s="544" t="s">
        <v>183</v>
      </c>
      <c r="I21" s="545" t="s">
        <v>326</v>
      </c>
      <c r="J21" s="545">
        <v>44107</v>
      </c>
      <c r="K21" s="524">
        <f t="shared" ca="1" si="5"/>
        <v>2.9305555555555554</v>
      </c>
      <c r="L21" s="524">
        <f t="shared" ca="1" si="6"/>
        <v>1070</v>
      </c>
      <c r="M21" s="524">
        <f t="shared" ca="1" si="7"/>
        <v>35.666666666666664</v>
      </c>
      <c r="N21" s="549" t="s">
        <v>141</v>
      </c>
      <c r="O21" s="551">
        <v>44445</v>
      </c>
      <c r="P21" s="582">
        <f t="shared" si="8"/>
        <v>11.266666666666667</v>
      </c>
      <c r="Q21" s="685"/>
      <c r="R21" s="880"/>
      <c r="S21" s="447">
        <v>179</v>
      </c>
      <c r="T21" s="447">
        <v>31</v>
      </c>
      <c r="U21" s="447"/>
      <c r="V21" s="447"/>
      <c r="W21" s="447">
        <v>31</v>
      </c>
      <c r="X21" s="447">
        <v>34</v>
      </c>
      <c r="Y21" s="447">
        <v>35</v>
      </c>
      <c r="Z21" s="447">
        <v>37</v>
      </c>
      <c r="AA21" s="447">
        <v>39</v>
      </c>
      <c r="AB21" s="447">
        <v>42</v>
      </c>
      <c r="AC21" s="447">
        <v>41</v>
      </c>
      <c r="AD21" s="447">
        <v>40</v>
      </c>
      <c r="AE21" s="447">
        <v>43</v>
      </c>
      <c r="AF21" s="447">
        <v>43</v>
      </c>
      <c r="AG21" s="447">
        <v>44</v>
      </c>
      <c r="AH21" s="447">
        <v>46</v>
      </c>
      <c r="AI21" s="447">
        <v>45</v>
      </c>
      <c r="AJ21" s="447">
        <v>45</v>
      </c>
      <c r="AK21" s="447">
        <v>47</v>
      </c>
      <c r="AL21" s="447">
        <v>48</v>
      </c>
      <c r="AM21" s="447">
        <v>49</v>
      </c>
      <c r="AN21" s="447">
        <v>51</v>
      </c>
      <c r="AO21" s="447">
        <v>51</v>
      </c>
      <c r="AR21" s="447">
        <v>52</v>
      </c>
      <c r="AT21" s="447">
        <v>52</v>
      </c>
      <c r="AU21" s="447">
        <v>51</v>
      </c>
      <c r="AW21" s="447">
        <v>52</v>
      </c>
      <c r="AX21" s="447">
        <v>53</v>
      </c>
      <c r="AY21" s="447">
        <v>52</v>
      </c>
      <c r="AZ21" s="902">
        <v>52</v>
      </c>
      <c r="BA21" s="918">
        <v>54</v>
      </c>
    </row>
    <row r="22" spans="1:53" ht="15.95">
      <c r="A22" s="685" t="s">
        <v>193</v>
      </c>
      <c r="B22" s="1">
        <v>21</v>
      </c>
      <c r="C22" s="1"/>
      <c r="D22" s="119" t="s">
        <v>662</v>
      </c>
      <c r="E22" s="167" t="s">
        <v>433</v>
      </c>
      <c r="F22" s="544">
        <v>1362661</v>
      </c>
      <c r="G22" s="544" t="s">
        <v>142</v>
      </c>
      <c r="H22" s="544" t="s">
        <v>183</v>
      </c>
      <c r="I22" s="545" t="s">
        <v>316</v>
      </c>
      <c r="J22" s="545">
        <v>44107</v>
      </c>
      <c r="K22" s="524">
        <f t="shared" ca="1" si="5"/>
        <v>2.9305555555555554</v>
      </c>
      <c r="L22" s="524">
        <f t="shared" ca="1" si="6"/>
        <v>1070</v>
      </c>
      <c r="M22" s="524">
        <f t="shared" ca="1" si="7"/>
        <v>35.666666666666664</v>
      </c>
      <c r="N22" s="549" t="s">
        <v>141</v>
      </c>
      <c r="O22" s="551">
        <v>44445</v>
      </c>
      <c r="P22" s="582">
        <f t="shared" si="8"/>
        <v>11.266666666666667</v>
      </c>
      <c r="Q22" s="685"/>
      <c r="R22" s="880"/>
      <c r="S22" s="447">
        <v>193</v>
      </c>
      <c r="T22" s="447">
        <v>30</v>
      </c>
      <c r="U22" s="447"/>
      <c r="V22" s="447"/>
      <c r="W22" s="447">
        <v>30</v>
      </c>
      <c r="X22" s="447">
        <v>32</v>
      </c>
      <c r="Y22" s="447">
        <v>33</v>
      </c>
      <c r="Z22" s="447">
        <v>35</v>
      </c>
      <c r="AA22" s="447">
        <v>38</v>
      </c>
      <c r="AB22" s="447">
        <v>38</v>
      </c>
      <c r="AC22" s="447">
        <v>37</v>
      </c>
      <c r="AD22" s="447">
        <v>37</v>
      </c>
      <c r="AE22" s="447">
        <v>38</v>
      </c>
      <c r="AF22" s="447">
        <v>39</v>
      </c>
      <c r="AG22" s="447">
        <v>38</v>
      </c>
      <c r="AH22" s="447">
        <v>39</v>
      </c>
      <c r="AI22" s="447">
        <v>38</v>
      </c>
      <c r="AJ22" s="447">
        <v>38</v>
      </c>
      <c r="AK22" s="447">
        <v>40</v>
      </c>
      <c r="AL22" s="447">
        <v>40</v>
      </c>
      <c r="AM22" s="447">
        <v>42</v>
      </c>
      <c r="AN22" s="447">
        <v>42</v>
      </c>
      <c r="AO22" s="447">
        <v>43</v>
      </c>
      <c r="AR22" s="447">
        <v>43</v>
      </c>
      <c r="AT22" s="447">
        <v>45</v>
      </c>
      <c r="AU22" s="447">
        <v>45</v>
      </c>
      <c r="AW22" s="447">
        <v>45</v>
      </c>
      <c r="AX22" s="447">
        <v>47</v>
      </c>
      <c r="AY22" s="447">
        <v>47</v>
      </c>
      <c r="AZ22" s="902">
        <v>46</v>
      </c>
      <c r="BA22" s="918">
        <v>48</v>
      </c>
    </row>
    <row r="23" spans="1:53" ht="15.95">
      <c r="A23" s="685" t="s">
        <v>193</v>
      </c>
      <c r="B23" s="1">
        <v>22</v>
      </c>
      <c r="C23" s="1"/>
      <c r="D23" s="119" t="s">
        <v>663</v>
      </c>
      <c r="E23" s="167" t="s">
        <v>433</v>
      </c>
      <c r="F23" s="544">
        <v>1362661</v>
      </c>
      <c r="G23" s="544" t="s">
        <v>142</v>
      </c>
      <c r="H23" s="544" t="s">
        <v>183</v>
      </c>
      <c r="I23" s="545" t="s">
        <v>323</v>
      </c>
      <c r="J23" s="545">
        <v>44107</v>
      </c>
      <c r="K23" s="524">
        <f t="shared" ca="1" si="5"/>
        <v>2.9305555555555554</v>
      </c>
      <c r="L23" s="524">
        <f t="shared" ca="1" si="6"/>
        <v>1070</v>
      </c>
      <c r="M23" s="524">
        <f t="shared" ca="1" si="7"/>
        <v>35.666666666666664</v>
      </c>
      <c r="N23" s="550" t="s">
        <v>141</v>
      </c>
      <c r="O23" s="551">
        <v>44445</v>
      </c>
      <c r="P23" s="582">
        <f t="shared" si="8"/>
        <v>11.266666666666667</v>
      </c>
      <c r="Q23" s="685"/>
      <c r="R23" s="880"/>
      <c r="S23" s="447">
        <v>233</v>
      </c>
      <c r="T23" s="447">
        <v>33</v>
      </c>
      <c r="U23" s="447"/>
      <c r="V23" s="447"/>
      <c r="W23" s="447">
        <v>33</v>
      </c>
      <c r="X23" s="447">
        <v>34</v>
      </c>
      <c r="Y23" s="447">
        <v>35</v>
      </c>
      <c r="Z23" s="447">
        <v>35</v>
      </c>
      <c r="AA23" s="447">
        <v>36</v>
      </c>
      <c r="AB23" s="447">
        <v>37</v>
      </c>
      <c r="AC23" s="447">
        <v>40</v>
      </c>
      <c r="AD23" s="447">
        <v>40</v>
      </c>
      <c r="AE23" s="447">
        <v>42</v>
      </c>
      <c r="AF23" s="447">
        <v>42</v>
      </c>
      <c r="AG23" s="447">
        <v>44</v>
      </c>
      <c r="AH23" s="447">
        <v>45</v>
      </c>
      <c r="AI23" s="447">
        <v>45</v>
      </c>
      <c r="AJ23" s="447">
        <v>44</v>
      </c>
      <c r="AK23" s="447">
        <v>46</v>
      </c>
      <c r="AL23" s="447">
        <v>46</v>
      </c>
      <c r="AM23" s="447">
        <v>47</v>
      </c>
      <c r="AN23" s="447">
        <v>49</v>
      </c>
      <c r="AO23" s="447">
        <v>52</v>
      </c>
      <c r="AR23" s="447">
        <v>53</v>
      </c>
      <c r="AT23" s="447">
        <v>54</v>
      </c>
      <c r="AU23" s="447">
        <v>56</v>
      </c>
      <c r="AW23" s="447">
        <v>56</v>
      </c>
      <c r="AX23" s="447">
        <v>58</v>
      </c>
      <c r="AY23" s="447">
        <v>57</v>
      </c>
      <c r="AZ23" s="902">
        <v>56</v>
      </c>
      <c r="BA23" s="918">
        <v>56</v>
      </c>
    </row>
    <row r="24" spans="1:53" ht="15.95">
      <c r="A24" s="685" t="s">
        <v>193</v>
      </c>
      <c r="B24" s="1">
        <v>23</v>
      </c>
      <c r="C24" s="1"/>
      <c r="D24" s="119" t="s">
        <v>664</v>
      </c>
      <c r="E24" s="167" t="s">
        <v>437</v>
      </c>
      <c r="F24" s="544">
        <v>1362658</v>
      </c>
      <c r="G24" s="544" t="s">
        <v>144</v>
      </c>
      <c r="H24" s="544" t="s">
        <v>183</v>
      </c>
      <c r="I24" s="545" t="s">
        <v>329</v>
      </c>
      <c r="J24" s="545">
        <v>44104</v>
      </c>
      <c r="K24" s="524">
        <f t="shared" ca="1" si="5"/>
        <v>2.9388888888888891</v>
      </c>
      <c r="L24" s="524">
        <f t="shared" ca="1" si="6"/>
        <v>1073</v>
      </c>
      <c r="M24" s="524">
        <f t="shared" ca="1" si="7"/>
        <v>35.766666666666666</v>
      </c>
      <c r="N24" s="372" t="s">
        <v>3375</v>
      </c>
      <c r="O24" s="551">
        <v>44445</v>
      </c>
      <c r="P24" s="582">
        <f t="shared" si="8"/>
        <v>11.366666666666667</v>
      </c>
      <c r="Q24" s="685"/>
      <c r="R24" s="880"/>
      <c r="S24" s="447"/>
      <c r="T24" s="447"/>
      <c r="U24" s="447"/>
      <c r="V24" s="447"/>
      <c r="W24" s="447"/>
      <c r="X24" s="447"/>
      <c r="Y24" s="447"/>
      <c r="Z24" s="447"/>
      <c r="AA24" s="447"/>
      <c r="AB24" s="447"/>
      <c r="AC24" s="447"/>
      <c r="AD24" s="447">
        <v>26</v>
      </c>
      <c r="AE24" s="447">
        <v>24</v>
      </c>
      <c r="AF24" s="447">
        <v>24</v>
      </c>
      <c r="AG24" s="447">
        <v>25</v>
      </c>
      <c r="AH24" s="447">
        <v>25</v>
      </c>
      <c r="AI24" s="447">
        <v>25</v>
      </c>
      <c r="AJ24" s="447">
        <v>25</v>
      </c>
      <c r="AK24" s="447">
        <v>25</v>
      </c>
      <c r="AL24" s="447">
        <v>26</v>
      </c>
      <c r="AM24" s="447">
        <v>26</v>
      </c>
      <c r="AN24" s="447">
        <v>25</v>
      </c>
      <c r="AO24" s="447">
        <v>25</v>
      </c>
      <c r="AR24" s="447">
        <v>25</v>
      </c>
      <c r="AT24" s="447">
        <v>25</v>
      </c>
      <c r="AU24" s="447">
        <v>25</v>
      </c>
      <c r="AW24" s="447">
        <v>26</v>
      </c>
      <c r="AX24" s="447">
        <v>26</v>
      </c>
      <c r="AY24" s="447">
        <v>25</v>
      </c>
      <c r="AZ24" s="902">
        <v>26</v>
      </c>
      <c r="BA24" s="918">
        <v>27</v>
      </c>
    </row>
    <row r="25" spans="1:53" ht="15.95">
      <c r="A25" s="685" t="s">
        <v>193</v>
      </c>
      <c r="B25" s="1">
        <v>24</v>
      </c>
      <c r="C25" s="1"/>
      <c r="D25" s="119" t="s">
        <v>665</v>
      </c>
      <c r="E25" s="167" t="s">
        <v>437</v>
      </c>
      <c r="F25" s="544">
        <v>1362658</v>
      </c>
      <c r="G25" s="544" t="s">
        <v>144</v>
      </c>
      <c r="H25" s="544" t="s">
        <v>183</v>
      </c>
      <c r="I25" s="545" t="s">
        <v>326</v>
      </c>
      <c r="J25" s="545">
        <v>44104</v>
      </c>
      <c r="K25" s="524">
        <f t="shared" ca="1" si="5"/>
        <v>2.9388888888888891</v>
      </c>
      <c r="L25" s="524">
        <f t="shared" ca="1" si="6"/>
        <v>1073</v>
      </c>
      <c r="M25" s="524">
        <f t="shared" ca="1" si="7"/>
        <v>35.766666666666666</v>
      </c>
      <c r="N25" s="372" t="s">
        <v>3375</v>
      </c>
      <c r="O25" s="551">
        <v>44445</v>
      </c>
      <c r="P25" s="582">
        <f t="shared" si="8"/>
        <v>11.366666666666667</v>
      </c>
      <c r="Q25" s="685"/>
      <c r="R25" s="880"/>
      <c r="S25" s="447"/>
      <c r="T25" s="447"/>
      <c r="U25" s="447"/>
      <c r="V25" s="447"/>
      <c r="W25" s="447"/>
      <c r="X25" s="447"/>
      <c r="Y25" s="447"/>
      <c r="Z25" s="447"/>
      <c r="AA25" s="447"/>
      <c r="AB25" s="447"/>
      <c r="AC25" s="447"/>
      <c r="AD25" s="447">
        <v>23</v>
      </c>
      <c r="AE25" s="447">
        <v>25</v>
      </c>
      <c r="AF25" s="447">
        <v>24</v>
      </c>
      <c r="AG25" s="447">
        <v>24</v>
      </c>
      <c r="AH25" s="447">
        <v>24</v>
      </c>
      <c r="AI25" s="447">
        <v>24</v>
      </c>
      <c r="AJ25" s="447">
        <v>24</v>
      </c>
      <c r="AK25" s="447">
        <v>24</v>
      </c>
      <c r="AL25" s="447">
        <v>24</v>
      </c>
      <c r="AM25" s="447">
        <v>24</v>
      </c>
      <c r="AN25" s="447">
        <v>24</v>
      </c>
      <c r="AO25" s="447">
        <v>24</v>
      </c>
      <c r="AR25" s="447">
        <v>24</v>
      </c>
      <c r="AT25" s="447">
        <v>24</v>
      </c>
      <c r="AU25" s="447">
        <v>24</v>
      </c>
      <c r="AW25" s="447">
        <v>25</v>
      </c>
      <c r="AX25" s="447">
        <v>24</v>
      </c>
      <c r="AY25" s="447">
        <v>24</v>
      </c>
      <c r="AZ25" s="902">
        <v>25</v>
      </c>
      <c r="BA25" s="918">
        <v>26</v>
      </c>
    </row>
    <row r="26" spans="1:53" ht="15.95">
      <c r="B26" s="161" t="s">
        <v>184</v>
      </c>
      <c r="C26" s="14"/>
      <c r="O26" s="507" t="s">
        <v>3715</v>
      </c>
      <c r="BA26" s="917"/>
    </row>
    <row r="27" spans="1:53" ht="15.95">
      <c r="B27" s="162" t="s">
        <v>153</v>
      </c>
      <c r="C27" s="877"/>
      <c r="E27" t="s">
        <v>3716</v>
      </c>
    </row>
    <row r="28" spans="1:53">
      <c r="B28" s="163" t="s">
        <v>170</v>
      </c>
      <c r="C28" s="105"/>
      <c r="E28" t="s">
        <v>3717</v>
      </c>
      <c r="P28" s="6"/>
      <c r="Q28" s="6"/>
      <c r="R28" s="6"/>
    </row>
    <row r="29" spans="1:53" ht="15.95">
      <c r="B29" s="164" t="s">
        <v>179</v>
      </c>
      <c r="C29" s="124"/>
      <c r="O29" s="6"/>
    </row>
    <row r="30" spans="1:53" ht="15.95">
      <c r="B30" s="165" t="s">
        <v>185</v>
      </c>
      <c r="C30" s="3"/>
    </row>
    <row r="31" spans="1:53" ht="15.95">
      <c r="B31" s="187" t="s">
        <v>183</v>
      </c>
      <c r="C31" s="92"/>
    </row>
    <row r="32" spans="1:53">
      <c r="B32" s="186" t="s">
        <v>186</v>
      </c>
      <c r="C32" s="151"/>
    </row>
    <row r="33" spans="2:29" ht="17.100000000000001">
      <c r="B33" s="374" t="s">
        <v>187</v>
      </c>
      <c r="C33" s="878"/>
    </row>
    <row r="34" spans="2:29" ht="17.100000000000001">
      <c r="B34" s="393" t="s">
        <v>188</v>
      </c>
      <c r="C34" s="879"/>
    </row>
    <row r="35" spans="2:29"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23"/>
      <c r="AB35" s="323"/>
      <c r="AC35" s="323"/>
    </row>
    <row r="36" spans="2:29">
      <c r="B36" s="459" t="s">
        <v>3422</v>
      </c>
      <c r="C36" s="459"/>
    </row>
    <row r="37" spans="2:29">
      <c r="B37" s="167" t="s">
        <v>126</v>
      </c>
      <c r="C37" s="167"/>
      <c r="D37" s="119" t="s">
        <v>3367</v>
      </c>
      <c r="E37" s="316" t="s">
        <v>269</v>
      </c>
      <c r="F37" s="167" t="s">
        <v>3227</v>
      </c>
      <c r="G37" s="167" t="s">
        <v>219</v>
      </c>
      <c r="H37" s="167" t="s">
        <v>222</v>
      </c>
      <c r="I37" s="167" t="s">
        <v>271</v>
      </c>
      <c r="J37" s="167" t="s">
        <v>218</v>
      </c>
      <c r="K37" s="167" t="s">
        <v>272</v>
      </c>
      <c r="L37" s="167" t="s">
        <v>3684</v>
      </c>
      <c r="M37" s="167" t="s">
        <v>3685</v>
      </c>
      <c r="N37" s="167" t="s">
        <v>3233</v>
      </c>
      <c r="O37" s="447" t="s">
        <v>3579</v>
      </c>
      <c r="P37" s="1" t="s">
        <v>3580</v>
      </c>
      <c r="Q37" s="1"/>
      <c r="R37" s="1"/>
      <c r="S37" s="447" t="s">
        <v>3581</v>
      </c>
      <c r="T37" s="1" t="s">
        <v>3582</v>
      </c>
      <c r="U37" s="447" t="s">
        <v>3583</v>
      </c>
      <c r="V37" s="1" t="s">
        <v>3584</v>
      </c>
      <c r="W37" s="447" t="s">
        <v>3585</v>
      </c>
      <c r="X37" s="1" t="s">
        <v>3586</v>
      </c>
      <c r="Y37" s="447" t="s">
        <v>3587</v>
      </c>
      <c r="Z37" s="1" t="s">
        <v>3588</v>
      </c>
      <c r="AA37" s="447" t="s">
        <v>3589</v>
      </c>
      <c r="AB37" s="1" t="s">
        <v>3718</v>
      </c>
      <c r="AC37" s="1"/>
    </row>
    <row r="38" spans="2:29" ht="15.95">
      <c r="B38" s="1">
        <v>1</v>
      </c>
      <c r="C38" s="1"/>
      <c r="D38" s="119" t="s">
        <v>641</v>
      </c>
      <c r="E38" s="167" t="s">
        <v>375</v>
      </c>
      <c r="F38" s="414">
        <v>1362663</v>
      </c>
      <c r="G38" s="335" t="s">
        <v>144</v>
      </c>
      <c r="H38" s="335" t="s">
        <v>179</v>
      </c>
      <c r="I38" s="335" t="s">
        <v>329</v>
      </c>
      <c r="J38" s="417">
        <v>44081</v>
      </c>
      <c r="K38" s="335">
        <f t="shared" ref="K38:K42" ca="1" si="12">YEARFRAC(J38,TODAY())</f>
        <v>3.0027777777777778</v>
      </c>
      <c r="L38" s="335">
        <f t="shared" ref="L38:L42" ca="1" si="13">_xlfn.DAYS(TODAY(),J38)</f>
        <v>1096</v>
      </c>
      <c r="M38" s="335">
        <f t="shared" ref="M38:M42" ca="1" si="14">L38/30</f>
        <v>36.533333333333331</v>
      </c>
      <c r="N38" s="372" t="s">
        <v>3375</v>
      </c>
      <c r="O38" s="325"/>
      <c r="P38" s="325"/>
      <c r="Q38" s="325"/>
      <c r="R38" s="325"/>
      <c r="S38" s="325"/>
      <c r="T38" s="325"/>
      <c r="U38" s="325"/>
      <c r="V38" s="325"/>
      <c r="W38" s="325"/>
      <c r="X38" s="325"/>
      <c r="Y38" s="325"/>
      <c r="Z38" s="325"/>
      <c r="AA38" s="325"/>
    </row>
    <row r="39" spans="2:29" ht="15.95">
      <c r="B39" s="1">
        <v>2</v>
      </c>
      <c r="C39" s="1"/>
      <c r="D39" s="119" t="s">
        <v>642</v>
      </c>
      <c r="E39" s="167" t="s">
        <v>375</v>
      </c>
      <c r="F39" s="414">
        <v>1362663</v>
      </c>
      <c r="G39" s="335" t="s">
        <v>144</v>
      </c>
      <c r="H39" s="335" t="s">
        <v>179</v>
      </c>
      <c r="I39" s="335" t="s">
        <v>412</v>
      </c>
      <c r="J39" s="417">
        <v>44081</v>
      </c>
      <c r="K39" s="335">
        <f t="shared" ca="1" si="12"/>
        <v>3.0027777777777778</v>
      </c>
      <c r="L39" s="335">
        <f t="shared" ca="1" si="13"/>
        <v>1096</v>
      </c>
      <c r="M39" s="335">
        <f t="shared" ca="1" si="14"/>
        <v>36.533333333333331</v>
      </c>
      <c r="N39" s="372" t="s">
        <v>3375</v>
      </c>
      <c r="O39" s="325"/>
      <c r="P39" s="325"/>
      <c r="Q39" s="325"/>
      <c r="R39" s="325"/>
      <c r="S39" s="325"/>
      <c r="T39" s="325"/>
      <c r="U39" s="325"/>
      <c r="V39" s="325"/>
      <c r="W39" s="325"/>
      <c r="X39" s="325"/>
      <c r="Y39" s="325"/>
      <c r="Z39" s="325"/>
      <c r="AA39" s="325"/>
    </row>
    <row r="40" spans="2:29" ht="15.95">
      <c r="B40" s="1">
        <v>3</v>
      </c>
      <c r="C40" s="1"/>
      <c r="D40" s="119" t="s">
        <v>643</v>
      </c>
      <c r="E40" s="167" t="s">
        <v>375</v>
      </c>
      <c r="F40" s="414">
        <v>1362663</v>
      </c>
      <c r="G40" s="335" t="s">
        <v>144</v>
      </c>
      <c r="H40" s="335" t="s">
        <v>179</v>
      </c>
      <c r="I40" s="335" t="s">
        <v>323</v>
      </c>
      <c r="J40" s="417">
        <v>44081</v>
      </c>
      <c r="K40" s="335">
        <f t="shared" ca="1" si="12"/>
        <v>3.0027777777777778</v>
      </c>
      <c r="L40" s="335">
        <f t="shared" ca="1" si="13"/>
        <v>1096</v>
      </c>
      <c r="M40" s="335">
        <f t="shared" ca="1" si="14"/>
        <v>36.533333333333331</v>
      </c>
      <c r="N40" s="372" t="s">
        <v>3375</v>
      </c>
      <c r="O40" s="325"/>
      <c r="P40" s="325"/>
      <c r="Q40" s="325"/>
      <c r="R40" s="325"/>
      <c r="S40" s="325"/>
      <c r="T40" s="325"/>
      <c r="U40" s="325"/>
      <c r="V40" s="325"/>
      <c r="W40" s="325"/>
      <c r="X40" s="325"/>
      <c r="Y40" s="325"/>
      <c r="Z40" s="325"/>
      <c r="AA40" s="325"/>
    </row>
    <row r="41" spans="2:29" ht="15.95">
      <c r="B41" s="1">
        <v>4</v>
      </c>
      <c r="C41" s="1"/>
      <c r="D41" s="119" t="s">
        <v>644</v>
      </c>
      <c r="E41" s="167" t="s">
        <v>375</v>
      </c>
      <c r="F41" s="414">
        <v>1362663</v>
      </c>
      <c r="G41" s="335" t="s">
        <v>144</v>
      </c>
      <c r="H41" s="335" t="s">
        <v>179</v>
      </c>
      <c r="I41" s="335" t="s">
        <v>320</v>
      </c>
      <c r="J41" s="417">
        <v>44081</v>
      </c>
      <c r="K41" s="335">
        <f t="shared" ca="1" si="12"/>
        <v>3.0027777777777778</v>
      </c>
      <c r="L41" s="335">
        <f t="shared" ca="1" si="13"/>
        <v>1096</v>
      </c>
      <c r="M41" s="335">
        <f t="shared" ca="1" si="14"/>
        <v>36.533333333333331</v>
      </c>
      <c r="N41" s="372" t="s">
        <v>3375</v>
      </c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25"/>
    </row>
    <row r="42" spans="2:29" ht="15.95">
      <c r="B42" s="1">
        <v>5</v>
      </c>
      <c r="C42" s="1"/>
      <c r="D42" s="119" t="s">
        <v>645</v>
      </c>
      <c r="E42" s="167" t="s">
        <v>375</v>
      </c>
      <c r="F42" s="414">
        <v>1362663</v>
      </c>
      <c r="G42" s="335" t="s">
        <v>144</v>
      </c>
      <c r="H42" s="335" t="s">
        <v>179</v>
      </c>
      <c r="I42" s="335" t="s">
        <v>326</v>
      </c>
      <c r="J42" s="417">
        <v>44081</v>
      </c>
      <c r="K42" s="335">
        <f t="shared" ca="1" si="12"/>
        <v>3.0027777777777778</v>
      </c>
      <c r="L42" s="335">
        <f t="shared" ca="1" si="13"/>
        <v>1096</v>
      </c>
      <c r="M42" s="335">
        <f t="shared" ca="1" si="14"/>
        <v>36.533333333333331</v>
      </c>
      <c r="N42" s="372" t="s">
        <v>3375</v>
      </c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25"/>
    </row>
    <row r="43" spans="2:29" ht="15.95">
      <c r="B43" s="1">
        <v>6</v>
      </c>
      <c r="C43" s="1"/>
      <c r="D43" s="119" t="s">
        <v>646</v>
      </c>
      <c r="E43" s="167" t="s">
        <v>386</v>
      </c>
      <c r="F43" s="335">
        <v>1299778</v>
      </c>
      <c r="G43" s="335" t="s">
        <v>142</v>
      </c>
      <c r="H43" s="335" t="s">
        <v>179</v>
      </c>
      <c r="I43" s="335" t="s">
        <v>329</v>
      </c>
      <c r="J43" s="417">
        <v>44102</v>
      </c>
      <c r="K43" s="335">
        <f t="shared" ref="K43:K61" ca="1" si="15">YEARFRAC(J43,TODAY())</f>
        <v>2.9444444444444446</v>
      </c>
      <c r="L43" s="335">
        <f t="shared" ref="L43:L61" ca="1" si="16">_xlfn.DAYS(TODAY(),J43)</f>
        <v>1075</v>
      </c>
      <c r="M43" s="335">
        <f t="shared" ref="M43:M61" ca="1" si="17">L43/30</f>
        <v>35.833333333333336</v>
      </c>
      <c r="N43" s="372" t="s">
        <v>3375</v>
      </c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  <c r="Z43" s="325"/>
      <c r="AA43" s="325"/>
    </row>
    <row r="44" spans="2:29" ht="15.95">
      <c r="B44" s="1">
        <v>7</v>
      </c>
      <c r="C44" s="1"/>
      <c r="D44" s="119" t="s">
        <v>647</v>
      </c>
      <c r="E44" s="167" t="s">
        <v>386</v>
      </c>
      <c r="F44" s="335">
        <v>1324364</v>
      </c>
      <c r="G44" s="335" t="s">
        <v>144</v>
      </c>
      <c r="H44" s="335" t="s">
        <v>179</v>
      </c>
      <c r="I44" s="335" t="s">
        <v>329</v>
      </c>
      <c r="J44" s="417">
        <v>44095</v>
      </c>
      <c r="K44" s="335">
        <f t="shared" ca="1" si="15"/>
        <v>2.963888888888889</v>
      </c>
      <c r="L44" s="335">
        <f t="shared" ca="1" si="16"/>
        <v>1082</v>
      </c>
      <c r="M44" s="335">
        <f t="shared" ca="1" si="17"/>
        <v>36.06666666666667</v>
      </c>
      <c r="N44" s="372" t="s">
        <v>3375</v>
      </c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  <c r="Z44" s="325"/>
      <c r="AA44" s="325"/>
    </row>
    <row r="45" spans="2:29" ht="15.95">
      <c r="B45" s="1">
        <v>8</v>
      </c>
      <c r="C45" s="1"/>
      <c r="D45" s="119" t="s">
        <v>648</v>
      </c>
      <c r="E45" s="167" t="s">
        <v>386</v>
      </c>
      <c r="F45" s="335">
        <v>1324364</v>
      </c>
      <c r="G45" s="335" t="s">
        <v>144</v>
      </c>
      <c r="H45" s="335" t="s">
        <v>179</v>
      </c>
      <c r="I45" s="335" t="s">
        <v>649</v>
      </c>
      <c r="J45" s="417">
        <v>44095</v>
      </c>
      <c r="K45" s="335">
        <f t="shared" ca="1" si="15"/>
        <v>2.963888888888889</v>
      </c>
      <c r="L45" s="335">
        <f t="shared" ca="1" si="16"/>
        <v>1082</v>
      </c>
      <c r="M45" s="335">
        <f t="shared" ca="1" si="17"/>
        <v>36.06666666666667</v>
      </c>
      <c r="N45" s="372" t="s">
        <v>3375</v>
      </c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25"/>
    </row>
    <row r="46" spans="2:29" ht="15.95">
      <c r="B46" s="1">
        <v>9</v>
      </c>
      <c r="C46" s="1"/>
      <c r="D46" s="119" t="s">
        <v>650</v>
      </c>
      <c r="E46" s="167" t="s">
        <v>396</v>
      </c>
      <c r="F46" s="583">
        <v>1343446</v>
      </c>
      <c r="G46" s="583" t="s">
        <v>144</v>
      </c>
      <c r="H46" s="583" t="s">
        <v>183</v>
      </c>
      <c r="I46" s="584"/>
      <c r="J46" s="584">
        <v>44082</v>
      </c>
      <c r="K46" s="524">
        <f t="shared" ca="1" si="15"/>
        <v>3</v>
      </c>
      <c r="L46" s="524">
        <f t="shared" ca="1" si="16"/>
        <v>1095</v>
      </c>
      <c r="M46" s="524">
        <f t="shared" ca="1" si="17"/>
        <v>36.5</v>
      </c>
      <c r="N46" s="600" t="s">
        <v>141</v>
      </c>
      <c r="O46" s="604">
        <v>400</v>
      </c>
      <c r="P46" s="486">
        <v>265</v>
      </c>
      <c r="Q46" s="486"/>
      <c r="R46" s="486"/>
      <c r="S46" s="486">
        <v>145</v>
      </c>
      <c r="T46" s="486">
        <v>256</v>
      </c>
      <c r="U46" s="486">
        <v>144</v>
      </c>
      <c r="V46" s="604">
        <v>221</v>
      </c>
      <c r="W46" s="486">
        <v>179</v>
      </c>
      <c r="X46" s="486">
        <v>250</v>
      </c>
      <c r="Y46" s="486">
        <v>150</v>
      </c>
      <c r="Z46" s="486">
        <v>258</v>
      </c>
      <c r="AA46" s="486">
        <v>142</v>
      </c>
    </row>
    <row r="47" spans="2:29" ht="15.95">
      <c r="B47" s="1">
        <v>10</v>
      </c>
      <c r="C47" s="1"/>
      <c r="D47" s="119" t="s">
        <v>651</v>
      </c>
      <c r="E47" s="167" t="s">
        <v>396</v>
      </c>
      <c r="F47" s="544">
        <v>1343446</v>
      </c>
      <c r="G47" s="544" t="s">
        <v>144</v>
      </c>
      <c r="H47" s="544" t="s">
        <v>183</v>
      </c>
      <c r="I47" s="545"/>
      <c r="J47" s="545">
        <v>44082</v>
      </c>
      <c r="K47" s="524">
        <f t="shared" ca="1" si="15"/>
        <v>3</v>
      </c>
      <c r="L47" s="524">
        <f t="shared" ca="1" si="16"/>
        <v>1095</v>
      </c>
      <c r="M47" s="524">
        <f t="shared" ca="1" si="17"/>
        <v>36.5</v>
      </c>
      <c r="N47" s="549" t="s">
        <v>141</v>
      </c>
      <c r="O47" s="590"/>
      <c r="P47" s="447"/>
      <c r="Q47" s="447"/>
      <c r="R47" s="447"/>
      <c r="S47" s="447"/>
      <c r="T47" s="447"/>
      <c r="U47" s="447"/>
      <c r="V47" s="447"/>
      <c r="W47" s="447"/>
      <c r="X47" s="447"/>
      <c r="Y47" s="447"/>
      <c r="Z47" s="447"/>
      <c r="AA47" s="447"/>
    </row>
    <row r="48" spans="2:29" ht="15.95">
      <c r="B48" s="1">
        <v>11</v>
      </c>
      <c r="C48" s="1"/>
      <c r="D48" s="119" t="s">
        <v>652</v>
      </c>
      <c r="E48" s="167" t="s">
        <v>396</v>
      </c>
      <c r="F48" s="544">
        <v>1343446</v>
      </c>
      <c r="G48" s="544" t="s">
        <v>144</v>
      </c>
      <c r="H48" s="544" t="s">
        <v>183</v>
      </c>
      <c r="I48" s="545"/>
      <c r="J48" s="545">
        <v>44082</v>
      </c>
      <c r="K48" s="524">
        <f t="shared" ca="1" si="15"/>
        <v>3</v>
      </c>
      <c r="L48" s="524">
        <f t="shared" ca="1" si="16"/>
        <v>1095</v>
      </c>
      <c r="M48" s="524">
        <f t="shared" ca="1" si="17"/>
        <v>36.5</v>
      </c>
      <c r="N48" s="549" t="s">
        <v>141</v>
      </c>
      <c r="O48" s="590"/>
      <c r="P48" s="447"/>
      <c r="Q48" s="447"/>
      <c r="R48" s="447"/>
      <c r="S48" s="447"/>
      <c r="T48" s="447"/>
      <c r="U48" s="447"/>
      <c r="V48" s="447"/>
      <c r="W48" s="447"/>
      <c r="X48" s="447"/>
      <c r="Y48" s="447"/>
      <c r="Z48" s="447"/>
      <c r="AA48" s="447"/>
    </row>
    <row r="49" spans="2:27" ht="15.95">
      <c r="B49" s="1">
        <v>12</v>
      </c>
      <c r="C49" s="1"/>
      <c r="D49" s="119" t="s">
        <v>653</v>
      </c>
      <c r="E49" s="167" t="s">
        <v>396</v>
      </c>
      <c r="F49" s="544">
        <v>1343446</v>
      </c>
      <c r="G49" s="544" t="s">
        <v>144</v>
      </c>
      <c r="H49" s="544" t="s">
        <v>183</v>
      </c>
      <c r="I49" s="545"/>
      <c r="J49" s="545">
        <v>44082</v>
      </c>
      <c r="K49" s="524">
        <f t="shared" ca="1" si="15"/>
        <v>3</v>
      </c>
      <c r="L49" s="524">
        <f t="shared" ca="1" si="16"/>
        <v>1095</v>
      </c>
      <c r="M49" s="524">
        <f t="shared" ca="1" si="17"/>
        <v>36.5</v>
      </c>
      <c r="N49" s="549" t="s">
        <v>141</v>
      </c>
      <c r="O49" s="590"/>
      <c r="P49" s="447"/>
      <c r="Q49" s="447"/>
      <c r="R49" s="447"/>
      <c r="S49" s="447"/>
      <c r="T49" s="447"/>
      <c r="U49" s="447"/>
      <c r="V49" s="447"/>
      <c r="W49" s="447"/>
      <c r="X49" s="447"/>
      <c r="Y49" s="447"/>
      <c r="Z49" s="447"/>
      <c r="AA49" s="447"/>
    </row>
    <row r="50" spans="2:27" ht="15.95">
      <c r="B50" s="1">
        <v>13</v>
      </c>
      <c r="C50" s="1"/>
      <c r="D50" s="119" t="s">
        <v>654</v>
      </c>
      <c r="E50" s="167" t="s">
        <v>396</v>
      </c>
      <c r="F50" s="544">
        <v>1343446</v>
      </c>
      <c r="G50" s="544" t="s">
        <v>144</v>
      </c>
      <c r="H50" s="544" t="s">
        <v>183</v>
      </c>
      <c r="I50" s="545"/>
      <c r="J50" s="545">
        <v>44082</v>
      </c>
      <c r="K50" s="524">
        <f t="shared" ca="1" si="15"/>
        <v>3</v>
      </c>
      <c r="L50" s="524">
        <f t="shared" ca="1" si="16"/>
        <v>1095</v>
      </c>
      <c r="M50" s="524">
        <f t="shared" ca="1" si="17"/>
        <v>36.5</v>
      </c>
      <c r="N50" s="549" t="s">
        <v>141</v>
      </c>
      <c r="O50" s="590"/>
      <c r="P50" s="447"/>
      <c r="Q50" s="447"/>
      <c r="R50" s="447"/>
      <c r="S50" s="447"/>
      <c r="T50" s="447"/>
      <c r="U50" s="447"/>
      <c r="V50" s="447"/>
      <c r="W50" s="447"/>
      <c r="X50" s="447"/>
      <c r="Y50" s="447"/>
      <c r="Z50" s="447"/>
      <c r="AA50" s="447"/>
    </row>
    <row r="51" spans="2:27" ht="15.95">
      <c r="B51" s="1">
        <v>14</v>
      </c>
      <c r="C51" s="1"/>
      <c r="D51" s="119" t="s">
        <v>655</v>
      </c>
      <c r="E51" s="167" t="s">
        <v>423</v>
      </c>
      <c r="F51" s="544">
        <v>1362660</v>
      </c>
      <c r="G51" s="544" t="s">
        <v>142</v>
      </c>
      <c r="H51" s="544" t="s">
        <v>183</v>
      </c>
      <c r="I51" s="545" t="s">
        <v>329</v>
      </c>
      <c r="J51" s="545">
        <v>44107</v>
      </c>
      <c r="K51" s="524">
        <f t="shared" ca="1" si="15"/>
        <v>2.9305555555555554</v>
      </c>
      <c r="L51" s="524">
        <f t="shared" ca="1" si="16"/>
        <v>1070</v>
      </c>
      <c r="M51" s="524">
        <f t="shared" ca="1" si="17"/>
        <v>35.666666666666664</v>
      </c>
      <c r="N51" s="549" t="s">
        <v>141</v>
      </c>
      <c r="O51" s="604">
        <v>400</v>
      </c>
      <c r="P51" s="604">
        <v>287</v>
      </c>
      <c r="Q51" s="604"/>
      <c r="R51" s="604"/>
      <c r="S51" s="604">
        <v>113</v>
      </c>
      <c r="T51" s="604">
        <v>277</v>
      </c>
      <c r="U51" s="604">
        <v>123</v>
      </c>
      <c r="V51" s="604">
        <v>274</v>
      </c>
      <c r="W51" s="604">
        <v>126</v>
      </c>
      <c r="X51" s="604">
        <v>283</v>
      </c>
      <c r="Y51" s="604">
        <v>117</v>
      </c>
      <c r="Z51" s="604">
        <v>274</v>
      </c>
      <c r="AA51" s="604">
        <v>126</v>
      </c>
    </row>
    <row r="52" spans="2:27" ht="15.95">
      <c r="B52" s="1">
        <v>15</v>
      </c>
      <c r="C52" s="1"/>
      <c r="D52" s="119" t="s">
        <v>656</v>
      </c>
      <c r="E52" s="167" t="s">
        <v>423</v>
      </c>
      <c r="F52" s="544">
        <v>1362660</v>
      </c>
      <c r="G52" s="544" t="s">
        <v>142</v>
      </c>
      <c r="H52" s="544" t="s">
        <v>183</v>
      </c>
      <c r="I52" s="545" t="s">
        <v>326</v>
      </c>
      <c r="J52" s="545">
        <v>44107</v>
      </c>
      <c r="K52" s="524">
        <f t="shared" ca="1" si="15"/>
        <v>2.9305555555555554</v>
      </c>
      <c r="L52" s="524">
        <f t="shared" ca="1" si="16"/>
        <v>1070</v>
      </c>
      <c r="M52" s="524">
        <f t="shared" ca="1" si="17"/>
        <v>35.666666666666664</v>
      </c>
      <c r="N52" s="549" t="s">
        <v>141</v>
      </c>
      <c r="O52" s="590"/>
      <c r="P52" s="447"/>
      <c r="Q52" s="447"/>
      <c r="R52" s="447"/>
      <c r="S52" s="447"/>
      <c r="T52" s="447"/>
      <c r="U52" s="447"/>
      <c r="V52" s="447"/>
      <c r="W52" s="447"/>
      <c r="X52" s="447"/>
      <c r="Y52" s="447"/>
      <c r="Z52" s="447"/>
      <c r="AA52" s="447"/>
    </row>
    <row r="53" spans="2:27" ht="15.95">
      <c r="B53" s="1">
        <v>16</v>
      </c>
      <c r="C53" s="1"/>
      <c r="D53" s="119" t="s">
        <v>657</v>
      </c>
      <c r="E53" s="167" t="s">
        <v>423</v>
      </c>
      <c r="F53" s="544">
        <v>1362660</v>
      </c>
      <c r="G53" s="544" t="s">
        <v>142</v>
      </c>
      <c r="H53" s="544" t="s">
        <v>183</v>
      </c>
      <c r="I53" s="545" t="s">
        <v>316</v>
      </c>
      <c r="J53" s="545">
        <v>44107</v>
      </c>
      <c r="K53" s="524">
        <f t="shared" ca="1" si="15"/>
        <v>2.9305555555555554</v>
      </c>
      <c r="L53" s="524">
        <f t="shared" ca="1" si="16"/>
        <v>1070</v>
      </c>
      <c r="M53" s="524">
        <f t="shared" ca="1" si="17"/>
        <v>35.666666666666664</v>
      </c>
      <c r="N53" s="549" t="s">
        <v>141</v>
      </c>
      <c r="O53" s="590"/>
      <c r="P53" s="447"/>
      <c r="Q53" s="447"/>
      <c r="R53" s="447"/>
      <c r="S53" s="447"/>
      <c r="T53" s="447"/>
      <c r="U53" s="447"/>
      <c r="V53" s="447"/>
      <c r="W53" s="447"/>
      <c r="X53" s="447"/>
      <c r="Y53" s="447"/>
      <c r="Z53" s="447"/>
      <c r="AA53" s="447"/>
    </row>
    <row r="54" spans="2:27" ht="15.95">
      <c r="B54" s="1">
        <v>17</v>
      </c>
      <c r="C54" s="1"/>
      <c r="D54" s="119" t="s">
        <v>658</v>
      </c>
      <c r="E54" s="167" t="s">
        <v>423</v>
      </c>
      <c r="F54" s="544">
        <v>1362660</v>
      </c>
      <c r="G54" s="544" t="s">
        <v>142</v>
      </c>
      <c r="H54" s="544" t="s">
        <v>183</v>
      </c>
      <c r="I54" s="545" t="s">
        <v>323</v>
      </c>
      <c r="J54" s="545">
        <v>44107</v>
      </c>
      <c r="K54" s="524">
        <f t="shared" ca="1" si="15"/>
        <v>2.9305555555555554</v>
      </c>
      <c r="L54" s="524">
        <f t="shared" ca="1" si="16"/>
        <v>1070</v>
      </c>
      <c r="M54" s="524">
        <f t="shared" ca="1" si="17"/>
        <v>35.666666666666664</v>
      </c>
      <c r="N54" s="549" t="s">
        <v>141</v>
      </c>
      <c r="O54" s="590"/>
      <c r="P54" s="447"/>
      <c r="Q54" s="447"/>
      <c r="R54" s="447"/>
      <c r="S54" s="447"/>
      <c r="T54" s="447"/>
      <c r="U54" s="447"/>
      <c r="V54" s="447"/>
      <c r="W54" s="447"/>
      <c r="X54" s="447"/>
      <c r="Y54" s="447"/>
      <c r="Z54" s="447"/>
      <c r="AA54" s="447"/>
    </row>
    <row r="55" spans="2:27" ht="15.95">
      <c r="B55" s="1">
        <v>18</v>
      </c>
      <c r="C55" s="1"/>
      <c r="D55" s="119" t="s">
        <v>659</v>
      </c>
      <c r="E55" s="167" t="s">
        <v>423</v>
      </c>
      <c r="F55" s="544">
        <v>1362660</v>
      </c>
      <c r="G55" s="544" t="s">
        <v>142</v>
      </c>
      <c r="H55" s="544" t="s">
        <v>183</v>
      </c>
      <c r="I55" s="545" t="s">
        <v>320</v>
      </c>
      <c r="J55" s="545">
        <v>44107</v>
      </c>
      <c r="K55" s="524">
        <f t="shared" ca="1" si="15"/>
        <v>2.9305555555555554</v>
      </c>
      <c r="L55" s="524">
        <f t="shared" ca="1" si="16"/>
        <v>1070</v>
      </c>
      <c r="M55" s="524">
        <f t="shared" ca="1" si="17"/>
        <v>35.666666666666664</v>
      </c>
      <c r="N55" s="549" t="s">
        <v>141</v>
      </c>
      <c r="O55" s="604">
        <v>400</v>
      </c>
      <c r="P55" s="486">
        <v>276</v>
      </c>
      <c r="Q55" s="486"/>
      <c r="R55" s="486"/>
      <c r="S55" s="486">
        <v>124</v>
      </c>
      <c r="T55" s="486">
        <v>279</v>
      </c>
      <c r="U55" s="486">
        <v>121</v>
      </c>
      <c r="V55" s="604">
        <v>283</v>
      </c>
      <c r="W55" s="486">
        <v>117</v>
      </c>
      <c r="X55" s="486">
        <v>278</v>
      </c>
      <c r="Y55" s="486">
        <v>122</v>
      </c>
      <c r="Z55" s="486">
        <v>281</v>
      </c>
      <c r="AA55" s="486">
        <v>119</v>
      </c>
    </row>
    <row r="56" spans="2:27" ht="15.95">
      <c r="B56" s="1">
        <v>19</v>
      </c>
      <c r="C56" s="1"/>
      <c r="D56" s="119" t="s">
        <v>660</v>
      </c>
      <c r="E56" s="167" t="s">
        <v>433</v>
      </c>
      <c r="F56" s="544">
        <v>1362661</v>
      </c>
      <c r="G56" s="544" t="s">
        <v>144</v>
      </c>
      <c r="H56" s="544" t="s">
        <v>183</v>
      </c>
      <c r="I56" s="545" t="s">
        <v>329</v>
      </c>
      <c r="J56" s="545">
        <v>44107</v>
      </c>
      <c r="K56" s="524">
        <f t="shared" ca="1" si="15"/>
        <v>2.9305555555555554</v>
      </c>
      <c r="L56" s="524">
        <f t="shared" ca="1" si="16"/>
        <v>1070</v>
      </c>
      <c r="M56" s="524">
        <f t="shared" ca="1" si="17"/>
        <v>35.666666666666664</v>
      </c>
      <c r="N56" s="549" t="s">
        <v>141</v>
      </c>
      <c r="O56" s="590"/>
      <c r="P56" s="590"/>
      <c r="Q56" s="590"/>
      <c r="R56" s="590"/>
      <c r="S56" s="590"/>
      <c r="T56" s="590"/>
      <c r="U56" s="590"/>
      <c r="V56" s="590"/>
      <c r="W56" s="590"/>
      <c r="X56" s="590"/>
      <c r="Y56" s="590"/>
      <c r="Z56" s="590"/>
      <c r="AA56" s="590"/>
    </row>
    <row r="57" spans="2:27" ht="15.95">
      <c r="B57" s="1">
        <v>20</v>
      </c>
      <c r="C57" s="1"/>
      <c r="D57" s="119" t="s">
        <v>661</v>
      </c>
      <c r="E57" s="167" t="s">
        <v>433</v>
      </c>
      <c r="F57" s="544">
        <v>1362661</v>
      </c>
      <c r="G57" s="544" t="s">
        <v>144</v>
      </c>
      <c r="H57" s="544" t="s">
        <v>183</v>
      </c>
      <c r="I57" s="545" t="s">
        <v>326</v>
      </c>
      <c r="J57" s="545">
        <v>44107</v>
      </c>
      <c r="K57" s="524">
        <f t="shared" ca="1" si="15"/>
        <v>2.9305555555555554</v>
      </c>
      <c r="L57" s="524">
        <f t="shared" ca="1" si="16"/>
        <v>1070</v>
      </c>
      <c r="M57" s="524">
        <f t="shared" ca="1" si="17"/>
        <v>35.666666666666664</v>
      </c>
      <c r="N57" s="549" t="s">
        <v>141</v>
      </c>
      <c r="O57" s="590"/>
      <c r="P57" s="590"/>
      <c r="Q57" s="590"/>
      <c r="R57" s="590"/>
      <c r="S57" s="590"/>
      <c r="T57" s="590"/>
      <c r="U57" s="590"/>
      <c r="V57" s="590"/>
      <c r="W57" s="590"/>
      <c r="X57" s="590"/>
      <c r="Y57" s="590"/>
      <c r="Z57" s="590"/>
      <c r="AA57" s="590"/>
    </row>
    <row r="58" spans="2:27" ht="15.95">
      <c r="B58" s="1">
        <v>21</v>
      </c>
      <c r="C58" s="1"/>
      <c r="D58" s="119" t="s">
        <v>662</v>
      </c>
      <c r="E58" s="167" t="s">
        <v>433</v>
      </c>
      <c r="F58" s="544">
        <v>1362661</v>
      </c>
      <c r="G58" s="544" t="s">
        <v>144</v>
      </c>
      <c r="H58" s="544" t="s">
        <v>183</v>
      </c>
      <c r="I58" s="545" t="s">
        <v>316</v>
      </c>
      <c r="J58" s="545">
        <v>44107</v>
      </c>
      <c r="K58" s="524">
        <f t="shared" ca="1" si="15"/>
        <v>2.9305555555555554</v>
      </c>
      <c r="L58" s="524">
        <f t="shared" ca="1" si="16"/>
        <v>1070</v>
      </c>
      <c r="M58" s="524">
        <f t="shared" ca="1" si="17"/>
        <v>35.666666666666664</v>
      </c>
      <c r="N58" s="549" t="s">
        <v>141</v>
      </c>
      <c r="O58" s="590"/>
      <c r="P58" s="590"/>
      <c r="Q58" s="590"/>
      <c r="R58" s="590"/>
      <c r="S58" s="590"/>
      <c r="T58" s="590"/>
      <c r="U58" s="590"/>
      <c r="V58" s="590"/>
      <c r="W58" s="590"/>
      <c r="X58" s="590"/>
      <c r="Y58" s="590"/>
      <c r="Z58" s="590"/>
      <c r="AA58" s="590"/>
    </row>
    <row r="59" spans="2:27" ht="15.95">
      <c r="B59" s="1">
        <v>22</v>
      </c>
      <c r="C59" s="1"/>
      <c r="D59" s="119" t="s">
        <v>663</v>
      </c>
      <c r="E59" s="167" t="s">
        <v>433</v>
      </c>
      <c r="F59" s="544">
        <v>1362661</v>
      </c>
      <c r="G59" s="544" t="s">
        <v>144</v>
      </c>
      <c r="H59" s="544" t="s">
        <v>183</v>
      </c>
      <c r="I59" s="545" t="s">
        <v>323</v>
      </c>
      <c r="J59" s="545">
        <v>44107</v>
      </c>
      <c r="K59" s="524">
        <f t="shared" ca="1" si="15"/>
        <v>2.9305555555555554</v>
      </c>
      <c r="L59" s="524">
        <f t="shared" ca="1" si="16"/>
        <v>1070</v>
      </c>
      <c r="M59" s="524">
        <f t="shared" ca="1" si="17"/>
        <v>35.666666666666664</v>
      </c>
      <c r="N59" s="550" t="s">
        <v>141</v>
      </c>
      <c r="O59" s="590"/>
      <c r="P59" s="590"/>
      <c r="Q59" s="590"/>
      <c r="R59" s="590"/>
      <c r="S59" s="590"/>
      <c r="T59" s="590"/>
      <c r="U59" s="590"/>
      <c r="V59" s="590"/>
      <c r="W59" s="590"/>
      <c r="X59" s="590"/>
      <c r="Y59" s="590"/>
      <c r="Z59" s="590"/>
      <c r="AA59" s="590"/>
    </row>
    <row r="60" spans="2:27" ht="15.95">
      <c r="B60" s="1">
        <v>23</v>
      </c>
      <c r="C60" s="1"/>
      <c r="D60" s="119" t="s">
        <v>664</v>
      </c>
      <c r="E60" s="167" t="s">
        <v>437</v>
      </c>
      <c r="F60" s="544">
        <v>1362658</v>
      </c>
      <c r="G60" s="544" t="s">
        <v>144</v>
      </c>
      <c r="H60" s="544" t="s">
        <v>183</v>
      </c>
      <c r="I60" s="545"/>
      <c r="J60" s="545">
        <v>44104</v>
      </c>
      <c r="K60" s="524">
        <f t="shared" ca="1" si="15"/>
        <v>2.9388888888888891</v>
      </c>
      <c r="L60" s="524">
        <f t="shared" ca="1" si="16"/>
        <v>1073</v>
      </c>
      <c r="M60" s="524">
        <f t="shared" ca="1" si="17"/>
        <v>35.766666666666666</v>
      </c>
      <c r="N60" s="550" t="s">
        <v>3719</v>
      </c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90"/>
    </row>
    <row r="61" spans="2:27" ht="15.95">
      <c r="B61" s="1">
        <v>24</v>
      </c>
      <c r="C61" s="1"/>
      <c r="D61" s="119" t="s">
        <v>665</v>
      </c>
      <c r="E61" s="167" t="s">
        <v>437</v>
      </c>
      <c r="F61" s="544">
        <v>1362658</v>
      </c>
      <c r="G61" s="544" t="s">
        <v>144</v>
      </c>
      <c r="H61" s="544" t="s">
        <v>183</v>
      </c>
      <c r="I61" s="545"/>
      <c r="J61" s="545">
        <v>44104</v>
      </c>
      <c r="K61" s="524">
        <f t="shared" ca="1" si="15"/>
        <v>2.9388888888888891</v>
      </c>
      <c r="L61" s="524">
        <f t="shared" ca="1" si="16"/>
        <v>1073</v>
      </c>
      <c r="M61" s="524">
        <f t="shared" ca="1" si="17"/>
        <v>35.766666666666666</v>
      </c>
      <c r="N61" s="550" t="s">
        <v>3719</v>
      </c>
      <c r="O61" s="590"/>
      <c r="P61" s="590"/>
      <c r="Q61" s="590"/>
      <c r="R61" s="590"/>
      <c r="S61" s="590"/>
      <c r="T61" s="590"/>
      <c r="U61" s="590"/>
      <c r="V61" s="590"/>
      <c r="W61" s="590"/>
      <c r="X61" s="590"/>
      <c r="Y61" s="590"/>
      <c r="Z61" s="590"/>
      <c r="AA61" s="590"/>
    </row>
  </sheetData>
  <pageMargins left="0.7" right="0.7" top="0.75" bottom="0.75" header="0.3" footer="0.3"/>
  <pageSetup fitToHeight="0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3B8D6-1CFA-40AE-82D1-B1753CB3A873}">
  <sheetPr>
    <tabColor rgb="FFC6E0B4"/>
  </sheetPr>
  <dimension ref="A1:AS53"/>
  <sheetViews>
    <sheetView topLeftCell="E1" workbookViewId="0">
      <selection activeCell="A6" sqref="A6"/>
    </sheetView>
  </sheetViews>
  <sheetFormatPr defaultColWidth="8.85546875" defaultRowHeight="15"/>
  <cols>
    <col min="1" max="1" width="20.28515625" customWidth="1"/>
    <col min="2" max="3" width="12.42578125" customWidth="1"/>
    <col min="4" max="4" width="15.42578125" customWidth="1"/>
    <col min="5" max="5" width="20" customWidth="1"/>
    <col min="6" max="6" width="17.7109375" customWidth="1"/>
    <col min="7" max="7" width="11.140625" customWidth="1"/>
    <col min="8" max="8" width="11.28515625" customWidth="1"/>
    <col min="9" max="9" width="11.85546875" customWidth="1"/>
    <col min="10" max="10" width="12.28515625" customWidth="1"/>
    <col min="11" max="11" width="16" customWidth="1"/>
    <col min="12" max="12" width="25.42578125" customWidth="1"/>
    <col min="13" max="13" width="13.42578125" customWidth="1"/>
    <col min="14" max="14" width="13.7109375" customWidth="1"/>
    <col min="15" max="15" width="20.28515625" customWidth="1"/>
    <col min="16" max="16" width="33.28515625" customWidth="1"/>
    <col min="17" max="17" width="24.140625" customWidth="1"/>
    <col min="18" max="19" width="26.85546875" customWidth="1"/>
    <col min="20" max="20" width="22.140625" customWidth="1"/>
    <col min="21" max="21" width="16.42578125" customWidth="1"/>
    <col min="22" max="22" width="21.7109375" customWidth="1"/>
    <col min="23" max="23" width="15.42578125" customWidth="1"/>
    <col min="24" max="24" width="18.28515625" customWidth="1"/>
    <col min="25" max="25" width="15.7109375" customWidth="1"/>
    <col min="26" max="27" width="18.7109375" customWidth="1"/>
    <col min="28" max="28" width="17.85546875" customWidth="1"/>
    <col min="29" max="29" width="16.42578125" customWidth="1"/>
    <col min="30" max="30" width="18.42578125" customWidth="1"/>
    <col min="31" max="31" width="17.28515625" customWidth="1"/>
    <col min="32" max="32" width="17.140625" customWidth="1"/>
    <col min="33" max="33" width="19" customWidth="1"/>
    <col min="34" max="34" width="18.7109375" customWidth="1"/>
    <col min="35" max="35" width="17.28515625" customWidth="1"/>
    <col min="36" max="36" width="16.140625" customWidth="1"/>
    <col min="37" max="37" width="26.7109375" customWidth="1"/>
    <col min="38" max="38" width="20" customWidth="1"/>
    <col min="39" max="39" width="23.7109375" customWidth="1"/>
    <col min="40" max="40" width="15.42578125" customWidth="1"/>
    <col min="41" max="41" width="18.85546875" customWidth="1"/>
    <col min="42" max="42" width="17.7109375" customWidth="1"/>
    <col min="43" max="43" width="15.85546875" customWidth="1"/>
  </cols>
  <sheetData>
    <row r="1" spans="1:43" ht="15.95">
      <c r="A1" s="786" t="s">
        <v>3720</v>
      </c>
      <c r="B1" s="167" t="s">
        <v>126</v>
      </c>
      <c r="C1" s="167" t="s">
        <v>267</v>
      </c>
      <c r="D1" s="119" t="s">
        <v>3367</v>
      </c>
      <c r="E1" s="316" t="s">
        <v>269</v>
      </c>
      <c r="F1" s="167" t="s">
        <v>3227</v>
      </c>
      <c r="G1" s="167" t="s">
        <v>219</v>
      </c>
      <c r="H1" s="167" t="s">
        <v>222</v>
      </c>
      <c r="I1" s="167" t="s">
        <v>271</v>
      </c>
      <c r="J1" s="167" t="s">
        <v>218</v>
      </c>
      <c r="K1" s="167" t="s">
        <v>3599</v>
      </c>
      <c r="L1" s="167" t="s">
        <v>3721</v>
      </c>
      <c r="M1" s="167" t="s">
        <v>272</v>
      </c>
      <c r="N1" s="167" t="s">
        <v>3684</v>
      </c>
      <c r="O1" s="167" t="s">
        <v>3685</v>
      </c>
      <c r="P1" s="167" t="s">
        <v>3233</v>
      </c>
      <c r="Q1" s="368" t="s">
        <v>3675</v>
      </c>
      <c r="R1" s="167" t="s">
        <v>3676</v>
      </c>
      <c r="S1" s="144" t="s">
        <v>3722</v>
      </c>
      <c r="T1" s="317" t="s">
        <v>3723</v>
      </c>
      <c r="U1" s="144" t="s">
        <v>3724</v>
      </c>
      <c r="V1" s="144" t="s">
        <v>3725</v>
      </c>
      <c r="W1" s="317" t="s">
        <v>911</v>
      </c>
      <c r="X1" s="14" t="s">
        <v>3726</v>
      </c>
      <c r="Y1" s="14" t="s">
        <v>3534</v>
      </c>
      <c r="Z1" s="14" t="s">
        <v>3536</v>
      </c>
      <c r="AA1" s="119" t="s">
        <v>3537</v>
      </c>
      <c r="AB1" s="119" t="s">
        <v>3622</v>
      </c>
      <c r="AC1" s="167" t="s">
        <v>3623</v>
      </c>
      <c r="AD1" s="167" t="s">
        <v>3624</v>
      </c>
      <c r="AE1" s="167" t="s">
        <v>3625</v>
      </c>
      <c r="AF1" s="167" t="s">
        <v>3626</v>
      </c>
      <c r="AG1" s="167" t="s">
        <v>3627</v>
      </c>
      <c r="AH1" s="167" t="s">
        <v>3690</v>
      </c>
      <c r="AI1" s="167" t="s">
        <v>3691</v>
      </c>
      <c r="AJ1" s="167" t="s">
        <v>3692</v>
      </c>
      <c r="AK1" s="167" t="s">
        <v>3727</v>
      </c>
      <c r="AL1" s="167" t="s">
        <v>3694</v>
      </c>
      <c r="AM1" s="167" t="s">
        <v>3728</v>
      </c>
      <c r="AN1" s="119" t="s">
        <v>3367</v>
      </c>
      <c r="AO1" t="s">
        <v>3705</v>
      </c>
      <c r="AP1" s="167" t="s">
        <v>3706</v>
      </c>
      <c r="AQ1" t="s">
        <v>3707</v>
      </c>
    </row>
    <row r="2" spans="1:43" ht="15.95">
      <c r="A2" s="615" t="s">
        <v>3729</v>
      </c>
      <c r="B2" s="167">
        <v>1</v>
      </c>
      <c r="C2" s="881" t="s">
        <v>2741</v>
      </c>
      <c r="D2" s="119" t="s">
        <v>667</v>
      </c>
      <c r="E2" s="681" t="s">
        <v>630</v>
      </c>
      <c r="F2" s="539">
        <v>1362674</v>
      </c>
      <c r="G2" s="539" t="s">
        <v>142</v>
      </c>
      <c r="H2" s="539" t="s">
        <v>185</v>
      </c>
      <c r="I2" s="540" t="s">
        <v>329</v>
      </c>
      <c r="J2" s="540">
        <v>44107</v>
      </c>
      <c r="K2" s="882">
        <v>44502</v>
      </c>
      <c r="L2" s="883">
        <f>_xlfn.DAYS(K2,J2)/30</f>
        <v>13.166666666666666</v>
      </c>
      <c r="M2" s="546">
        <f ca="1">YEARFRAC(J2,TODAY())</f>
        <v>2.9305555555555554</v>
      </c>
      <c r="N2" s="539">
        <f ca="1">_xlfn.DAYS(TODAY(),J2)</f>
        <v>1070</v>
      </c>
      <c r="O2" s="539">
        <f ca="1">(N2/30)</f>
        <v>35.666666666666664</v>
      </c>
      <c r="P2" s="372" t="s">
        <v>3375</v>
      </c>
      <c r="Q2" s="108">
        <v>44473</v>
      </c>
      <c r="R2" s="592">
        <f t="shared" ref="R2:R22" si="0">_xlfn.DAYS(Q2,J2)/30</f>
        <v>12.2</v>
      </c>
      <c r="S2" s="615">
        <v>170</v>
      </c>
      <c r="T2" s="615">
        <v>31</v>
      </c>
      <c r="U2" s="615"/>
      <c r="V2" s="615"/>
      <c r="W2" s="615"/>
      <c r="X2" s="615">
        <v>31</v>
      </c>
      <c r="Y2" s="149">
        <v>30</v>
      </c>
      <c r="Z2" s="149">
        <v>35</v>
      </c>
      <c r="AA2" s="178">
        <v>38</v>
      </c>
      <c r="AB2" s="178">
        <v>37</v>
      </c>
      <c r="AC2" s="178">
        <v>38</v>
      </c>
      <c r="AD2" s="178">
        <v>38</v>
      </c>
      <c r="AE2" s="178">
        <v>39</v>
      </c>
      <c r="AF2" s="178">
        <v>38</v>
      </c>
      <c r="AG2" s="178">
        <v>37</v>
      </c>
      <c r="AH2" s="178">
        <v>37</v>
      </c>
      <c r="AI2" s="178">
        <v>38</v>
      </c>
      <c r="AJ2" s="178">
        <v>37</v>
      </c>
      <c r="AK2" s="178">
        <v>36</v>
      </c>
      <c r="AL2" s="178">
        <v>37</v>
      </c>
      <c r="AM2" s="76"/>
      <c r="AN2" s="119" t="s">
        <v>667</v>
      </c>
      <c r="AP2" s="76"/>
      <c r="AQ2" s="76"/>
    </row>
    <row r="3" spans="1:43" ht="15.95">
      <c r="A3" s="615" t="s">
        <v>3729</v>
      </c>
      <c r="B3" s="167">
        <v>2</v>
      </c>
      <c r="C3" s="881" t="s">
        <v>2743</v>
      </c>
      <c r="D3" s="119" t="s">
        <v>668</v>
      </c>
      <c r="E3" s="681" t="s">
        <v>630</v>
      </c>
      <c r="F3" s="539">
        <v>1362674</v>
      </c>
      <c r="G3" s="539" t="s">
        <v>142</v>
      </c>
      <c r="H3" s="539" t="s">
        <v>185</v>
      </c>
      <c r="I3" s="540" t="s">
        <v>326</v>
      </c>
      <c r="J3" s="540">
        <v>44107</v>
      </c>
      <c r="K3" s="882">
        <v>44502</v>
      </c>
      <c r="L3" s="883">
        <f t="shared" ref="L3:L22" si="1">_xlfn.DAYS(K3,J3)/30</f>
        <v>13.166666666666666</v>
      </c>
      <c r="M3" s="546">
        <f t="shared" ref="M3:M22" ca="1" si="2">YEARFRAC(J3,TODAY())</f>
        <v>2.9305555555555554</v>
      </c>
      <c r="N3" s="539">
        <f t="shared" ref="N3:N22" ca="1" si="3">_xlfn.DAYS(TODAY(),J3)</f>
        <v>1070</v>
      </c>
      <c r="O3" s="539">
        <f t="shared" ref="O3:O22" ca="1" si="4">(N3/30)</f>
        <v>35.666666666666664</v>
      </c>
      <c r="P3" s="372" t="s">
        <v>3375</v>
      </c>
      <c r="Q3" s="108">
        <v>44473</v>
      </c>
      <c r="R3" s="592">
        <f t="shared" si="0"/>
        <v>12.2</v>
      </c>
      <c r="S3" s="615">
        <v>210</v>
      </c>
      <c r="T3" s="615">
        <v>26</v>
      </c>
      <c r="U3" s="615"/>
      <c r="V3" s="615"/>
      <c r="W3" s="615"/>
      <c r="X3" s="615">
        <v>26</v>
      </c>
      <c r="Y3" s="149">
        <v>27</v>
      </c>
      <c r="Z3" s="149">
        <v>39</v>
      </c>
      <c r="AA3" s="178">
        <v>38</v>
      </c>
      <c r="AB3" s="178">
        <v>37</v>
      </c>
      <c r="AC3" s="178">
        <v>37</v>
      </c>
      <c r="AD3" s="178">
        <v>37</v>
      </c>
      <c r="AE3" s="178">
        <v>39</v>
      </c>
      <c r="AF3" s="178">
        <v>38</v>
      </c>
      <c r="AG3" s="178">
        <v>37</v>
      </c>
      <c r="AH3" s="178">
        <v>37</v>
      </c>
      <c r="AI3" s="178">
        <v>37</v>
      </c>
      <c r="AJ3" s="178">
        <v>36</v>
      </c>
      <c r="AK3" s="178">
        <v>35</v>
      </c>
      <c r="AL3" s="178">
        <v>36</v>
      </c>
      <c r="AM3" s="76"/>
      <c r="AN3" s="119" t="s">
        <v>668</v>
      </c>
      <c r="AP3" s="76"/>
      <c r="AQ3" s="76"/>
    </row>
    <row r="4" spans="1:43" ht="15.95">
      <c r="A4" s="615" t="s">
        <v>3729</v>
      </c>
      <c r="B4" s="167">
        <v>3</v>
      </c>
      <c r="C4" s="881" t="s">
        <v>2737</v>
      </c>
      <c r="D4" s="119" t="s">
        <v>669</v>
      </c>
      <c r="E4" s="681" t="s">
        <v>630</v>
      </c>
      <c r="F4" s="539">
        <v>1362674</v>
      </c>
      <c r="G4" s="539" t="s">
        <v>142</v>
      </c>
      <c r="H4" s="539" t="s">
        <v>185</v>
      </c>
      <c r="I4" s="540" t="s">
        <v>316</v>
      </c>
      <c r="J4" s="540">
        <v>44119</v>
      </c>
      <c r="K4" s="882">
        <v>44502</v>
      </c>
      <c r="L4" s="883">
        <f t="shared" si="1"/>
        <v>12.766666666666667</v>
      </c>
      <c r="M4" s="546">
        <f t="shared" ca="1" si="2"/>
        <v>2.8972222222222221</v>
      </c>
      <c r="N4" s="539">
        <f t="shared" ca="1" si="3"/>
        <v>1058</v>
      </c>
      <c r="O4" s="539">
        <f t="shared" ca="1" si="4"/>
        <v>35.266666666666666</v>
      </c>
      <c r="P4" s="372" t="s">
        <v>3375</v>
      </c>
      <c r="Q4" s="108">
        <v>44473</v>
      </c>
      <c r="R4" s="592">
        <f t="shared" si="0"/>
        <v>11.8</v>
      </c>
      <c r="S4" s="615">
        <v>204</v>
      </c>
      <c r="T4" s="615">
        <v>25</v>
      </c>
      <c r="U4" s="615"/>
      <c r="V4" s="615"/>
      <c r="W4" s="615"/>
      <c r="X4" s="615">
        <v>25</v>
      </c>
      <c r="Y4" s="149">
        <v>28</v>
      </c>
      <c r="Z4" s="149">
        <v>37</v>
      </c>
      <c r="AA4" s="178">
        <v>36</v>
      </c>
      <c r="AB4" s="178">
        <v>35</v>
      </c>
      <c r="AC4" s="178">
        <v>36</v>
      </c>
      <c r="AD4" s="178">
        <v>37</v>
      </c>
      <c r="AE4" s="178">
        <v>38</v>
      </c>
      <c r="AF4" s="178">
        <v>37</v>
      </c>
      <c r="AG4" s="178">
        <v>36</v>
      </c>
      <c r="AH4" s="178">
        <v>36</v>
      </c>
      <c r="AI4" s="178">
        <v>35</v>
      </c>
      <c r="AJ4" s="178">
        <v>35</v>
      </c>
      <c r="AK4" s="178">
        <v>35</v>
      </c>
      <c r="AL4" s="178">
        <v>36</v>
      </c>
      <c r="AM4" s="76"/>
      <c r="AN4" s="119" t="s">
        <v>669</v>
      </c>
      <c r="AP4" s="76"/>
      <c r="AQ4" s="76"/>
    </row>
    <row r="5" spans="1:43" ht="15.95">
      <c r="A5" s="638"/>
      <c r="B5" s="167">
        <v>4</v>
      </c>
      <c r="C5" s="368"/>
      <c r="D5" s="119" t="s">
        <v>670</v>
      </c>
      <c r="E5" s="681" t="s">
        <v>630</v>
      </c>
      <c r="F5" s="631">
        <v>1362674</v>
      </c>
      <c r="G5" s="631" t="s">
        <v>142</v>
      </c>
      <c r="H5" s="631" t="s">
        <v>185</v>
      </c>
      <c r="I5" s="632" t="s">
        <v>323</v>
      </c>
      <c r="J5" s="632">
        <v>44119</v>
      </c>
      <c r="K5" s="632"/>
      <c r="L5" s="632"/>
      <c r="M5" s="633">
        <f t="shared" ca="1" si="2"/>
        <v>2.8972222222222221</v>
      </c>
      <c r="N5" s="631">
        <f t="shared" ca="1" si="3"/>
        <v>1058</v>
      </c>
      <c r="O5" s="631">
        <f t="shared" ca="1" si="4"/>
        <v>35.266666666666666</v>
      </c>
      <c r="P5" s="653" t="s">
        <v>3730</v>
      </c>
      <c r="Q5" s="636">
        <v>44473</v>
      </c>
      <c r="R5" s="637">
        <f t="shared" si="0"/>
        <v>11.8</v>
      </c>
      <c r="S5" s="638">
        <v>211</v>
      </c>
      <c r="T5" s="638">
        <v>31</v>
      </c>
      <c r="U5" s="638"/>
      <c r="V5" s="638"/>
      <c r="W5" s="638"/>
      <c r="X5" s="638">
        <v>31</v>
      </c>
      <c r="Y5" s="368">
        <v>29</v>
      </c>
      <c r="Z5" s="368">
        <v>38</v>
      </c>
      <c r="AA5" s="76">
        <v>40</v>
      </c>
      <c r="AB5" s="76">
        <v>40</v>
      </c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119" t="s">
        <v>670</v>
      </c>
      <c r="AP5" s="76"/>
      <c r="AQ5" s="76"/>
    </row>
    <row r="6" spans="1:43" ht="15.95">
      <c r="A6" s="615" t="s">
        <v>3731</v>
      </c>
      <c r="B6" s="167">
        <v>5</v>
      </c>
      <c r="C6" s="881" t="s">
        <v>2814</v>
      </c>
      <c r="D6" s="119" t="s">
        <v>671</v>
      </c>
      <c r="E6" s="681" t="s">
        <v>636</v>
      </c>
      <c r="F6" s="539">
        <v>1362665</v>
      </c>
      <c r="G6" s="539" t="s">
        <v>144</v>
      </c>
      <c r="H6" s="539" t="s">
        <v>185</v>
      </c>
      <c r="I6" s="540" t="s">
        <v>326</v>
      </c>
      <c r="J6" s="540">
        <v>44107</v>
      </c>
      <c r="K6" s="882">
        <v>44531</v>
      </c>
      <c r="L6" s="883">
        <f t="shared" si="1"/>
        <v>14.133333333333333</v>
      </c>
      <c r="M6" s="546">
        <f t="shared" ref="M6:M7" ca="1" si="5">YEARFRAC(J6,TODAY())</f>
        <v>2.9305555555555554</v>
      </c>
      <c r="N6" s="539">
        <f t="shared" ref="N6:N7" ca="1" si="6">_xlfn.DAYS(TODAY(),J6)</f>
        <v>1070</v>
      </c>
      <c r="O6" s="539">
        <f t="shared" ref="O6:O7" ca="1" si="7">(N6/30)</f>
        <v>35.666666666666664</v>
      </c>
      <c r="P6" s="549" t="s">
        <v>141</v>
      </c>
      <c r="Q6" s="108">
        <v>44473</v>
      </c>
      <c r="R6" s="592">
        <f t="shared" si="0"/>
        <v>12.2</v>
      </c>
      <c r="S6" s="615">
        <v>174</v>
      </c>
      <c r="T6" s="615">
        <v>28</v>
      </c>
      <c r="U6" s="615"/>
      <c r="V6" s="615"/>
      <c r="W6" s="615"/>
      <c r="X6" s="615">
        <v>28</v>
      </c>
      <c r="Y6" s="149">
        <v>28</v>
      </c>
      <c r="Z6" s="149">
        <v>45</v>
      </c>
      <c r="AA6" s="178">
        <v>42</v>
      </c>
      <c r="AB6" s="178">
        <v>44</v>
      </c>
      <c r="AC6" s="178">
        <v>45</v>
      </c>
      <c r="AD6" s="178">
        <v>46</v>
      </c>
      <c r="AE6" s="178">
        <v>47</v>
      </c>
      <c r="AF6" s="178">
        <v>49</v>
      </c>
      <c r="AG6" s="178">
        <v>48</v>
      </c>
      <c r="AH6" s="178">
        <v>50</v>
      </c>
      <c r="AI6" s="178">
        <v>51</v>
      </c>
      <c r="AJ6" s="178">
        <v>49</v>
      </c>
      <c r="AK6" s="178">
        <v>50</v>
      </c>
      <c r="AL6" s="178">
        <v>51</v>
      </c>
      <c r="AM6" s="178">
        <v>52</v>
      </c>
      <c r="AN6" s="119" t="s">
        <v>671</v>
      </c>
      <c r="AP6" s="178">
        <v>55</v>
      </c>
      <c r="AQ6" s="178">
        <v>54</v>
      </c>
    </row>
    <row r="7" spans="1:43" ht="15.95">
      <c r="A7" s="638"/>
      <c r="B7" s="167">
        <v>6</v>
      </c>
      <c r="C7" s="661"/>
      <c r="D7" s="119" t="s">
        <v>672</v>
      </c>
      <c r="E7" s="681" t="s">
        <v>636</v>
      </c>
      <c r="F7" s="631">
        <v>1362665</v>
      </c>
      <c r="G7" s="631" t="s">
        <v>144</v>
      </c>
      <c r="H7" s="631" t="s">
        <v>185</v>
      </c>
      <c r="I7" s="632" t="s">
        <v>316</v>
      </c>
      <c r="J7" s="632">
        <v>44107</v>
      </c>
      <c r="K7" s="632"/>
      <c r="L7" s="632"/>
      <c r="M7" s="633">
        <f t="shared" ca="1" si="5"/>
        <v>2.9305555555555554</v>
      </c>
      <c r="N7" s="631">
        <f t="shared" ca="1" si="6"/>
        <v>1070</v>
      </c>
      <c r="O7" s="631">
        <f t="shared" ca="1" si="7"/>
        <v>35.666666666666664</v>
      </c>
      <c r="P7" s="653" t="s">
        <v>3732</v>
      </c>
      <c r="Q7" s="636">
        <v>44473</v>
      </c>
      <c r="R7" s="637">
        <f t="shared" si="0"/>
        <v>12.2</v>
      </c>
      <c r="S7" s="638">
        <v>168</v>
      </c>
      <c r="T7" s="638">
        <v>27</v>
      </c>
      <c r="U7" s="638"/>
      <c r="V7" s="638"/>
      <c r="W7" s="638"/>
      <c r="X7" s="638">
        <v>27</v>
      </c>
      <c r="Y7" s="368">
        <v>29</v>
      </c>
      <c r="Z7" s="368">
        <v>42</v>
      </c>
      <c r="AA7" s="76">
        <v>38</v>
      </c>
      <c r="AB7" s="76">
        <v>41</v>
      </c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119" t="s">
        <v>672</v>
      </c>
      <c r="AP7" s="76"/>
      <c r="AQ7" s="76"/>
    </row>
    <row r="8" spans="1:43" ht="15.95">
      <c r="A8" s="638"/>
      <c r="B8" s="167">
        <v>7</v>
      </c>
      <c r="C8" s="368"/>
      <c r="D8" s="119" t="s">
        <v>673</v>
      </c>
      <c r="E8" s="681" t="s">
        <v>636</v>
      </c>
      <c r="F8" s="631">
        <v>1362665</v>
      </c>
      <c r="G8" s="631" t="s">
        <v>144</v>
      </c>
      <c r="H8" s="631" t="s">
        <v>185</v>
      </c>
      <c r="I8" s="632" t="s">
        <v>323</v>
      </c>
      <c r="J8" s="632">
        <v>44119</v>
      </c>
      <c r="K8" s="632"/>
      <c r="L8" s="632"/>
      <c r="M8" s="633">
        <f t="shared" ca="1" si="2"/>
        <v>2.8972222222222221</v>
      </c>
      <c r="N8" s="631">
        <f t="shared" ca="1" si="3"/>
        <v>1058</v>
      </c>
      <c r="O8" s="631">
        <f t="shared" ca="1" si="4"/>
        <v>35.266666666666666</v>
      </c>
      <c r="P8" s="653" t="s">
        <v>3732</v>
      </c>
      <c r="Q8" s="636">
        <v>44473</v>
      </c>
      <c r="R8" s="637">
        <f t="shared" si="0"/>
        <v>11.8</v>
      </c>
      <c r="S8" s="638">
        <v>178</v>
      </c>
      <c r="T8" s="638">
        <v>33</v>
      </c>
      <c r="U8" s="638"/>
      <c r="V8" s="638"/>
      <c r="W8" s="638"/>
      <c r="X8" s="638">
        <v>33</v>
      </c>
      <c r="Y8" s="368">
        <v>33</v>
      </c>
      <c r="Z8" s="368">
        <v>53</v>
      </c>
      <c r="AA8" s="76">
        <v>48</v>
      </c>
      <c r="AB8" s="76">
        <v>50</v>
      </c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119" t="s">
        <v>673</v>
      </c>
      <c r="AP8" s="76"/>
      <c r="AQ8" s="76"/>
    </row>
    <row r="9" spans="1:43" ht="15.95">
      <c r="A9" s="638"/>
      <c r="B9" s="167">
        <v>8</v>
      </c>
      <c r="C9" s="368"/>
      <c r="D9" s="119" t="s">
        <v>674</v>
      </c>
      <c r="E9" s="681" t="s">
        <v>636</v>
      </c>
      <c r="F9" s="631">
        <v>1362665</v>
      </c>
      <c r="G9" s="631" t="s">
        <v>144</v>
      </c>
      <c r="H9" s="631" t="s">
        <v>185</v>
      </c>
      <c r="I9" s="632" t="s">
        <v>320</v>
      </c>
      <c r="J9" s="632">
        <v>44119</v>
      </c>
      <c r="K9" s="632"/>
      <c r="L9" s="632"/>
      <c r="M9" s="633">
        <f t="shared" ca="1" si="2"/>
        <v>2.8972222222222221</v>
      </c>
      <c r="N9" s="631">
        <f t="shared" ca="1" si="3"/>
        <v>1058</v>
      </c>
      <c r="O9" s="631">
        <f t="shared" ca="1" si="4"/>
        <v>35.266666666666666</v>
      </c>
      <c r="P9" s="653" t="s">
        <v>3732</v>
      </c>
      <c r="Q9" s="636">
        <v>44473</v>
      </c>
      <c r="R9" s="637">
        <f t="shared" si="0"/>
        <v>11.8</v>
      </c>
      <c r="S9" s="638">
        <v>177</v>
      </c>
      <c r="T9" s="638">
        <v>28</v>
      </c>
      <c r="U9" s="638"/>
      <c r="V9" s="638"/>
      <c r="W9" s="638"/>
      <c r="X9" s="638">
        <v>28</v>
      </c>
      <c r="Y9" s="368">
        <v>28</v>
      </c>
      <c r="Z9" s="368">
        <v>48</v>
      </c>
      <c r="AA9" s="76">
        <v>43</v>
      </c>
      <c r="AB9" s="76">
        <v>46</v>
      </c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119" t="s">
        <v>674</v>
      </c>
      <c r="AP9" s="76"/>
      <c r="AQ9" s="76"/>
    </row>
    <row r="10" spans="1:43" ht="15.95">
      <c r="A10" s="615" t="s">
        <v>3731</v>
      </c>
      <c r="B10" s="167">
        <v>9</v>
      </c>
      <c r="C10" s="881" t="s">
        <v>2816</v>
      </c>
      <c r="D10" s="119" t="s">
        <v>675</v>
      </c>
      <c r="E10" s="681" t="s">
        <v>636</v>
      </c>
      <c r="F10" s="539">
        <v>1362665</v>
      </c>
      <c r="G10" s="539" t="s">
        <v>144</v>
      </c>
      <c r="H10" s="539" t="s">
        <v>185</v>
      </c>
      <c r="I10" s="540" t="s">
        <v>425</v>
      </c>
      <c r="J10" s="540">
        <v>44119</v>
      </c>
      <c r="K10" s="882">
        <v>44531</v>
      </c>
      <c r="L10" s="883">
        <f t="shared" si="1"/>
        <v>13.733333333333333</v>
      </c>
      <c r="M10" s="546">
        <f t="shared" ca="1" si="2"/>
        <v>2.8972222222222221</v>
      </c>
      <c r="N10" s="539">
        <f t="shared" ca="1" si="3"/>
        <v>1058</v>
      </c>
      <c r="O10" s="539">
        <f t="shared" ca="1" si="4"/>
        <v>35.266666666666666</v>
      </c>
      <c r="P10" s="549" t="s">
        <v>141</v>
      </c>
      <c r="Q10" s="108">
        <v>44473</v>
      </c>
      <c r="R10" s="592">
        <f t="shared" si="0"/>
        <v>11.8</v>
      </c>
      <c r="S10" s="615">
        <v>165</v>
      </c>
      <c r="T10" s="615">
        <v>27</v>
      </c>
      <c r="U10" s="615"/>
      <c r="V10" s="615"/>
      <c r="W10" s="615"/>
      <c r="X10" s="615">
        <v>27</v>
      </c>
      <c r="Y10" s="149">
        <v>28</v>
      </c>
      <c r="Z10" s="651">
        <v>41</v>
      </c>
      <c r="AA10" s="640">
        <v>37</v>
      </c>
      <c r="AB10" s="640">
        <v>40</v>
      </c>
      <c r="AC10" s="640">
        <v>40</v>
      </c>
      <c r="AD10" s="640">
        <v>41</v>
      </c>
      <c r="AE10" s="640">
        <v>43</v>
      </c>
      <c r="AF10" s="640">
        <v>46</v>
      </c>
      <c r="AG10" s="640">
        <v>44</v>
      </c>
      <c r="AH10" s="640">
        <v>47</v>
      </c>
      <c r="AI10" s="640">
        <v>46</v>
      </c>
      <c r="AJ10" s="640">
        <v>44</v>
      </c>
      <c r="AK10" s="640">
        <v>46</v>
      </c>
      <c r="AL10" s="640">
        <v>47</v>
      </c>
      <c r="AM10" s="640">
        <v>47</v>
      </c>
      <c r="AN10" s="119" t="s">
        <v>675</v>
      </c>
      <c r="AP10" s="640">
        <v>49</v>
      </c>
      <c r="AQ10" s="640">
        <v>47</v>
      </c>
    </row>
    <row r="11" spans="1:43" ht="15.95">
      <c r="A11" s="616" t="s">
        <v>3731</v>
      </c>
      <c r="B11" s="167">
        <v>10</v>
      </c>
      <c r="C11" s="881" t="s">
        <v>3149</v>
      </c>
      <c r="D11" s="119" t="s">
        <v>676</v>
      </c>
      <c r="E11" s="681" t="s">
        <v>677</v>
      </c>
      <c r="F11" s="607">
        <v>1362666</v>
      </c>
      <c r="G11" s="608" t="s">
        <v>144</v>
      </c>
      <c r="H11" s="607" t="s">
        <v>153</v>
      </c>
      <c r="I11" s="607" t="s">
        <v>329</v>
      </c>
      <c r="J11" s="608">
        <v>44109</v>
      </c>
      <c r="K11" s="882">
        <v>44531</v>
      </c>
      <c r="L11" s="883">
        <f t="shared" si="1"/>
        <v>14.066666666666666</v>
      </c>
      <c r="M11" s="609">
        <f t="shared" ca="1" si="2"/>
        <v>2.9249999999999998</v>
      </c>
      <c r="N11" s="607">
        <f t="shared" ca="1" si="3"/>
        <v>1068</v>
      </c>
      <c r="O11" s="610">
        <f t="shared" ca="1" si="4"/>
        <v>35.6</v>
      </c>
      <c r="P11" s="372" t="s">
        <v>3375</v>
      </c>
      <c r="Q11" s="543">
        <v>44473</v>
      </c>
      <c r="R11" s="611">
        <f t="shared" si="0"/>
        <v>12.133333333333333</v>
      </c>
      <c r="S11" s="616">
        <v>201</v>
      </c>
      <c r="T11" s="616">
        <v>25</v>
      </c>
      <c r="U11" s="616"/>
      <c r="V11" s="616"/>
      <c r="W11" s="616"/>
      <c r="X11" s="616"/>
      <c r="Y11" s="612"/>
      <c r="Z11" s="332">
        <v>23</v>
      </c>
      <c r="AA11" s="188">
        <v>25</v>
      </c>
      <c r="AB11" s="188">
        <v>25</v>
      </c>
      <c r="AC11" s="188">
        <v>22</v>
      </c>
      <c r="AD11" s="188">
        <v>23</v>
      </c>
      <c r="AE11" s="188">
        <v>24</v>
      </c>
      <c r="AF11" s="188">
        <v>24</v>
      </c>
      <c r="AG11" s="188">
        <v>25</v>
      </c>
      <c r="AH11" s="188">
        <v>25</v>
      </c>
      <c r="AI11" s="188">
        <v>26</v>
      </c>
      <c r="AJ11" s="188">
        <v>25</v>
      </c>
      <c r="AK11" s="188">
        <v>25</v>
      </c>
      <c r="AL11" s="188">
        <v>26</v>
      </c>
      <c r="AM11" s="188">
        <v>25</v>
      </c>
      <c r="AN11" s="119" t="s">
        <v>676</v>
      </c>
      <c r="AP11" s="188">
        <v>25</v>
      </c>
      <c r="AQ11" s="188">
        <v>26</v>
      </c>
    </row>
    <row r="12" spans="1:43" ht="15.95">
      <c r="A12" s="617" t="s">
        <v>3731</v>
      </c>
      <c r="B12" s="167">
        <v>11</v>
      </c>
      <c r="C12" s="881" t="s">
        <v>3151</v>
      </c>
      <c r="D12" s="119" t="s">
        <v>678</v>
      </c>
      <c r="E12" s="681" t="s">
        <v>677</v>
      </c>
      <c r="F12" s="541">
        <v>1362666</v>
      </c>
      <c r="G12" s="542" t="s">
        <v>144</v>
      </c>
      <c r="H12" s="541" t="s">
        <v>153</v>
      </c>
      <c r="I12" s="541" t="s">
        <v>326</v>
      </c>
      <c r="J12" s="542">
        <v>44109</v>
      </c>
      <c r="K12" s="882">
        <v>44531</v>
      </c>
      <c r="L12" s="883">
        <f t="shared" si="1"/>
        <v>14.066666666666666</v>
      </c>
      <c r="M12" s="547">
        <f t="shared" ca="1" si="2"/>
        <v>2.9249999999999998</v>
      </c>
      <c r="N12" s="541">
        <f t="shared" ca="1" si="3"/>
        <v>1068</v>
      </c>
      <c r="O12" s="548">
        <f t="shared" ca="1" si="4"/>
        <v>35.6</v>
      </c>
      <c r="P12" s="372" t="s">
        <v>3375</v>
      </c>
      <c r="Q12" s="543">
        <v>44473</v>
      </c>
      <c r="R12" s="593">
        <f t="shared" si="0"/>
        <v>12.133333333333333</v>
      </c>
      <c r="S12" s="617">
        <v>194</v>
      </c>
      <c r="T12" s="617">
        <v>24</v>
      </c>
      <c r="U12" s="617"/>
      <c r="V12" s="617"/>
      <c r="W12" s="617"/>
      <c r="X12" s="617"/>
      <c r="Y12" s="332"/>
      <c r="Z12" s="332">
        <v>23</v>
      </c>
      <c r="AA12" s="188">
        <v>26</v>
      </c>
      <c r="AB12" s="188">
        <v>27</v>
      </c>
      <c r="AC12" s="188">
        <v>27</v>
      </c>
      <c r="AD12" s="188">
        <v>27</v>
      </c>
      <c r="AE12" s="188">
        <v>27</v>
      </c>
      <c r="AF12" s="188">
        <v>27</v>
      </c>
      <c r="AG12" s="188">
        <v>27</v>
      </c>
      <c r="AH12" s="188">
        <v>28</v>
      </c>
      <c r="AI12" s="188">
        <v>28</v>
      </c>
      <c r="AJ12" s="188">
        <v>27</v>
      </c>
      <c r="AK12" s="188">
        <v>28</v>
      </c>
      <c r="AL12" s="188">
        <v>28</v>
      </c>
      <c r="AM12" s="188">
        <v>27</v>
      </c>
      <c r="AN12" s="119" t="s">
        <v>678</v>
      </c>
      <c r="AP12" s="188">
        <v>27</v>
      </c>
      <c r="AQ12" s="188">
        <v>27</v>
      </c>
    </row>
    <row r="13" spans="1:43" ht="15.95">
      <c r="A13" s="617" t="s">
        <v>3731</v>
      </c>
      <c r="B13" s="167">
        <v>12</v>
      </c>
      <c r="C13" s="881" t="s">
        <v>3153</v>
      </c>
      <c r="D13" s="119" t="s">
        <v>679</v>
      </c>
      <c r="E13" s="681" t="s">
        <v>677</v>
      </c>
      <c r="F13" s="541">
        <v>1362666</v>
      </c>
      <c r="G13" s="542" t="s">
        <v>144</v>
      </c>
      <c r="H13" s="541" t="s">
        <v>153</v>
      </c>
      <c r="I13" s="541" t="s">
        <v>316</v>
      </c>
      <c r="J13" s="542">
        <v>44109</v>
      </c>
      <c r="K13" s="882">
        <v>44532</v>
      </c>
      <c r="L13" s="883">
        <f t="shared" si="1"/>
        <v>14.1</v>
      </c>
      <c r="M13" s="547">
        <f t="shared" ca="1" si="2"/>
        <v>2.9249999999999998</v>
      </c>
      <c r="N13" s="541">
        <f t="shared" ca="1" si="3"/>
        <v>1068</v>
      </c>
      <c r="O13" s="548">
        <f t="shared" ca="1" si="4"/>
        <v>35.6</v>
      </c>
      <c r="P13" s="372" t="s">
        <v>3375</v>
      </c>
      <c r="Q13" s="543">
        <v>44473</v>
      </c>
      <c r="R13" s="593">
        <f t="shared" si="0"/>
        <v>12.133333333333333</v>
      </c>
      <c r="S13" s="617">
        <v>177</v>
      </c>
      <c r="T13" s="617">
        <v>28</v>
      </c>
      <c r="U13" s="617"/>
      <c r="V13" s="617"/>
      <c r="W13" s="617"/>
      <c r="X13" s="617"/>
      <c r="Y13" s="332"/>
      <c r="Z13" s="332">
        <v>17</v>
      </c>
      <c r="AA13" s="188">
        <v>20</v>
      </c>
      <c r="AB13" s="188">
        <v>20</v>
      </c>
      <c r="AC13" s="188">
        <v>20</v>
      </c>
      <c r="AD13" s="188">
        <v>21</v>
      </c>
      <c r="AE13" s="188">
        <v>21</v>
      </c>
      <c r="AF13" s="188">
        <v>21</v>
      </c>
      <c r="AG13" s="188">
        <v>21</v>
      </c>
      <c r="AH13" s="188">
        <v>20</v>
      </c>
      <c r="AI13" s="188">
        <v>21</v>
      </c>
      <c r="AJ13" s="188">
        <v>21</v>
      </c>
      <c r="AK13" s="188">
        <v>21</v>
      </c>
      <c r="AL13" s="188">
        <v>21</v>
      </c>
      <c r="AM13" s="188">
        <v>21</v>
      </c>
      <c r="AN13" s="119" t="s">
        <v>679</v>
      </c>
      <c r="AP13" s="188">
        <v>20</v>
      </c>
      <c r="AQ13" s="188">
        <v>21</v>
      </c>
    </row>
    <row r="14" spans="1:43" ht="15.95">
      <c r="A14" s="617" t="s">
        <v>3731</v>
      </c>
      <c r="B14" s="167">
        <v>13</v>
      </c>
      <c r="C14" s="881" t="s">
        <v>3155</v>
      </c>
      <c r="D14" s="119" t="s">
        <v>680</v>
      </c>
      <c r="E14" s="681" t="s">
        <v>677</v>
      </c>
      <c r="F14" s="541">
        <v>1362666</v>
      </c>
      <c r="G14" s="542" t="s">
        <v>144</v>
      </c>
      <c r="H14" s="541" t="s">
        <v>153</v>
      </c>
      <c r="I14" s="541" t="s">
        <v>323</v>
      </c>
      <c r="J14" s="542">
        <v>44109</v>
      </c>
      <c r="K14" s="882">
        <v>44532</v>
      </c>
      <c r="L14" s="883">
        <f t="shared" si="1"/>
        <v>14.1</v>
      </c>
      <c r="M14" s="547">
        <f t="shared" ca="1" si="2"/>
        <v>2.9249999999999998</v>
      </c>
      <c r="N14" s="541">
        <f t="shared" ca="1" si="3"/>
        <v>1068</v>
      </c>
      <c r="O14" s="548">
        <f t="shared" ca="1" si="4"/>
        <v>35.6</v>
      </c>
      <c r="P14" s="372" t="s">
        <v>3375</v>
      </c>
      <c r="Q14" s="543">
        <v>44473</v>
      </c>
      <c r="R14" s="593">
        <f t="shared" si="0"/>
        <v>12.133333333333333</v>
      </c>
      <c r="S14" s="617">
        <v>171</v>
      </c>
      <c r="T14" s="617">
        <v>31</v>
      </c>
      <c r="U14" s="617"/>
      <c r="V14" s="617"/>
      <c r="W14" s="617"/>
      <c r="X14" s="617"/>
      <c r="Y14" s="332"/>
      <c r="Z14" s="332">
        <v>21</v>
      </c>
      <c r="AA14" s="188">
        <v>23</v>
      </c>
      <c r="AB14" s="188">
        <v>24</v>
      </c>
      <c r="AC14" s="188">
        <v>24</v>
      </c>
      <c r="AD14" s="188">
        <v>24</v>
      </c>
      <c r="AE14" s="188">
        <v>24</v>
      </c>
      <c r="AF14" s="188">
        <v>23</v>
      </c>
      <c r="AG14" s="188">
        <v>23</v>
      </c>
      <c r="AH14" s="188">
        <v>24</v>
      </c>
      <c r="AI14" s="188">
        <v>25</v>
      </c>
      <c r="AJ14" s="188">
        <v>24</v>
      </c>
      <c r="AK14" s="188">
        <v>24</v>
      </c>
      <c r="AL14" s="188">
        <v>24</v>
      </c>
      <c r="AM14" s="188">
        <v>24</v>
      </c>
      <c r="AN14" s="119" t="s">
        <v>680</v>
      </c>
      <c r="AP14" s="188">
        <v>24</v>
      </c>
      <c r="AQ14" s="188">
        <v>24</v>
      </c>
    </row>
    <row r="15" spans="1:43" ht="15.95">
      <c r="A15" s="617" t="s">
        <v>3731</v>
      </c>
      <c r="B15" s="167">
        <v>14</v>
      </c>
      <c r="C15" s="881" t="s">
        <v>3215</v>
      </c>
      <c r="D15" s="119" t="s">
        <v>681</v>
      </c>
      <c r="E15" s="681" t="s">
        <v>682</v>
      </c>
      <c r="F15" s="541">
        <v>1362673</v>
      </c>
      <c r="G15" s="542" t="s">
        <v>142</v>
      </c>
      <c r="H15" s="541" t="s">
        <v>153</v>
      </c>
      <c r="I15" s="541" t="s">
        <v>329</v>
      </c>
      <c r="J15" s="542">
        <v>44109</v>
      </c>
      <c r="K15" s="882">
        <v>44531</v>
      </c>
      <c r="L15" s="883">
        <f t="shared" si="1"/>
        <v>14.066666666666666</v>
      </c>
      <c r="M15" s="547">
        <f t="shared" ca="1" si="2"/>
        <v>2.9249999999999998</v>
      </c>
      <c r="N15" s="541">
        <f t="shared" ca="1" si="3"/>
        <v>1068</v>
      </c>
      <c r="O15" s="548">
        <f t="shared" ca="1" si="4"/>
        <v>35.6</v>
      </c>
      <c r="P15" s="549" t="s">
        <v>141</v>
      </c>
      <c r="Q15" s="543">
        <v>44473</v>
      </c>
      <c r="R15" s="593">
        <f t="shared" si="0"/>
        <v>12.133333333333333</v>
      </c>
      <c r="S15" s="617">
        <v>169</v>
      </c>
      <c r="T15" s="617">
        <v>30</v>
      </c>
      <c r="U15" s="617"/>
      <c r="V15" s="617"/>
      <c r="W15" s="617"/>
      <c r="X15" s="617"/>
      <c r="Y15" s="332"/>
      <c r="Z15" s="332">
        <v>44</v>
      </c>
      <c r="AA15" s="188">
        <v>41</v>
      </c>
      <c r="AB15" s="188">
        <v>42</v>
      </c>
      <c r="AC15" s="188">
        <v>44</v>
      </c>
      <c r="AD15" s="188">
        <v>42</v>
      </c>
      <c r="AE15" s="188">
        <v>45</v>
      </c>
      <c r="AF15" s="188">
        <v>47</v>
      </c>
      <c r="AG15" s="188">
        <v>48</v>
      </c>
      <c r="AH15" s="188">
        <v>49</v>
      </c>
      <c r="AI15" s="188">
        <v>50</v>
      </c>
      <c r="AJ15" s="188">
        <v>48</v>
      </c>
      <c r="AK15" s="188">
        <v>46</v>
      </c>
      <c r="AL15" s="188">
        <v>47</v>
      </c>
      <c r="AM15" s="188">
        <v>48</v>
      </c>
      <c r="AN15" s="119" t="s">
        <v>681</v>
      </c>
      <c r="AP15" s="188">
        <v>48</v>
      </c>
      <c r="AQ15" s="188">
        <v>49</v>
      </c>
    </row>
    <row r="16" spans="1:43" ht="15.95">
      <c r="A16" s="617" t="s">
        <v>3731</v>
      </c>
      <c r="B16" s="167">
        <v>15</v>
      </c>
      <c r="C16" s="881" t="s">
        <v>3213</v>
      </c>
      <c r="D16" s="119" t="s">
        <v>683</v>
      </c>
      <c r="E16" s="681" t="s">
        <v>682</v>
      </c>
      <c r="F16" s="541">
        <v>1362673</v>
      </c>
      <c r="G16" s="542" t="s">
        <v>142</v>
      </c>
      <c r="H16" s="541" t="s">
        <v>153</v>
      </c>
      <c r="I16" s="541" t="s">
        <v>326</v>
      </c>
      <c r="J16" s="542">
        <v>44109</v>
      </c>
      <c r="K16" s="882">
        <v>44531</v>
      </c>
      <c r="L16" s="883">
        <f t="shared" si="1"/>
        <v>14.066666666666666</v>
      </c>
      <c r="M16" s="547">
        <f t="shared" ca="1" si="2"/>
        <v>2.9249999999999998</v>
      </c>
      <c r="N16" s="541">
        <f t="shared" ca="1" si="3"/>
        <v>1068</v>
      </c>
      <c r="O16" s="548">
        <f t="shared" ca="1" si="4"/>
        <v>35.6</v>
      </c>
      <c r="P16" s="549" t="s">
        <v>141</v>
      </c>
      <c r="Q16" s="543">
        <v>44473</v>
      </c>
      <c r="R16" s="593">
        <f t="shared" si="0"/>
        <v>12.133333333333333</v>
      </c>
      <c r="S16" s="617">
        <v>185</v>
      </c>
      <c r="T16" s="617">
        <v>27</v>
      </c>
      <c r="U16" s="617"/>
      <c r="V16" s="617"/>
      <c r="W16" s="617"/>
      <c r="X16" s="617">
        <v>27</v>
      </c>
      <c r="Y16" s="332">
        <v>28</v>
      </c>
      <c r="Z16" s="332">
        <v>47</v>
      </c>
      <c r="AA16" s="188">
        <v>40</v>
      </c>
      <c r="AB16" s="188">
        <v>40</v>
      </c>
      <c r="AC16" s="188">
        <v>41</v>
      </c>
      <c r="AD16" s="188">
        <v>42</v>
      </c>
      <c r="AE16" s="188">
        <v>42</v>
      </c>
      <c r="AF16" s="188">
        <v>45</v>
      </c>
      <c r="AG16" s="188">
        <v>44</v>
      </c>
      <c r="AH16" s="188">
        <v>45</v>
      </c>
      <c r="AI16" s="188">
        <v>46</v>
      </c>
      <c r="AJ16" s="188">
        <v>46</v>
      </c>
      <c r="AK16" s="188">
        <v>45</v>
      </c>
      <c r="AL16" s="188">
        <v>45</v>
      </c>
      <c r="AM16" s="188">
        <v>45</v>
      </c>
      <c r="AN16" s="119" t="s">
        <v>683</v>
      </c>
      <c r="AP16" s="188">
        <v>46</v>
      </c>
      <c r="AQ16" s="188">
        <v>47</v>
      </c>
    </row>
    <row r="17" spans="1:43" ht="15.95">
      <c r="A17" s="617" t="s">
        <v>3731</v>
      </c>
      <c r="B17" s="167">
        <v>16</v>
      </c>
      <c r="C17" s="881" t="s">
        <v>3217</v>
      </c>
      <c r="D17" s="119" t="s">
        <v>684</v>
      </c>
      <c r="E17" s="681" t="s">
        <v>682</v>
      </c>
      <c r="F17" s="541">
        <v>1362673</v>
      </c>
      <c r="G17" s="542" t="s">
        <v>142</v>
      </c>
      <c r="H17" s="541" t="s">
        <v>153</v>
      </c>
      <c r="I17" s="541" t="s">
        <v>323</v>
      </c>
      <c r="J17" s="542">
        <v>44109</v>
      </c>
      <c r="K17" s="882">
        <v>44531</v>
      </c>
      <c r="L17" s="883">
        <f t="shared" si="1"/>
        <v>14.066666666666666</v>
      </c>
      <c r="M17" s="547">
        <f t="shared" ca="1" si="2"/>
        <v>2.9249999999999998</v>
      </c>
      <c r="N17" s="541">
        <f t="shared" ca="1" si="3"/>
        <v>1068</v>
      </c>
      <c r="O17" s="548">
        <f t="shared" ca="1" si="4"/>
        <v>35.6</v>
      </c>
      <c r="P17" s="549" t="s">
        <v>141</v>
      </c>
      <c r="Q17" s="543">
        <v>44473</v>
      </c>
      <c r="R17" s="593">
        <f t="shared" si="0"/>
        <v>12.133333333333333</v>
      </c>
      <c r="S17" s="617">
        <v>183</v>
      </c>
      <c r="T17" s="617">
        <v>32</v>
      </c>
      <c r="U17" s="617"/>
      <c r="V17" s="617"/>
      <c r="W17" s="617"/>
      <c r="X17" s="617">
        <v>32</v>
      </c>
      <c r="Y17" s="332">
        <v>30</v>
      </c>
      <c r="Z17" s="332">
        <v>47</v>
      </c>
      <c r="AA17" s="188">
        <v>44</v>
      </c>
      <c r="AB17" s="188">
        <v>44</v>
      </c>
      <c r="AC17" s="188">
        <v>47</v>
      </c>
      <c r="AD17" s="188">
        <v>47</v>
      </c>
      <c r="AE17" s="188">
        <v>48</v>
      </c>
      <c r="AF17" s="188">
        <v>48</v>
      </c>
      <c r="AG17" s="188">
        <v>47</v>
      </c>
      <c r="AH17" s="188">
        <v>47</v>
      </c>
      <c r="AI17" s="188">
        <v>46</v>
      </c>
      <c r="AJ17" s="188">
        <v>44</v>
      </c>
      <c r="AK17" s="188">
        <v>45</v>
      </c>
      <c r="AL17" s="188">
        <v>47</v>
      </c>
      <c r="AM17" s="188">
        <v>48</v>
      </c>
      <c r="AN17" s="119" t="s">
        <v>684</v>
      </c>
      <c r="AP17" s="188">
        <v>49</v>
      </c>
      <c r="AQ17" s="188">
        <v>50</v>
      </c>
    </row>
    <row r="18" spans="1:43" ht="15.95">
      <c r="A18" s="617" t="s">
        <v>3731</v>
      </c>
      <c r="B18" s="167">
        <v>17</v>
      </c>
      <c r="C18" s="881" t="s">
        <v>3219</v>
      </c>
      <c r="D18" s="119" t="s">
        <v>685</v>
      </c>
      <c r="E18" s="681" t="s">
        <v>682</v>
      </c>
      <c r="F18" s="541">
        <v>1362673</v>
      </c>
      <c r="G18" s="542" t="s">
        <v>142</v>
      </c>
      <c r="H18" s="541" t="s">
        <v>153</v>
      </c>
      <c r="I18" s="541" t="s">
        <v>320</v>
      </c>
      <c r="J18" s="542">
        <v>44109</v>
      </c>
      <c r="K18" s="882">
        <v>44531</v>
      </c>
      <c r="L18" s="883">
        <f t="shared" si="1"/>
        <v>14.066666666666666</v>
      </c>
      <c r="M18" s="547">
        <f t="shared" ca="1" si="2"/>
        <v>2.9249999999999998</v>
      </c>
      <c r="N18" s="541">
        <f t="shared" ca="1" si="3"/>
        <v>1068</v>
      </c>
      <c r="O18" s="548">
        <f t="shared" ca="1" si="4"/>
        <v>35.6</v>
      </c>
      <c r="P18" s="549" t="s">
        <v>141</v>
      </c>
      <c r="Q18" s="543">
        <v>44473</v>
      </c>
      <c r="R18" s="593">
        <f t="shared" si="0"/>
        <v>12.133333333333333</v>
      </c>
      <c r="S18" s="617">
        <v>199</v>
      </c>
      <c r="T18" s="617">
        <v>24</v>
      </c>
      <c r="U18" s="617"/>
      <c r="V18" s="617"/>
      <c r="W18" s="617"/>
      <c r="X18" s="617">
        <v>24</v>
      </c>
      <c r="Y18" s="332">
        <v>26</v>
      </c>
      <c r="Z18" s="332">
        <v>50</v>
      </c>
      <c r="AA18" s="188">
        <v>45</v>
      </c>
      <c r="AB18" s="188">
        <v>46</v>
      </c>
      <c r="AC18" s="188">
        <v>49</v>
      </c>
      <c r="AD18" s="188">
        <v>49</v>
      </c>
      <c r="AE18" s="188">
        <v>49</v>
      </c>
      <c r="AF18" s="188">
        <v>50</v>
      </c>
      <c r="AG18" s="188">
        <v>49</v>
      </c>
      <c r="AH18" s="188">
        <v>50</v>
      </c>
      <c r="AI18" s="188">
        <v>49</v>
      </c>
      <c r="AJ18" s="188">
        <v>48</v>
      </c>
      <c r="AK18" s="188">
        <v>48</v>
      </c>
      <c r="AL18" s="188">
        <v>49</v>
      </c>
      <c r="AM18" s="188">
        <v>49</v>
      </c>
      <c r="AN18" s="119" t="s">
        <v>685</v>
      </c>
      <c r="AP18" s="188">
        <v>50</v>
      </c>
      <c r="AQ18" s="188">
        <v>50</v>
      </c>
    </row>
    <row r="19" spans="1:43" ht="15.95">
      <c r="A19" s="638"/>
      <c r="B19" s="167">
        <v>18</v>
      </c>
      <c r="C19" s="368"/>
      <c r="D19" s="119" t="s">
        <v>686</v>
      </c>
      <c r="E19" s="681" t="s">
        <v>682</v>
      </c>
      <c r="F19" s="631">
        <v>1362673</v>
      </c>
      <c r="G19" s="632" t="s">
        <v>142</v>
      </c>
      <c r="H19" s="631" t="s">
        <v>153</v>
      </c>
      <c r="I19" s="631" t="s">
        <v>412</v>
      </c>
      <c r="J19" s="632">
        <v>44109</v>
      </c>
      <c r="K19" s="632"/>
      <c r="L19" s="632"/>
      <c r="M19" s="633">
        <f t="shared" ca="1" si="2"/>
        <v>2.9249999999999998</v>
      </c>
      <c r="N19" s="631">
        <f t="shared" ca="1" si="3"/>
        <v>1068</v>
      </c>
      <c r="O19" s="634">
        <f t="shared" ca="1" si="4"/>
        <v>35.6</v>
      </c>
      <c r="P19" s="635" t="s">
        <v>141</v>
      </c>
      <c r="Q19" s="636">
        <v>44473</v>
      </c>
      <c r="R19" s="637">
        <f t="shared" si="0"/>
        <v>12.133333333333333</v>
      </c>
      <c r="S19" s="638">
        <v>194</v>
      </c>
      <c r="T19" s="638">
        <v>27</v>
      </c>
      <c r="U19" s="638"/>
      <c r="V19" s="638"/>
      <c r="W19" s="638"/>
      <c r="X19" s="638">
        <v>27</v>
      </c>
      <c r="Y19" s="368">
        <v>26</v>
      </c>
      <c r="Z19" s="368"/>
      <c r="AA19" s="684" t="s">
        <v>929</v>
      </c>
      <c r="AB19" s="661"/>
      <c r="AC19" s="661"/>
      <c r="AD19" s="661"/>
      <c r="AE19" s="661"/>
      <c r="AF19" s="661"/>
      <c r="AG19" s="661"/>
      <c r="AH19" s="661"/>
      <c r="AI19" s="661"/>
      <c r="AJ19" s="661"/>
      <c r="AK19" s="661"/>
      <c r="AL19" s="661"/>
      <c r="AM19" s="661"/>
      <c r="AN19" s="119" t="s">
        <v>686</v>
      </c>
    </row>
    <row r="20" spans="1:43" ht="15.95">
      <c r="A20" s="685" t="s">
        <v>3714</v>
      </c>
      <c r="B20" s="674">
        <v>19</v>
      </c>
      <c r="C20" s="881" t="s">
        <v>2889</v>
      </c>
      <c r="D20" s="681" t="s">
        <v>687</v>
      </c>
      <c r="E20" s="681" t="s">
        <v>708</v>
      </c>
      <c r="F20" s="524">
        <v>1343442</v>
      </c>
      <c r="G20" s="524" t="s">
        <v>142</v>
      </c>
      <c r="H20" s="544" t="s">
        <v>183</v>
      </c>
      <c r="I20" s="544" t="s">
        <v>323</v>
      </c>
      <c r="J20" s="551">
        <v>43927</v>
      </c>
      <c r="K20" s="882">
        <v>44517</v>
      </c>
      <c r="L20" s="883">
        <f t="shared" si="1"/>
        <v>19.666666666666668</v>
      </c>
      <c r="M20" s="668">
        <f t="shared" ca="1" si="2"/>
        <v>3.4222222222222221</v>
      </c>
      <c r="N20" s="544">
        <f t="shared" ca="1" si="3"/>
        <v>1250</v>
      </c>
      <c r="O20" s="630">
        <f t="shared" ca="1" si="4"/>
        <v>41.666666666666664</v>
      </c>
      <c r="P20" s="682" t="s">
        <v>3733</v>
      </c>
      <c r="Q20" s="551">
        <v>44473</v>
      </c>
      <c r="R20" s="669">
        <f t="shared" si="0"/>
        <v>18.2</v>
      </c>
      <c r="S20" s="685"/>
      <c r="T20" s="685"/>
      <c r="U20" s="685">
        <v>176</v>
      </c>
      <c r="V20" s="685"/>
      <c r="W20" s="685"/>
      <c r="X20" s="685"/>
      <c r="Y20" s="524"/>
      <c r="Z20" s="524"/>
      <c r="AA20" s="689"/>
      <c r="AB20" s="590"/>
      <c r="AC20" s="590"/>
      <c r="AD20" s="693">
        <v>32</v>
      </c>
      <c r="AE20" s="693">
        <v>32</v>
      </c>
      <c r="AF20" s="693">
        <v>31</v>
      </c>
      <c r="AG20" s="693">
        <v>32</v>
      </c>
      <c r="AH20" s="693">
        <v>32</v>
      </c>
      <c r="AI20" s="693">
        <v>32</v>
      </c>
      <c r="AJ20" s="693">
        <v>31</v>
      </c>
      <c r="AK20" s="693">
        <v>31</v>
      </c>
      <c r="AL20" s="693">
        <v>32</v>
      </c>
      <c r="AM20" s="693">
        <v>31</v>
      </c>
      <c r="AN20" s="681" t="s">
        <v>687</v>
      </c>
      <c r="AO20" s="1">
        <v>128</v>
      </c>
      <c r="AP20" s="125"/>
    </row>
    <row r="21" spans="1:43" ht="15.95">
      <c r="A21" s="685" t="s">
        <v>3714</v>
      </c>
      <c r="B21" s="674">
        <v>20</v>
      </c>
      <c r="C21" s="881" t="s">
        <v>2887</v>
      </c>
      <c r="D21" s="681" t="s">
        <v>689</v>
      </c>
      <c r="E21" s="681" t="s">
        <v>708</v>
      </c>
      <c r="F21" s="524">
        <v>1343442</v>
      </c>
      <c r="G21" s="524" t="s">
        <v>144</v>
      </c>
      <c r="H21" s="544" t="s">
        <v>183</v>
      </c>
      <c r="I21" s="544"/>
      <c r="J21" s="551">
        <v>43927</v>
      </c>
      <c r="K21" s="882">
        <v>44517</v>
      </c>
      <c r="L21" s="883">
        <f t="shared" si="1"/>
        <v>19.666666666666668</v>
      </c>
      <c r="M21" s="668">
        <f t="shared" ca="1" si="2"/>
        <v>3.4222222222222221</v>
      </c>
      <c r="N21" s="544">
        <f t="shared" ca="1" si="3"/>
        <v>1250</v>
      </c>
      <c r="O21" s="630">
        <f t="shared" ca="1" si="4"/>
        <v>41.666666666666664</v>
      </c>
      <c r="P21" s="682" t="s">
        <v>3733</v>
      </c>
      <c r="Q21" s="551">
        <v>44473</v>
      </c>
      <c r="R21" s="669">
        <f t="shared" si="0"/>
        <v>18.2</v>
      </c>
      <c r="S21" s="685"/>
      <c r="T21" s="685"/>
      <c r="U21" s="685">
        <v>159</v>
      </c>
      <c r="V21" s="685"/>
      <c r="W21" s="685"/>
      <c r="X21" s="685"/>
      <c r="Y21" s="524"/>
      <c r="Z21" s="524"/>
      <c r="AA21" s="689"/>
      <c r="AB21" s="590"/>
      <c r="AC21" s="590"/>
      <c r="AD21" s="693">
        <v>31</v>
      </c>
      <c r="AE21" s="693">
        <v>31</v>
      </c>
      <c r="AF21" s="693">
        <v>30</v>
      </c>
      <c r="AG21" s="693">
        <v>31</v>
      </c>
      <c r="AH21" s="693">
        <v>29</v>
      </c>
      <c r="AI21" s="693">
        <v>31</v>
      </c>
      <c r="AJ21" s="693">
        <v>30</v>
      </c>
      <c r="AK21" s="693">
        <v>28</v>
      </c>
      <c r="AL21" s="693">
        <v>29</v>
      </c>
      <c r="AM21" s="693">
        <v>29</v>
      </c>
      <c r="AN21" s="681" t="s">
        <v>689</v>
      </c>
      <c r="AO21" s="1">
        <v>149</v>
      </c>
      <c r="AP21" s="125"/>
    </row>
    <row r="22" spans="1:43" ht="15.95">
      <c r="A22" s="617" t="s">
        <v>3714</v>
      </c>
      <c r="B22" s="674">
        <v>21</v>
      </c>
      <c r="C22" s="881" t="s">
        <v>3178</v>
      </c>
      <c r="D22" s="681" t="s">
        <v>690</v>
      </c>
      <c r="E22" s="681" t="s">
        <v>688</v>
      </c>
      <c r="F22" s="332">
        <v>1416092</v>
      </c>
      <c r="G22" s="332" t="s">
        <v>142</v>
      </c>
      <c r="H22" s="541" t="s">
        <v>153</v>
      </c>
      <c r="I22" s="541" t="s">
        <v>320</v>
      </c>
      <c r="J22" s="687">
        <v>43942</v>
      </c>
      <c r="K22" s="882">
        <v>44517</v>
      </c>
      <c r="L22" s="883">
        <f t="shared" si="1"/>
        <v>19.166666666666668</v>
      </c>
      <c r="M22" s="547">
        <f t="shared" ca="1" si="2"/>
        <v>3.3805555555555555</v>
      </c>
      <c r="N22" s="541">
        <f t="shared" ca="1" si="3"/>
        <v>1235</v>
      </c>
      <c r="O22" s="548">
        <f t="shared" ca="1" si="4"/>
        <v>41.166666666666664</v>
      </c>
      <c r="P22" s="682" t="s">
        <v>3733</v>
      </c>
      <c r="Q22" s="543">
        <v>44473</v>
      </c>
      <c r="R22" s="593">
        <f t="shared" si="0"/>
        <v>17.7</v>
      </c>
      <c r="S22" s="617"/>
      <c r="T22" s="617"/>
      <c r="U22" s="617">
        <v>153</v>
      </c>
      <c r="V22" s="617"/>
      <c r="W22" s="617"/>
      <c r="X22" s="617"/>
      <c r="Y22" s="332"/>
      <c r="Z22" s="332"/>
      <c r="AA22" s="690"/>
      <c r="AB22" s="605"/>
      <c r="AC22" s="605"/>
      <c r="AD22" s="694"/>
      <c r="AE22" s="694">
        <v>28</v>
      </c>
      <c r="AF22" s="694">
        <v>28</v>
      </c>
      <c r="AG22" s="694">
        <v>29</v>
      </c>
      <c r="AH22" s="694">
        <v>28</v>
      </c>
      <c r="AI22" s="694">
        <v>29</v>
      </c>
      <c r="AJ22" s="694">
        <v>29</v>
      </c>
      <c r="AK22" s="694">
        <v>28</v>
      </c>
      <c r="AL22" s="694">
        <v>28</v>
      </c>
      <c r="AM22" s="694">
        <v>28</v>
      </c>
      <c r="AN22" s="681" t="s">
        <v>690</v>
      </c>
      <c r="AO22" s="1">
        <v>147</v>
      </c>
      <c r="AP22" s="125"/>
    </row>
    <row r="23" spans="1:43">
      <c r="B23" s="167"/>
      <c r="C23" s="167"/>
      <c r="D23" s="119"/>
      <c r="F23" s="405"/>
      <c r="G23" s="665"/>
      <c r="H23" s="405"/>
      <c r="I23" s="405"/>
      <c r="J23" s="665"/>
      <c r="K23" s="665"/>
      <c r="L23" s="665"/>
      <c r="M23" s="688"/>
      <c r="N23" s="405"/>
      <c r="O23" s="666"/>
      <c r="P23" s="667"/>
      <c r="Q23" s="507" t="s">
        <v>3734</v>
      </c>
      <c r="R23" s="110"/>
      <c r="S23" s="110"/>
      <c r="T23" s="110"/>
      <c r="U23" s="110"/>
      <c r="V23" s="110"/>
      <c r="W23" s="110"/>
      <c r="X23" s="110"/>
      <c r="Y23" s="110"/>
      <c r="Z23" s="167"/>
      <c r="AA23" s="167"/>
      <c r="AB23" s="119"/>
      <c r="AN23" s="119"/>
    </row>
    <row r="24" spans="1:43" ht="15.95">
      <c r="B24" s="161" t="s">
        <v>184</v>
      </c>
      <c r="C24" s="14"/>
      <c r="Q24" s="507"/>
    </row>
    <row r="25" spans="1:43" ht="15.95">
      <c r="B25" s="162" t="s">
        <v>153</v>
      </c>
      <c r="C25" s="877"/>
    </row>
    <row r="26" spans="1:43">
      <c r="B26" s="163" t="s">
        <v>170</v>
      </c>
      <c r="C26" s="105"/>
    </row>
    <row r="27" spans="1:43" ht="15.95">
      <c r="B27" s="164" t="s">
        <v>179</v>
      </c>
      <c r="C27" s="124"/>
    </row>
    <row r="28" spans="1:43" ht="15.95">
      <c r="B28" s="165" t="s">
        <v>185</v>
      </c>
      <c r="C28" s="3"/>
    </row>
    <row r="29" spans="1:43" ht="15.95">
      <c r="B29" s="187" t="s">
        <v>183</v>
      </c>
      <c r="C29" s="92"/>
    </row>
    <row r="30" spans="1:43">
      <c r="B30" s="186" t="s">
        <v>186</v>
      </c>
      <c r="C30" s="151"/>
    </row>
    <row r="31" spans="1:43" ht="17.100000000000001">
      <c r="B31" s="374" t="s">
        <v>187</v>
      </c>
      <c r="C31" s="878"/>
    </row>
    <row r="32" spans="1:43" ht="17.100000000000001">
      <c r="B32" s="393" t="s">
        <v>188</v>
      </c>
      <c r="C32" s="879"/>
    </row>
    <row r="33" spans="2:45"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23"/>
      <c r="P33" s="323"/>
      <c r="Q33" s="323"/>
      <c r="R33" s="323"/>
      <c r="S33" s="323"/>
      <c r="T33" s="323"/>
      <c r="U33" s="323"/>
      <c r="V33" s="323"/>
      <c r="W33" s="323"/>
      <c r="X33" s="323"/>
      <c r="Y33" s="323"/>
      <c r="Z33" s="323"/>
      <c r="AA33" s="323"/>
      <c r="AB33" s="323"/>
      <c r="AC33" s="323"/>
      <c r="AD33" s="323"/>
      <c r="AE33" s="323"/>
      <c r="AF33" s="323"/>
      <c r="AG33" s="323"/>
      <c r="AH33" s="323"/>
      <c r="AI33" s="323"/>
      <c r="AJ33" s="323"/>
      <c r="AK33" s="323"/>
      <c r="AL33" s="323"/>
      <c r="AM33" s="323"/>
      <c r="AN33" s="323"/>
      <c r="AO33" s="323"/>
      <c r="AP33" s="323"/>
      <c r="AQ33" s="323"/>
      <c r="AR33" s="323"/>
      <c r="AS33" s="323"/>
    </row>
    <row r="34" spans="2:45">
      <c r="B34" s="459" t="s">
        <v>3422</v>
      </c>
      <c r="C34" s="459"/>
    </row>
    <row r="35" spans="2:45">
      <c r="B35" s="167" t="s">
        <v>126</v>
      </c>
      <c r="C35" s="167"/>
      <c r="D35" s="119" t="s">
        <v>3367</v>
      </c>
      <c r="E35" s="316" t="s">
        <v>269</v>
      </c>
      <c r="F35" s="167" t="s">
        <v>3227</v>
      </c>
      <c r="G35" s="167" t="s">
        <v>219</v>
      </c>
      <c r="H35" s="167" t="s">
        <v>222</v>
      </c>
      <c r="I35" s="167" t="s">
        <v>271</v>
      </c>
      <c r="J35" s="167" t="s">
        <v>218</v>
      </c>
      <c r="K35" s="167"/>
      <c r="L35" s="167"/>
      <c r="M35" s="167" t="s">
        <v>272</v>
      </c>
      <c r="N35" s="167" t="s">
        <v>3684</v>
      </c>
      <c r="O35" s="167" t="s">
        <v>3685</v>
      </c>
      <c r="P35" s="167" t="s">
        <v>3233</v>
      </c>
      <c r="Q35" s="447" t="s">
        <v>3662</v>
      </c>
      <c r="R35" s="1" t="s">
        <v>3663</v>
      </c>
      <c r="S35" s="1"/>
      <c r="T35" s="447" t="s">
        <v>3664</v>
      </c>
      <c r="AN35" s="119" t="s">
        <v>3367</v>
      </c>
    </row>
    <row r="36" spans="2:45" ht="15.95">
      <c r="B36" s="167">
        <v>1</v>
      </c>
      <c r="C36" s="167"/>
      <c r="D36" s="119" t="s">
        <v>667</v>
      </c>
      <c r="E36" s="119"/>
      <c r="F36" s="539">
        <v>1362674</v>
      </c>
      <c r="G36" s="539" t="s">
        <v>142</v>
      </c>
      <c r="H36" s="539" t="s">
        <v>185</v>
      </c>
      <c r="I36" s="540" t="s">
        <v>329</v>
      </c>
      <c r="J36" s="540">
        <v>44107</v>
      </c>
      <c r="K36" s="540"/>
      <c r="L36" s="540"/>
      <c r="M36" s="546">
        <f t="shared" ref="M36:M44" ca="1" si="8">YEARFRAC(J36,TODAY())</f>
        <v>2.9305555555555554</v>
      </c>
      <c r="N36" s="539">
        <f t="shared" ref="N36:N44" ca="1" si="9">_xlfn.DAYS(TODAY(),J36)</f>
        <v>1070</v>
      </c>
      <c r="O36" s="539">
        <f t="shared" ref="O36:O44" ca="1" si="10">(N36/30)</f>
        <v>35.666666666666664</v>
      </c>
      <c r="P36" s="601" t="s">
        <v>141</v>
      </c>
      <c r="Q36" s="619">
        <v>400</v>
      </c>
      <c r="R36" s="619">
        <v>297</v>
      </c>
      <c r="S36" s="619"/>
      <c r="T36" s="619">
        <v>103</v>
      </c>
      <c r="U36" s="429"/>
      <c r="V36" s="429"/>
      <c r="W36" s="429"/>
      <c r="X36" s="429"/>
      <c r="Y36" s="429"/>
      <c r="Z36" s="429"/>
      <c r="AA36" s="429"/>
      <c r="AB36" s="429"/>
      <c r="AC36" s="429"/>
      <c r="AD36" s="429"/>
      <c r="AE36" s="429"/>
      <c r="AF36" s="429"/>
      <c r="AG36" s="429"/>
      <c r="AH36" s="429"/>
      <c r="AI36" s="429"/>
      <c r="AJ36" s="429"/>
      <c r="AK36" s="429"/>
      <c r="AL36" s="429"/>
      <c r="AM36" s="429"/>
      <c r="AN36" s="119" t="s">
        <v>667</v>
      </c>
      <c r="AO36" s="429"/>
      <c r="AP36" s="429"/>
      <c r="AQ36" s="429"/>
    </row>
    <row r="37" spans="2:45" ht="15.95">
      <c r="B37" s="167">
        <v>2</v>
      </c>
      <c r="C37" s="167"/>
      <c r="D37" s="119" t="s">
        <v>668</v>
      </c>
      <c r="E37" s="119"/>
      <c r="F37" s="539">
        <v>1362674</v>
      </c>
      <c r="G37" s="539" t="s">
        <v>142</v>
      </c>
      <c r="H37" s="539" t="s">
        <v>185</v>
      </c>
      <c r="I37" s="540" t="s">
        <v>326</v>
      </c>
      <c r="J37" s="540">
        <v>44107</v>
      </c>
      <c r="K37" s="540"/>
      <c r="L37" s="540"/>
      <c r="M37" s="546">
        <f t="shared" ca="1" si="8"/>
        <v>2.9305555555555554</v>
      </c>
      <c r="N37" s="539">
        <f t="shared" ca="1" si="9"/>
        <v>1070</v>
      </c>
      <c r="O37" s="539">
        <f t="shared" ca="1" si="10"/>
        <v>35.666666666666664</v>
      </c>
      <c r="P37" s="549" t="s">
        <v>141</v>
      </c>
      <c r="Q37" s="429"/>
      <c r="R37" s="429"/>
      <c r="S37" s="429"/>
      <c r="T37" s="429"/>
      <c r="U37" s="429"/>
      <c r="V37" s="429"/>
      <c r="W37" s="429"/>
      <c r="X37" s="429"/>
      <c r="Y37" s="429"/>
      <c r="Z37" s="429"/>
      <c r="AA37" s="429"/>
      <c r="AB37" s="429"/>
      <c r="AC37" s="429"/>
      <c r="AD37" s="429"/>
      <c r="AE37" s="429"/>
      <c r="AF37" s="429"/>
      <c r="AG37" s="429"/>
      <c r="AH37" s="429"/>
      <c r="AI37" s="429"/>
      <c r="AJ37" s="429"/>
      <c r="AK37" s="429"/>
      <c r="AL37" s="429"/>
      <c r="AM37" s="429"/>
      <c r="AN37" s="119" t="s">
        <v>668</v>
      </c>
      <c r="AO37" s="429"/>
      <c r="AP37" s="429"/>
      <c r="AQ37" s="429"/>
    </row>
    <row r="38" spans="2:45" ht="15.95">
      <c r="B38" s="167">
        <v>3</v>
      </c>
      <c r="C38" s="167"/>
      <c r="D38" s="119" t="s">
        <v>669</v>
      </c>
      <c r="E38" s="119"/>
      <c r="F38" s="539">
        <v>1362674</v>
      </c>
      <c r="G38" s="539" t="s">
        <v>142</v>
      </c>
      <c r="H38" s="539" t="s">
        <v>185</v>
      </c>
      <c r="I38" s="540" t="s">
        <v>316</v>
      </c>
      <c r="J38" s="540">
        <v>44119</v>
      </c>
      <c r="K38" s="540"/>
      <c r="L38" s="540"/>
      <c r="M38" s="546">
        <f t="shared" ca="1" si="8"/>
        <v>2.8972222222222221</v>
      </c>
      <c r="N38" s="539">
        <f t="shared" ca="1" si="9"/>
        <v>1058</v>
      </c>
      <c r="O38" s="539">
        <f t="shared" ca="1" si="10"/>
        <v>35.266666666666666</v>
      </c>
      <c r="P38" s="549" t="s">
        <v>141</v>
      </c>
      <c r="Q38" s="178"/>
      <c r="R38" s="178"/>
      <c r="S38" s="178"/>
      <c r="T38" s="178"/>
      <c r="U38" s="429"/>
      <c r="V38" s="429"/>
      <c r="W38" s="429"/>
      <c r="X38" s="429"/>
      <c r="Y38" s="429"/>
      <c r="Z38" s="429"/>
      <c r="AA38" s="429"/>
      <c r="AB38" s="429"/>
      <c r="AC38" s="429"/>
      <c r="AD38" s="429"/>
      <c r="AE38" s="429"/>
      <c r="AF38" s="429"/>
      <c r="AG38" s="429"/>
      <c r="AH38" s="429"/>
      <c r="AI38" s="429"/>
      <c r="AJ38" s="429"/>
      <c r="AK38" s="429"/>
      <c r="AL38" s="429"/>
      <c r="AM38" s="429"/>
      <c r="AN38" s="119" t="s">
        <v>669</v>
      </c>
      <c r="AO38" s="429"/>
      <c r="AP38" s="429"/>
      <c r="AQ38" s="429"/>
    </row>
    <row r="39" spans="2:45" ht="15.95">
      <c r="B39" s="167">
        <v>4</v>
      </c>
      <c r="C39" s="167"/>
      <c r="D39" s="119" t="s">
        <v>670</v>
      </c>
      <c r="E39" s="119"/>
      <c r="F39" s="539">
        <v>1362674</v>
      </c>
      <c r="G39" s="539" t="s">
        <v>142</v>
      </c>
      <c r="H39" s="539" t="s">
        <v>185</v>
      </c>
      <c r="I39" s="540" t="s">
        <v>323</v>
      </c>
      <c r="J39" s="540">
        <v>44119</v>
      </c>
      <c r="K39" s="540"/>
      <c r="L39" s="540"/>
      <c r="M39" s="546">
        <f t="shared" ca="1" si="8"/>
        <v>2.8972222222222221</v>
      </c>
      <c r="N39" s="539">
        <f t="shared" ca="1" si="9"/>
        <v>1058</v>
      </c>
      <c r="O39" s="539">
        <f t="shared" ca="1" si="10"/>
        <v>35.266666666666666</v>
      </c>
      <c r="P39" s="601" t="s">
        <v>141</v>
      </c>
      <c r="Q39" s="619">
        <v>400</v>
      </c>
      <c r="R39" s="621">
        <v>221</v>
      </c>
      <c r="S39" s="621"/>
      <c r="T39" s="619">
        <v>179</v>
      </c>
      <c r="U39" s="429"/>
      <c r="V39" s="429"/>
      <c r="W39" s="429"/>
      <c r="X39" s="429"/>
      <c r="Y39" s="429"/>
      <c r="Z39" s="429"/>
      <c r="AA39" s="429"/>
      <c r="AB39" s="429"/>
      <c r="AC39" s="429"/>
      <c r="AD39" s="429"/>
      <c r="AE39" s="429"/>
      <c r="AF39" s="429"/>
      <c r="AG39" s="429"/>
      <c r="AH39" s="429"/>
      <c r="AI39" s="429"/>
      <c r="AJ39" s="429"/>
      <c r="AK39" s="429"/>
      <c r="AL39" s="429"/>
      <c r="AM39" s="429"/>
      <c r="AN39" s="119" t="s">
        <v>670</v>
      </c>
      <c r="AO39" s="429"/>
      <c r="AP39" s="429"/>
      <c r="AQ39" s="429"/>
    </row>
    <row r="40" spans="2:45" ht="15.95">
      <c r="B40" s="167">
        <v>5</v>
      </c>
      <c r="C40" s="167"/>
      <c r="D40" s="119" t="s">
        <v>671</v>
      </c>
      <c r="E40" s="119"/>
      <c r="F40" s="539">
        <v>1362665</v>
      </c>
      <c r="G40" s="539" t="s">
        <v>144</v>
      </c>
      <c r="H40" s="539" t="s">
        <v>185</v>
      </c>
      <c r="I40" s="540" t="s">
        <v>326</v>
      </c>
      <c r="J40" s="540">
        <v>44107</v>
      </c>
      <c r="K40" s="540"/>
      <c r="L40" s="540"/>
      <c r="M40" s="546">
        <f t="shared" ca="1" si="8"/>
        <v>2.9305555555555554</v>
      </c>
      <c r="N40" s="539">
        <f t="shared" ca="1" si="9"/>
        <v>1070</v>
      </c>
      <c r="O40" s="539">
        <f t="shared" ca="1" si="10"/>
        <v>35.666666666666664</v>
      </c>
      <c r="P40" s="549" t="s">
        <v>141</v>
      </c>
      <c r="Q40" s="178"/>
      <c r="R40" s="178"/>
      <c r="S40" s="178"/>
      <c r="T40" s="178"/>
      <c r="U40" s="429"/>
      <c r="V40" s="429"/>
      <c r="W40" s="429"/>
      <c r="X40" s="429"/>
      <c r="Y40" s="429"/>
      <c r="Z40" s="429"/>
      <c r="AA40" s="429"/>
      <c r="AB40" s="429"/>
      <c r="AC40" s="429"/>
      <c r="AD40" s="429"/>
      <c r="AE40" s="429"/>
      <c r="AF40" s="429"/>
      <c r="AG40" s="429"/>
      <c r="AH40" s="429"/>
      <c r="AI40" s="429"/>
      <c r="AJ40" s="429"/>
      <c r="AK40" s="429"/>
      <c r="AL40" s="429"/>
      <c r="AM40" s="429"/>
      <c r="AN40" s="119" t="s">
        <v>671</v>
      </c>
      <c r="AO40" s="429"/>
      <c r="AP40" s="429"/>
      <c r="AQ40" s="429"/>
    </row>
    <row r="41" spans="2:45" ht="15.95">
      <c r="B41" s="167">
        <v>6</v>
      </c>
      <c r="C41" s="167"/>
      <c r="D41" s="119" t="s">
        <v>672</v>
      </c>
      <c r="E41" s="119"/>
      <c r="F41" s="539">
        <v>1362665</v>
      </c>
      <c r="G41" s="539" t="s">
        <v>144</v>
      </c>
      <c r="H41" s="539" t="s">
        <v>185</v>
      </c>
      <c r="I41" s="540" t="s">
        <v>329</v>
      </c>
      <c r="J41" s="540">
        <v>44107</v>
      </c>
      <c r="K41" s="540"/>
      <c r="L41" s="540"/>
      <c r="M41" s="546">
        <f t="shared" ca="1" si="8"/>
        <v>2.9305555555555554</v>
      </c>
      <c r="N41" s="539">
        <f t="shared" ca="1" si="9"/>
        <v>1070</v>
      </c>
      <c r="O41" s="539">
        <f t="shared" ca="1" si="10"/>
        <v>35.666666666666664</v>
      </c>
      <c r="P41" s="549" t="s">
        <v>141</v>
      </c>
      <c r="Q41" s="178"/>
      <c r="R41" s="178"/>
      <c r="S41" s="178"/>
      <c r="T41" s="178"/>
      <c r="U41" s="429"/>
      <c r="V41" s="429"/>
      <c r="W41" s="429"/>
      <c r="X41" s="429"/>
      <c r="Y41" s="429"/>
      <c r="Z41" s="429"/>
      <c r="AA41" s="429"/>
      <c r="AB41" s="429"/>
      <c r="AC41" s="429"/>
      <c r="AD41" s="429"/>
      <c r="AE41" s="429"/>
      <c r="AF41" s="429"/>
      <c r="AG41" s="429"/>
      <c r="AH41" s="429"/>
      <c r="AI41" s="429"/>
      <c r="AJ41" s="429"/>
      <c r="AK41" s="429"/>
      <c r="AL41" s="429"/>
      <c r="AM41" s="429"/>
      <c r="AN41" s="119" t="s">
        <v>672</v>
      </c>
      <c r="AO41" s="429"/>
      <c r="AP41" s="429"/>
      <c r="AQ41" s="429"/>
    </row>
    <row r="42" spans="2:45" ht="15.95">
      <c r="B42" s="167">
        <v>7</v>
      </c>
      <c r="C42" s="167"/>
      <c r="D42" s="119" t="s">
        <v>673</v>
      </c>
      <c r="E42" s="119"/>
      <c r="F42" s="539">
        <v>1362665</v>
      </c>
      <c r="G42" s="539" t="s">
        <v>144</v>
      </c>
      <c r="H42" s="539" t="s">
        <v>185</v>
      </c>
      <c r="I42" s="540" t="s">
        <v>323</v>
      </c>
      <c r="J42" s="540">
        <v>44119</v>
      </c>
      <c r="K42" s="540"/>
      <c r="L42" s="540"/>
      <c r="M42" s="546">
        <f t="shared" ca="1" si="8"/>
        <v>2.8972222222222221</v>
      </c>
      <c r="N42" s="539">
        <f t="shared" ca="1" si="9"/>
        <v>1058</v>
      </c>
      <c r="O42" s="539">
        <f t="shared" ca="1" si="10"/>
        <v>35.266666666666666</v>
      </c>
      <c r="P42" s="549" t="s">
        <v>141</v>
      </c>
      <c r="Q42" s="178"/>
      <c r="R42" s="178"/>
      <c r="S42" s="178"/>
      <c r="T42" s="178"/>
      <c r="U42" s="429"/>
      <c r="V42" s="429"/>
      <c r="W42" s="429"/>
      <c r="X42" s="429"/>
      <c r="Y42" s="429"/>
      <c r="Z42" s="429"/>
      <c r="AA42" s="429"/>
      <c r="AB42" s="429"/>
      <c r="AC42" s="429"/>
      <c r="AD42" s="429"/>
      <c r="AE42" s="429"/>
      <c r="AF42" s="429"/>
      <c r="AG42" s="429"/>
      <c r="AH42" s="429"/>
      <c r="AI42" s="429"/>
      <c r="AJ42" s="429"/>
      <c r="AK42" s="429"/>
      <c r="AL42" s="429"/>
      <c r="AM42" s="429"/>
      <c r="AN42" s="119" t="s">
        <v>673</v>
      </c>
      <c r="AO42" s="429"/>
      <c r="AP42" s="429"/>
      <c r="AQ42" s="429"/>
    </row>
    <row r="43" spans="2:45" ht="15.95">
      <c r="B43" s="167">
        <v>8</v>
      </c>
      <c r="C43" s="167"/>
      <c r="D43" s="119" t="s">
        <v>674</v>
      </c>
      <c r="E43" s="119"/>
      <c r="F43" s="539">
        <v>1362665</v>
      </c>
      <c r="G43" s="539" t="s">
        <v>144</v>
      </c>
      <c r="H43" s="539" t="s">
        <v>185</v>
      </c>
      <c r="I43" s="540" t="s">
        <v>320</v>
      </c>
      <c r="J43" s="540">
        <v>44119</v>
      </c>
      <c r="K43" s="540"/>
      <c r="L43" s="540"/>
      <c r="M43" s="546">
        <f t="shared" ca="1" si="8"/>
        <v>2.8972222222222221</v>
      </c>
      <c r="N43" s="539">
        <f t="shared" ca="1" si="9"/>
        <v>1058</v>
      </c>
      <c r="O43" s="539">
        <f t="shared" ca="1" si="10"/>
        <v>35.266666666666666</v>
      </c>
      <c r="P43" s="549" t="s">
        <v>141</v>
      </c>
      <c r="Q43" s="178"/>
      <c r="R43" s="178"/>
      <c r="S43" s="178"/>
      <c r="T43" s="178"/>
      <c r="U43" s="429"/>
      <c r="V43" s="429"/>
      <c r="W43" s="429"/>
      <c r="X43" s="429"/>
      <c r="Y43" s="429"/>
      <c r="Z43" s="429"/>
      <c r="AA43" s="429"/>
      <c r="AB43" s="429"/>
      <c r="AC43" s="429"/>
      <c r="AD43" s="429"/>
      <c r="AE43" s="429"/>
      <c r="AF43" s="429"/>
      <c r="AG43" s="429"/>
      <c r="AH43" s="429"/>
      <c r="AI43" s="429"/>
      <c r="AJ43" s="429"/>
      <c r="AK43" s="429"/>
      <c r="AL43" s="429"/>
      <c r="AM43" s="429"/>
      <c r="AN43" s="119" t="s">
        <v>674</v>
      </c>
      <c r="AO43" s="429"/>
      <c r="AP43" s="429"/>
      <c r="AQ43" s="429"/>
    </row>
    <row r="44" spans="2:45" ht="15.95">
      <c r="B44" s="167">
        <v>9</v>
      </c>
      <c r="C44" s="167"/>
      <c r="D44" s="119" t="s">
        <v>675</v>
      </c>
      <c r="E44" s="119"/>
      <c r="F44" s="539">
        <v>1362665</v>
      </c>
      <c r="G44" s="539" t="s">
        <v>144</v>
      </c>
      <c r="H44" s="539" t="s">
        <v>185</v>
      </c>
      <c r="I44" s="540" t="s">
        <v>425</v>
      </c>
      <c r="J44" s="540">
        <v>44119</v>
      </c>
      <c r="K44" s="540"/>
      <c r="L44" s="540"/>
      <c r="M44" s="546">
        <f t="shared" ca="1" si="8"/>
        <v>2.8972222222222221</v>
      </c>
      <c r="N44" s="539">
        <f t="shared" ca="1" si="9"/>
        <v>1058</v>
      </c>
      <c r="O44" s="539">
        <f t="shared" ca="1" si="10"/>
        <v>35.266666666666666</v>
      </c>
      <c r="P44" s="549" t="s">
        <v>141</v>
      </c>
      <c r="Q44" s="178"/>
      <c r="R44" s="178"/>
      <c r="S44" s="178"/>
      <c r="T44" s="178"/>
      <c r="U44" s="429"/>
      <c r="V44" s="429"/>
      <c r="W44" s="429"/>
      <c r="X44" s="429"/>
      <c r="Y44" s="429"/>
      <c r="Z44" s="429"/>
      <c r="AA44" s="429"/>
      <c r="AB44" s="429"/>
      <c r="AC44" s="429"/>
      <c r="AD44" s="429"/>
      <c r="AE44" s="429"/>
      <c r="AF44" s="429"/>
      <c r="AG44" s="429"/>
      <c r="AH44" s="429"/>
      <c r="AI44" s="429"/>
      <c r="AJ44" s="429"/>
      <c r="AK44" s="429"/>
      <c r="AL44" s="429"/>
      <c r="AM44" s="429"/>
      <c r="AN44" s="119" t="s">
        <v>675</v>
      </c>
      <c r="AO44" s="429"/>
      <c r="AP44" s="429"/>
      <c r="AQ44" s="429"/>
    </row>
    <row r="45" spans="2:45" ht="15.95">
      <c r="B45" s="167">
        <v>10</v>
      </c>
      <c r="C45" s="167"/>
      <c r="D45" s="119" t="s">
        <v>676</v>
      </c>
      <c r="F45" s="607">
        <v>1362666</v>
      </c>
      <c r="G45" s="608" t="s">
        <v>144</v>
      </c>
      <c r="H45" s="607" t="s">
        <v>153</v>
      </c>
      <c r="I45" s="607" t="s">
        <v>329</v>
      </c>
      <c r="J45" s="608">
        <v>44109</v>
      </c>
      <c r="K45" s="608"/>
      <c r="L45" s="608"/>
      <c r="M45" s="609">
        <f t="shared" ref="M45:M53" ca="1" si="11">YEARFRAC(J45,TODAY())</f>
        <v>2.9249999999999998</v>
      </c>
      <c r="N45" s="607">
        <f t="shared" ref="N45:N53" ca="1" si="12">_xlfn.DAYS(TODAY(),J45)</f>
        <v>1068</v>
      </c>
      <c r="O45" s="610">
        <f t="shared" ref="O45:O53" ca="1" si="13">(N45/30)</f>
        <v>35.6</v>
      </c>
      <c r="P45" s="372" t="s">
        <v>3375</v>
      </c>
      <c r="Q45" s="618"/>
      <c r="R45" s="618"/>
      <c r="S45" s="618"/>
      <c r="T45" s="618"/>
      <c r="U45" s="606"/>
      <c r="V45" s="606"/>
      <c r="W45" s="606"/>
      <c r="X45" s="606"/>
      <c r="Y45" s="606"/>
      <c r="Z45" s="606"/>
      <c r="AA45" s="606"/>
      <c r="AB45" s="606"/>
      <c r="AC45" s="606"/>
      <c r="AD45" s="606"/>
      <c r="AE45" s="606"/>
      <c r="AF45" s="606"/>
      <c r="AG45" s="606"/>
      <c r="AH45" s="606"/>
      <c r="AI45" s="606"/>
      <c r="AJ45" s="606"/>
      <c r="AK45" s="606"/>
      <c r="AL45" s="606"/>
      <c r="AM45" s="606"/>
      <c r="AN45" s="119" t="s">
        <v>676</v>
      </c>
      <c r="AO45" s="606"/>
      <c r="AP45" s="606"/>
      <c r="AQ45" s="606"/>
    </row>
    <row r="46" spans="2:45" ht="15.95">
      <c r="B46" s="167">
        <v>11</v>
      </c>
      <c r="C46" s="167"/>
      <c r="D46" s="119" t="s">
        <v>678</v>
      </c>
      <c r="F46" s="541">
        <v>1362666</v>
      </c>
      <c r="G46" s="542" t="s">
        <v>144</v>
      </c>
      <c r="H46" s="541" t="s">
        <v>153</v>
      </c>
      <c r="I46" s="541" t="s">
        <v>326</v>
      </c>
      <c r="J46" s="542">
        <v>44109</v>
      </c>
      <c r="K46" s="542"/>
      <c r="L46" s="542"/>
      <c r="M46" s="547">
        <f t="shared" ca="1" si="11"/>
        <v>2.9249999999999998</v>
      </c>
      <c r="N46" s="541">
        <f t="shared" ca="1" si="12"/>
        <v>1068</v>
      </c>
      <c r="O46" s="548">
        <f t="shared" ca="1" si="13"/>
        <v>35.6</v>
      </c>
      <c r="P46" s="372" t="s">
        <v>3375</v>
      </c>
      <c r="Q46" s="188"/>
      <c r="R46" s="188"/>
      <c r="S46" s="188"/>
      <c r="T46" s="188"/>
      <c r="U46" s="605"/>
      <c r="V46" s="605"/>
      <c r="W46" s="605"/>
      <c r="X46" s="605"/>
      <c r="Y46" s="605"/>
      <c r="Z46" s="605"/>
      <c r="AA46" s="605"/>
      <c r="AB46" s="605"/>
      <c r="AC46" s="605"/>
      <c r="AD46" s="605"/>
      <c r="AE46" s="605"/>
      <c r="AF46" s="605"/>
      <c r="AG46" s="605"/>
      <c r="AH46" s="605"/>
      <c r="AI46" s="605"/>
      <c r="AJ46" s="605"/>
      <c r="AK46" s="605"/>
      <c r="AL46" s="605"/>
      <c r="AM46" s="605"/>
      <c r="AN46" s="119" t="s">
        <v>678</v>
      </c>
      <c r="AO46" s="605"/>
      <c r="AP46" s="605"/>
      <c r="AQ46" s="605"/>
    </row>
    <row r="47" spans="2:45" ht="15.95">
      <c r="B47" s="167">
        <v>12</v>
      </c>
      <c r="C47" s="167"/>
      <c r="D47" s="119" t="s">
        <v>679</v>
      </c>
      <c r="F47" s="541">
        <v>1362666</v>
      </c>
      <c r="G47" s="542" t="s">
        <v>144</v>
      </c>
      <c r="H47" s="541" t="s">
        <v>153</v>
      </c>
      <c r="I47" s="541" t="s">
        <v>316</v>
      </c>
      <c r="J47" s="542">
        <v>44109</v>
      </c>
      <c r="K47" s="542"/>
      <c r="L47" s="542"/>
      <c r="M47" s="547">
        <f t="shared" ca="1" si="11"/>
        <v>2.9249999999999998</v>
      </c>
      <c r="N47" s="541">
        <f t="shared" ca="1" si="12"/>
        <v>1068</v>
      </c>
      <c r="O47" s="548">
        <f t="shared" ca="1" si="13"/>
        <v>35.6</v>
      </c>
      <c r="P47" s="372" t="s">
        <v>3375</v>
      </c>
      <c r="Q47" s="188"/>
      <c r="R47" s="188"/>
      <c r="S47" s="188"/>
      <c r="T47" s="188"/>
      <c r="U47" s="605"/>
      <c r="V47" s="605"/>
      <c r="W47" s="605"/>
      <c r="X47" s="605"/>
      <c r="Y47" s="605"/>
      <c r="Z47" s="605"/>
      <c r="AA47" s="605"/>
      <c r="AB47" s="605"/>
      <c r="AC47" s="605"/>
      <c r="AD47" s="605"/>
      <c r="AE47" s="605"/>
      <c r="AF47" s="605"/>
      <c r="AG47" s="605"/>
      <c r="AH47" s="605"/>
      <c r="AI47" s="605"/>
      <c r="AJ47" s="605"/>
      <c r="AK47" s="605"/>
      <c r="AL47" s="605"/>
      <c r="AM47" s="605"/>
      <c r="AN47" s="119" t="s">
        <v>679</v>
      </c>
      <c r="AO47" s="605"/>
      <c r="AP47" s="605"/>
      <c r="AQ47" s="605"/>
    </row>
    <row r="48" spans="2:45" ht="15.95">
      <c r="B48" s="167">
        <v>13</v>
      </c>
      <c r="C48" s="167"/>
      <c r="D48" s="119" t="s">
        <v>680</v>
      </c>
      <c r="F48" s="541">
        <v>1362666</v>
      </c>
      <c r="G48" s="542" t="s">
        <v>144</v>
      </c>
      <c r="H48" s="541" t="s">
        <v>153</v>
      </c>
      <c r="I48" s="541" t="s">
        <v>323</v>
      </c>
      <c r="J48" s="542">
        <v>44109</v>
      </c>
      <c r="K48" s="542"/>
      <c r="L48" s="542"/>
      <c r="M48" s="547">
        <f t="shared" ca="1" si="11"/>
        <v>2.9249999999999998</v>
      </c>
      <c r="N48" s="541">
        <f t="shared" ca="1" si="12"/>
        <v>1068</v>
      </c>
      <c r="O48" s="548">
        <f t="shared" ca="1" si="13"/>
        <v>35.6</v>
      </c>
      <c r="P48" s="372" t="s">
        <v>3375</v>
      </c>
      <c r="Q48" s="188"/>
      <c r="R48" s="188"/>
      <c r="S48" s="188"/>
      <c r="T48" s="188"/>
      <c r="U48" s="605"/>
      <c r="V48" s="605"/>
      <c r="W48" s="605"/>
      <c r="X48" s="605"/>
      <c r="Y48" s="605"/>
      <c r="Z48" s="605"/>
      <c r="AA48" s="605"/>
      <c r="AB48" s="605"/>
      <c r="AC48" s="605"/>
      <c r="AD48" s="605"/>
      <c r="AE48" s="605"/>
      <c r="AF48" s="605"/>
      <c r="AG48" s="605"/>
      <c r="AH48" s="605"/>
      <c r="AI48" s="605"/>
      <c r="AJ48" s="605"/>
      <c r="AK48" s="605"/>
      <c r="AL48" s="605"/>
      <c r="AM48" s="605"/>
      <c r="AN48" s="119" t="s">
        <v>680</v>
      </c>
      <c r="AO48" s="605"/>
      <c r="AP48" s="605"/>
      <c r="AQ48" s="605"/>
    </row>
    <row r="49" spans="2:43" ht="15.95">
      <c r="B49" s="167">
        <v>14</v>
      </c>
      <c r="C49" s="167"/>
      <c r="D49" s="119" t="s">
        <v>681</v>
      </c>
      <c r="F49" s="541">
        <v>1362673</v>
      </c>
      <c r="G49" s="542" t="s">
        <v>142</v>
      </c>
      <c r="H49" s="541" t="s">
        <v>153</v>
      </c>
      <c r="I49" s="541" t="s">
        <v>329</v>
      </c>
      <c r="J49" s="542">
        <v>44109</v>
      </c>
      <c r="K49" s="542"/>
      <c r="L49" s="542"/>
      <c r="M49" s="547">
        <f t="shared" ca="1" si="11"/>
        <v>2.9249999999999998</v>
      </c>
      <c r="N49" s="541">
        <f t="shared" ca="1" si="12"/>
        <v>1068</v>
      </c>
      <c r="O49" s="548">
        <f t="shared" ca="1" si="13"/>
        <v>35.6</v>
      </c>
      <c r="P49" s="601" t="s">
        <v>141</v>
      </c>
      <c r="Q49" s="620">
        <v>400</v>
      </c>
      <c r="R49" s="620">
        <v>265</v>
      </c>
      <c r="S49" s="620"/>
      <c r="T49" s="620">
        <v>135</v>
      </c>
      <c r="U49" s="606"/>
      <c r="V49" s="606"/>
      <c r="W49" s="606"/>
      <c r="X49" s="606"/>
      <c r="Y49" s="606"/>
      <c r="Z49" s="606"/>
      <c r="AA49" s="606"/>
      <c r="AB49" s="606"/>
      <c r="AC49" s="606"/>
      <c r="AD49" s="606"/>
      <c r="AE49" s="606"/>
      <c r="AF49" s="606"/>
      <c r="AG49" s="606"/>
      <c r="AH49" s="606"/>
      <c r="AI49" s="606"/>
      <c r="AJ49" s="606"/>
      <c r="AK49" s="606"/>
      <c r="AL49" s="606"/>
      <c r="AM49" s="606"/>
      <c r="AN49" s="119" t="s">
        <v>681</v>
      </c>
      <c r="AO49" s="606"/>
      <c r="AP49" s="606"/>
      <c r="AQ49" s="606"/>
    </row>
    <row r="50" spans="2:43" ht="15.95">
      <c r="B50" s="167">
        <v>15</v>
      </c>
      <c r="C50" s="167"/>
      <c r="D50" s="119" t="s">
        <v>683</v>
      </c>
      <c r="F50" s="541">
        <v>1362673</v>
      </c>
      <c r="G50" s="542" t="s">
        <v>142</v>
      </c>
      <c r="H50" s="541" t="s">
        <v>153</v>
      </c>
      <c r="I50" s="541" t="s">
        <v>326</v>
      </c>
      <c r="J50" s="542">
        <v>44109</v>
      </c>
      <c r="K50" s="542"/>
      <c r="L50" s="542"/>
      <c r="M50" s="547">
        <f t="shared" ca="1" si="11"/>
        <v>2.9249999999999998</v>
      </c>
      <c r="N50" s="541">
        <f t="shared" ca="1" si="12"/>
        <v>1068</v>
      </c>
      <c r="O50" s="548">
        <f t="shared" ca="1" si="13"/>
        <v>35.6</v>
      </c>
      <c r="P50" s="549" t="s">
        <v>141</v>
      </c>
      <c r="Q50" s="605"/>
      <c r="R50" s="605"/>
      <c r="S50" s="605"/>
      <c r="T50" s="605"/>
      <c r="U50" s="605"/>
      <c r="V50" s="605"/>
      <c r="W50" s="605"/>
      <c r="X50" s="605"/>
      <c r="Y50" s="605"/>
      <c r="Z50" s="605"/>
      <c r="AA50" s="605"/>
      <c r="AB50" s="605"/>
      <c r="AC50" s="605"/>
      <c r="AD50" s="605"/>
      <c r="AE50" s="605"/>
      <c r="AF50" s="605"/>
      <c r="AG50" s="605"/>
      <c r="AH50" s="605"/>
      <c r="AI50" s="605"/>
      <c r="AJ50" s="605"/>
      <c r="AK50" s="605"/>
      <c r="AL50" s="605"/>
      <c r="AM50" s="605"/>
      <c r="AN50" s="119" t="s">
        <v>683</v>
      </c>
      <c r="AO50" s="605"/>
      <c r="AP50" s="605"/>
      <c r="AQ50" s="605"/>
    </row>
    <row r="51" spans="2:43" ht="15.95">
      <c r="B51" s="167">
        <v>16</v>
      </c>
      <c r="C51" s="167"/>
      <c r="D51" s="119" t="s">
        <v>684</v>
      </c>
      <c r="F51" s="541">
        <v>1362673</v>
      </c>
      <c r="G51" s="542" t="s">
        <v>142</v>
      </c>
      <c r="H51" s="541" t="s">
        <v>153</v>
      </c>
      <c r="I51" s="541" t="s">
        <v>323</v>
      </c>
      <c r="J51" s="542">
        <v>44109</v>
      </c>
      <c r="K51" s="542"/>
      <c r="L51" s="542"/>
      <c r="M51" s="547">
        <f t="shared" ca="1" si="11"/>
        <v>2.9249999999999998</v>
      </c>
      <c r="N51" s="541">
        <f t="shared" ca="1" si="12"/>
        <v>1068</v>
      </c>
      <c r="O51" s="548">
        <f t="shared" ca="1" si="13"/>
        <v>35.6</v>
      </c>
      <c r="P51" s="549" t="s">
        <v>141</v>
      </c>
      <c r="Q51" s="605"/>
      <c r="R51" s="605"/>
      <c r="S51" s="605"/>
      <c r="T51" s="605"/>
      <c r="U51" s="605"/>
      <c r="V51" s="605"/>
      <c r="W51" s="605"/>
      <c r="X51" s="605"/>
      <c r="Y51" s="605"/>
      <c r="Z51" s="605"/>
      <c r="AA51" s="605"/>
      <c r="AB51" s="605"/>
      <c r="AC51" s="605"/>
      <c r="AD51" s="605"/>
      <c r="AE51" s="605"/>
      <c r="AF51" s="605"/>
      <c r="AG51" s="605"/>
      <c r="AH51" s="605"/>
      <c r="AI51" s="605"/>
      <c r="AJ51" s="605"/>
      <c r="AK51" s="605"/>
      <c r="AL51" s="605"/>
      <c r="AM51" s="605"/>
      <c r="AN51" s="119" t="s">
        <v>684</v>
      </c>
      <c r="AO51" s="605"/>
      <c r="AP51" s="605"/>
      <c r="AQ51" s="605"/>
    </row>
    <row r="52" spans="2:43" ht="15.95">
      <c r="B52" s="167">
        <v>17</v>
      </c>
      <c r="C52" s="167"/>
      <c r="D52" s="119" t="s">
        <v>685</v>
      </c>
      <c r="F52" s="541">
        <v>1362673</v>
      </c>
      <c r="G52" s="542" t="s">
        <v>142</v>
      </c>
      <c r="H52" s="541" t="s">
        <v>153</v>
      </c>
      <c r="I52" s="541" t="s">
        <v>320</v>
      </c>
      <c r="J52" s="542">
        <v>44109</v>
      </c>
      <c r="K52" s="542"/>
      <c r="L52" s="542"/>
      <c r="M52" s="547">
        <f t="shared" ca="1" si="11"/>
        <v>2.9249999999999998</v>
      </c>
      <c r="N52" s="541">
        <f t="shared" ca="1" si="12"/>
        <v>1068</v>
      </c>
      <c r="O52" s="548">
        <f t="shared" ca="1" si="13"/>
        <v>35.6</v>
      </c>
      <c r="P52" s="549" t="s">
        <v>141</v>
      </c>
      <c r="Q52" s="605"/>
      <c r="R52" s="605"/>
      <c r="S52" s="605"/>
      <c r="T52" s="605"/>
      <c r="U52" s="605"/>
      <c r="V52" s="605"/>
      <c r="W52" s="605"/>
      <c r="X52" s="605"/>
      <c r="Y52" s="605"/>
      <c r="Z52" s="605"/>
      <c r="AA52" s="605"/>
      <c r="AB52" s="605"/>
      <c r="AC52" s="605"/>
      <c r="AD52" s="605"/>
      <c r="AE52" s="605"/>
      <c r="AF52" s="605"/>
      <c r="AG52" s="605"/>
      <c r="AH52" s="605"/>
      <c r="AI52" s="605"/>
      <c r="AJ52" s="605"/>
      <c r="AK52" s="605"/>
      <c r="AL52" s="605"/>
      <c r="AM52" s="605"/>
      <c r="AN52" s="119" t="s">
        <v>685</v>
      </c>
      <c r="AO52" s="605"/>
      <c r="AP52" s="605"/>
      <c r="AQ52" s="605"/>
    </row>
    <row r="53" spans="2:43" ht="15.95">
      <c r="B53" s="167">
        <v>18</v>
      </c>
      <c r="C53" s="167"/>
      <c r="D53" s="119" t="s">
        <v>686</v>
      </c>
      <c r="F53" s="541">
        <v>1362673</v>
      </c>
      <c r="G53" s="542" t="s">
        <v>142</v>
      </c>
      <c r="H53" s="541" t="s">
        <v>153</v>
      </c>
      <c r="I53" s="541" t="s">
        <v>412</v>
      </c>
      <c r="J53" s="542">
        <v>44109</v>
      </c>
      <c r="K53" s="542"/>
      <c r="L53" s="542"/>
      <c r="M53" s="547">
        <f t="shared" ca="1" si="11"/>
        <v>2.9249999999999998</v>
      </c>
      <c r="N53" s="541">
        <f t="shared" ca="1" si="12"/>
        <v>1068</v>
      </c>
      <c r="O53" s="548">
        <f t="shared" ca="1" si="13"/>
        <v>35.6</v>
      </c>
      <c r="P53" s="558" t="s">
        <v>141</v>
      </c>
      <c r="Q53" s="605"/>
      <c r="R53" s="605"/>
      <c r="S53" s="605"/>
      <c r="T53" s="605"/>
      <c r="U53" s="605"/>
      <c r="V53" s="605"/>
      <c r="W53" s="605"/>
      <c r="X53" s="605"/>
      <c r="Y53" s="605"/>
      <c r="Z53" s="605"/>
      <c r="AA53" s="605"/>
      <c r="AB53" s="605"/>
      <c r="AC53" s="605"/>
      <c r="AD53" s="605"/>
      <c r="AE53" s="605"/>
      <c r="AF53" s="605"/>
      <c r="AG53" s="605"/>
      <c r="AH53" s="605"/>
      <c r="AI53" s="605"/>
      <c r="AJ53" s="605"/>
      <c r="AK53" s="605"/>
      <c r="AL53" s="605"/>
      <c r="AM53" s="605"/>
      <c r="AN53" s="119" t="s">
        <v>686</v>
      </c>
      <c r="AO53" s="605"/>
      <c r="AP53" s="605"/>
      <c r="AQ53" s="60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D8D72-1F10-4882-BE7E-5EC9DDE93E3D}">
  <sheetPr>
    <tabColor rgb="FFC6E0B4"/>
    <pageSetUpPr fitToPage="1"/>
  </sheetPr>
  <dimension ref="A1:AP40"/>
  <sheetViews>
    <sheetView workbookViewId="0">
      <selection activeCell="Q29" sqref="Q29"/>
    </sheetView>
  </sheetViews>
  <sheetFormatPr defaultColWidth="8.85546875" defaultRowHeight="15"/>
  <cols>
    <col min="1" max="2" width="17.28515625" customWidth="1"/>
    <col min="3" max="3" width="16.42578125" customWidth="1"/>
    <col min="4" max="4" width="13.28515625" customWidth="1"/>
    <col min="5" max="5" width="15.42578125" customWidth="1"/>
    <col min="6" max="6" width="8.28515625" customWidth="1"/>
    <col min="7" max="7" width="12.42578125" customWidth="1"/>
    <col min="9" max="9" width="15.42578125" customWidth="1"/>
    <col min="10" max="10" width="16.140625" customWidth="1"/>
    <col min="11" max="11" width="13.42578125" customWidth="1"/>
    <col min="12" max="12" width="17.7109375" customWidth="1"/>
    <col min="13" max="14" width="20.42578125" customWidth="1"/>
    <col min="15" max="15" width="15" customWidth="1"/>
    <col min="16" max="16" width="24" customWidth="1"/>
    <col min="17" max="17" width="21.42578125" customWidth="1"/>
    <col min="18" max="18" width="16.140625" customWidth="1"/>
    <col min="19" max="19" width="18.140625" customWidth="1"/>
    <col min="20" max="20" width="16.85546875" customWidth="1"/>
    <col min="21" max="21" width="15.140625" customWidth="1"/>
    <col min="22" max="22" width="14.7109375" customWidth="1"/>
    <col min="23" max="23" width="16" customWidth="1"/>
    <col min="24" max="24" width="19.140625" customWidth="1"/>
    <col min="25" max="25" width="19.85546875" customWidth="1"/>
    <col min="26" max="26" width="18.42578125" customWidth="1"/>
    <col min="27" max="27" width="16.42578125" customWidth="1"/>
    <col min="28" max="28" width="16.85546875" customWidth="1"/>
    <col min="29" max="29" width="16.42578125" customWidth="1"/>
    <col min="30" max="30" width="26.28515625" customWidth="1"/>
    <col min="31" max="31" width="24" customWidth="1"/>
    <col min="32" max="32" width="23" customWidth="1"/>
    <col min="33" max="33" width="22.85546875" customWidth="1"/>
    <col min="34" max="34" width="17.85546875" customWidth="1"/>
    <col min="35" max="35" width="13.42578125" customWidth="1"/>
    <col min="36" max="36" width="14.42578125" customWidth="1"/>
    <col min="37" max="37" width="16" customWidth="1"/>
    <col min="38" max="38" width="12.140625" customWidth="1"/>
    <col min="39" max="39" width="15.7109375" bestFit="1" customWidth="1"/>
    <col min="40" max="40" width="22.42578125" customWidth="1"/>
    <col min="41" max="41" width="14" customWidth="1"/>
    <col min="42" max="42" width="14.140625" customWidth="1"/>
  </cols>
  <sheetData>
    <row r="1" spans="1:42">
      <c r="A1" s="167" t="s">
        <v>126</v>
      </c>
      <c r="B1" s="167" t="s">
        <v>3366</v>
      </c>
      <c r="C1" s="167" t="s">
        <v>3367</v>
      </c>
      <c r="D1" s="316" t="s">
        <v>269</v>
      </c>
      <c r="E1" s="167" t="s">
        <v>3227</v>
      </c>
      <c r="F1" s="167" t="s">
        <v>219</v>
      </c>
      <c r="G1" s="167" t="s">
        <v>222</v>
      </c>
      <c r="H1" s="167" t="s">
        <v>271</v>
      </c>
      <c r="I1" s="167" t="s">
        <v>218</v>
      </c>
      <c r="J1" s="167" t="s">
        <v>272</v>
      </c>
      <c r="K1" s="167" t="s">
        <v>3684</v>
      </c>
      <c r="L1" s="167" t="s">
        <v>3685</v>
      </c>
      <c r="M1" s="167" t="s">
        <v>3599</v>
      </c>
      <c r="N1" s="167" t="s">
        <v>3735</v>
      </c>
      <c r="O1" s="167" t="s">
        <v>3233</v>
      </c>
      <c r="P1" s="368" t="s">
        <v>3675</v>
      </c>
      <c r="Q1" s="167" t="s">
        <v>3676</v>
      </c>
      <c r="R1" s="662" t="s">
        <v>3736</v>
      </c>
      <c r="S1" s="167" t="s">
        <v>3737</v>
      </c>
      <c r="T1" s="144" t="s">
        <v>3738</v>
      </c>
      <c r="U1" s="167" t="s">
        <v>3739</v>
      </c>
      <c r="V1" s="167" t="s">
        <v>3623</v>
      </c>
      <c r="W1" s="167" t="s">
        <v>3624</v>
      </c>
      <c r="X1" s="167" t="s">
        <v>3625</v>
      </c>
      <c r="Y1" s="167" t="s">
        <v>3626</v>
      </c>
      <c r="Z1" s="167" t="s">
        <v>3627</v>
      </c>
      <c r="AA1" s="167" t="s">
        <v>3690</v>
      </c>
      <c r="AB1" s="167" t="s">
        <v>3691</v>
      </c>
      <c r="AC1" s="167" t="s">
        <v>3692</v>
      </c>
      <c r="AD1" s="167" t="s">
        <v>3740</v>
      </c>
      <c r="AE1" s="119" t="s">
        <v>3741</v>
      </c>
      <c r="AF1" s="119" t="s">
        <v>3742</v>
      </c>
      <c r="AG1" s="119" t="s">
        <v>3743</v>
      </c>
      <c r="AH1" s="167" t="s">
        <v>3707</v>
      </c>
      <c r="AI1" t="s">
        <v>3744</v>
      </c>
      <c r="AJ1" s="119" t="s">
        <v>3709</v>
      </c>
      <c r="AK1" t="s">
        <v>3710</v>
      </c>
      <c r="AL1" t="s">
        <v>3711</v>
      </c>
      <c r="AM1" t="s">
        <v>3712</v>
      </c>
      <c r="AN1" t="s">
        <v>3745</v>
      </c>
      <c r="AO1" t="s">
        <v>3746</v>
      </c>
      <c r="AP1" s="6" t="s">
        <v>3747</v>
      </c>
    </row>
    <row r="2" spans="1:42" ht="15.95">
      <c r="A2" s="167">
        <v>1</v>
      </c>
      <c r="B2" s="1014" t="s">
        <v>3001</v>
      </c>
      <c r="C2" s="167" t="s">
        <v>691</v>
      </c>
      <c r="D2" s="672" t="s">
        <v>630</v>
      </c>
      <c r="E2" s="644">
        <v>1362669</v>
      </c>
      <c r="F2" s="645" t="s">
        <v>144</v>
      </c>
      <c r="G2" s="335" t="s">
        <v>179</v>
      </c>
      <c r="H2" s="335" t="s">
        <v>329</v>
      </c>
      <c r="I2" s="646">
        <v>44150</v>
      </c>
      <c r="J2" s="335">
        <f ca="1">K2/365</f>
        <v>2.8136986301369862</v>
      </c>
      <c r="K2" s="335">
        <f ca="1">_xlfn.DAYS(TODAY(),I2)</f>
        <v>1027</v>
      </c>
      <c r="L2" s="335">
        <f ca="1">K2/30</f>
        <v>34.233333333333334</v>
      </c>
      <c r="M2" s="13">
        <v>44580</v>
      </c>
      <c r="N2" s="415"/>
      <c r="O2" s="642" t="s">
        <v>141</v>
      </c>
      <c r="P2" s="647">
        <v>44522</v>
      </c>
      <c r="Q2" s="335">
        <f t="shared" ref="Q2:Q29" si="0">_xlfn.DAYS(P2,I2)/30</f>
        <v>12.4</v>
      </c>
      <c r="R2" s="274">
        <v>164</v>
      </c>
      <c r="S2" s="274">
        <v>24</v>
      </c>
      <c r="T2" s="325"/>
      <c r="U2" s="325"/>
      <c r="V2" s="274">
        <v>29</v>
      </c>
      <c r="W2" s="274">
        <v>28</v>
      </c>
      <c r="X2" s="274">
        <v>29</v>
      </c>
      <c r="Y2" s="274">
        <v>27</v>
      </c>
      <c r="Z2" s="274">
        <v>28</v>
      </c>
      <c r="AA2" s="274">
        <v>28</v>
      </c>
      <c r="AB2" s="274">
        <v>27</v>
      </c>
      <c r="AC2" s="274">
        <v>29</v>
      </c>
      <c r="AD2" s="274">
        <v>30</v>
      </c>
      <c r="AE2" s="274">
        <v>32</v>
      </c>
      <c r="AF2" s="274">
        <v>32</v>
      </c>
      <c r="AG2" s="274">
        <v>33</v>
      </c>
      <c r="AH2" s="274">
        <v>36</v>
      </c>
      <c r="AJ2" s="274">
        <v>37</v>
      </c>
      <c r="AK2" s="274">
        <v>37</v>
      </c>
      <c r="AL2" s="274">
        <v>38</v>
      </c>
      <c r="AM2" s="903">
        <v>39</v>
      </c>
      <c r="AN2" s="274">
        <v>40</v>
      </c>
      <c r="AO2" s="274">
        <v>42</v>
      </c>
    </row>
    <row r="3" spans="1:42" ht="15.95">
      <c r="A3" s="167">
        <v>2</v>
      </c>
      <c r="B3" s="1014" t="s">
        <v>3003</v>
      </c>
      <c r="C3" s="167" t="s">
        <v>692</v>
      </c>
      <c r="D3" s="672" t="s">
        <v>630</v>
      </c>
      <c r="E3" s="124">
        <v>1362669</v>
      </c>
      <c r="F3" s="645" t="s">
        <v>144</v>
      </c>
      <c r="G3" s="335" t="s">
        <v>179</v>
      </c>
      <c r="H3" s="335" t="s">
        <v>316</v>
      </c>
      <c r="I3" s="100">
        <v>44150</v>
      </c>
      <c r="J3" s="335">
        <f t="shared" ref="J3:J29" ca="1" si="1">K3/365</f>
        <v>2.8136986301369862</v>
      </c>
      <c r="K3" s="335">
        <f ca="1">_xlfn.DAYS(TODAY(),I3)</f>
        <v>1027</v>
      </c>
      <c r="L3" s="335">
        <f t="shared" ref="L3:L29" ca="1" si="2">K3/30</f>
        <v>34.233333333333334</v>
      </c>
      <c r="M3" s="13">
        <v>44580</v>
      </c>
      <c r="N3" s="415"/>
      <c r="O3" s="642" t="s">
        <v>141</v>
      </c>
      <c r="P3" s="647">
        <v>44522</v>
      </c>
      <c r="Q3" s="335">
        <f t="shared" si="0"/>
        <v>12.4</v>
      </c>
      <c r="R3" s="274">
        <v>146</v>
      </c>
      <c r="S3" s="274">
        <v>27</v>
      </c>
      <c r="T3" s="325"/>
      <c r="U3" s="325"/>
      <c r="V3" s="274">
        <v>30</v>
      </c>
      <c r="W3" s="274">
        <v>33</v>
      </c>
      <c r="X3" s="274">
        <v>33</v>
      </c>
      <c r="Y3" s="274">
        <v>33</v>
      </c>
      <c r="Z3" s="274">
        <v>33</v>
      </c>
      <c r="AA3" s="274">
        <v>32</v>
      </c>
      <c r="AB3" s="274">
        <v>33</v>
      </c>
      <c r="AC3" s="274">
        <v>35</v>
      </c>
      <c r="AD3" s="274">
        <v>34</v>
      </c>
      <c r="AE3" s="274">
        <v>35</v>
      </c>
      <c r="AF3" s="274">
        <v>34</v>
      </c>
      <c r="AG3" s="274">
        <v>36</v>
      </c>
      <c r="AH3" s="274">
        <v>37</v>
      </c>
      <c r="AJ3" s="274">
        <v>38</v>
      </c>
      <c r="AK3" s="274">
        <v>39</v>
      </c>
      <c r="AL3" s="274">
        <v>40</v>
      </c>
      <c r="AM3" s="903">
        <v>40</v>
      </c>
      <c r="AN3" s="274">
        <v>42</v>
      </c>
      <c r="AO3" s="274">
        <v>42</v>
      </c>
    </row>
    <row r="4" spans="1:42" ht="15.95">
      <c r="A4" s="167">
        <v>3</v>
      </c>
      <c r="B4" s="1014" t="s">
        <v>3005</v>
      </c>
      <c r="C4" s="167" t="s">
        <v>693</v>
      </c>
      <c r="D4" s="672" t="s">
        <v>630</v>
      </c>
      <c r="E4" s="124">
        <v>1362669</v>
      </c>
      <c r="F4" s="645" t="s">
        <v>144</v>
      </c>
      <c r="G4" s="335" t="s">
        <v>179</v>
      </c>
      <c r="H4" s="335" t="s">
        <v>326</v>
      </c>
      <c r="I4" s="100">
        <v>44150</v>
      </c>
      <c r="J4" s="335">
        <f t="shared" ca="1" si="1"/>
        <v>2.8136986301369862</v>
      </c>
      <c r="K4" s="335">
        <f t="shared" ref="K4:K9" ca="1" si="3">_xlfn.DAYS(TODAY(),I4)</f>
        <v>1027</v>
      </c>
      <c r="L4" s="335">
        <f t="shared" ca="1" si="2"/>
        <v>34.233333333333334</v>
      </c>
      <c r="M4" s="13">
        <v>44580</v>
      </c>
      <c r="N4" s="13"/>
      <c r="O4" s="642" t="s">
        <v>141</v>
      </c>
      <c r="P4" s="647">
        <v>44522</v>
      </c>
      <c r="Q4" s="335">
        <f t="shared" si="0"/>
        <v>12.4</v>
      </c>
      <c r="R4" s="274">
        <v>163</v>
      </c>
      <c r="S4" s="274">
        <v>25</v>
      </c>
      <c r="T4" s="325"/>
      <c r="U4" s="325"/>
      <c r="V4" s="274">
        <v>28</v>
      </c>
      <c r="W4" s="274">
        <v>30</v>
      </c>
      <c r="X4" s="274">
        <v>29</v>
      </c>
      <c r="Y4" s="274">
        <v>31</v>
      </c>
      <c r="Z4" s="274">
        <v>32</v>
      </c>
      <c r="AA4" s="274">
        <v>34</v>
      </c>
      <c r="AB4" s="274">
        <v>34</v>
      </c>
      <c r="AC4" s="274">
        <v>34</v>
      </c>
      <c r="AD4" s="274">
        <v>35</v>
      </c>
      <c r="AE4" s="274">
        <v>36</v>
      </c>
      <c r="AF4" s="274">
        <v>34</v>
      </c>
      <c r="AG4" s="274">
        <v>37</v>
      </c>
      <c r="AH4" s="274">
        <v>39</v>
      </c>
      <c r="AJ4" s="274">
        <v>38</v>
      </c>
      <c r="AK4" s="274">
        <v>40</v>
      </c>
      <c r="AL4" s="274">
        <v>40</v>
      </c>
      <c r="AM4" s="903">
        <v>40</v>
      </c>
      <c r="AN4" s="274">
        <v>42</v>
      </c>
      <c r="AO4" s="274">
        <v>43</v>
      </c>
    </row>
    <row r="5" spans="1:42" ht="15.95">
      <c r="A5" s="308">
        <v>4</v>
      </c>
      <c r="B5" s="1014" t="s">
        <v>2999</v>
      </c>
      <c r="C5" s="308" t="s">
        <v>694</v>
      </c>
      <c r="D5" s="776" t="s">
        <v>630</v>
      </c>
      <c r="E5" s="777">
        <v>1362669</v>
      </c>
      <c r="F5" s="778" t="s">
        <v>144</v>
      </c>
      <c r="G5" s="663" t="s">
        <v>179</v>
      </c>
      <c r="H5" s="663" t="s">
        <v>323</v>
      </c>
      <c r="I5" s="710">
        <v>44154</v>
      </c>
      <c r="J5" s="663">
        <f t="shared" ca="1" si="1"/>
        <v>2.8027397260273972</v>
      </c>
      <c r="K5" s="663">
        <f t="shared" ca="1" si="3"/>
        <v>1023</v>
      </c>
      <c r="L5" s="663">
        <f t="shared" ca="1" si="2"/>
        <v>34.1</v>
      </c>
      <c r="M5" s="13">
        <v>44580</v>
      </c>
      <c r="N5" s="13"/>
      <c r="O5" s="779" t="s">
        <v>141</v>
      </c>
      <c r="P5" s="648">
        <v>44523</v>
      </c>
      <c r="Q5" s="663">
        <f t="shared" si="0"/>
        <v>12.3</v>
      </c>
      <c r="R5" s="652">
        <v>190</v>
      </c>
      <c r="S5" s="652">
        <v>26</v>
      </c>
      <c r="T5" s="664"/>
      <c r="U5" s="325"/>
      <c r="V5" s="274">
        <v>27</v>
      </c>
      <c r="W5" s="274">
        <v>29</v>
      </c>
      <c r="X5" s="274">
        <v>28</v>
      </c>
      <c r="Y5" s="274">
        <v>30</v>
      </c>
      <c r="Z5" s="274">
        <v>30</v>
      </c>
      <c r="AA5" s="274">
        <v>32</v>
      </c>
      <c r="AB5" s="274">
        <v>32</v>
      </c>
      <c r="AC5" s="274">
        <v>33</v>
      </c>
      <c r="AD5" s="274">
        <v>33</v>
      </c>
      <c r="AE5" s="274">
        <v>32</v>
      </c>
      <c r="AF5" s="274">
        <v>32</v>
      </c>
      <c r="AG5" s="274">
        <v>34</v>
      </c>
      <c r="AH5" s="274">
        <v>35</v>
      </c>
      <c r="AJ5" s="274">
        <v>37</v>
      </c>
      <c r="AK5" s="274">
        <v>37</v>
      </c>
      <c r="AL5" s="274">
        <v>38</v>
      </c>
      <c r="AM5" s="903">
        <v>38</v>
      </c>
      <c r="AN5" s="274">
        <v>40</v>
      </c>
      <c r="AO5" s="274">
        <v>41</v>
      </c>
    </row>
    <row r="6" spans="1:42" ht="15.95">
      <c r="A6" s="167">
        <v>5</v>
      </c>
      <c r="B6" s="1014" t="s">
        <v>3011</v>
      </c>
      <c r="C6" s="167" t="s">
        <v>695</v>
      </c>
      <c r="D6" s="672" t="s">
        <v>636</v>
      </c>
      <c r="E6" s="99">
        <v>1362675</v>
      </c>
      <c r="F6" s="335" t="s">
        <v>144</v>
      </c>
      <c r="G6" s="335" t="s">
        <v>179</v>
      </c>
      <c r="H6" s="335" t="s">
        <v>329</v>
      </c>
      <c r="I6" s="100">
        <v>44142</v>
      </c>
      <c r="J6" s="335">
        <f t="shared" ca="1" si="1"/>
        <v>2.8356164383561642</v>
      </c>
      <c r="K6" s="335">
        <f t="shared" ca="1" si="3"/>
        <v>1035</v>
      </c>
      <c r="L6" s="335">
        <f t="shared" ca="1" si="2"/>
        <v>34.5</v>
      </c>
      <c r="M6" s="13">
        <v>44580</v>
      </c>
      <c r="N6" s="13"/>
      <c r="O6" s="642" t="s">
        <v>141</v>
      </c>
      <c r="P6" s="647">
        <v>44522</v>
      </c>
      <c r="Q6" s="335">
        <f t="shared" si="0"/>
        <v>12.666666666666666</v>
      </c>
      <c r="R6" s="274">
        <v>166</v>
      </c>
      <c r="S6" s="274">
        <v>26</v>
      </c>
      <c r="T6" s="325"/>
      <c r="U6" s="325"/>
      <c r="V6" s="274">
        <v>30</v>
      </c>
      <c r="W6" s="274">
        <v>27</v>
      </c>
      <c r="X6" s="274">
        <v>27</v>
      </c>
      <c r="Y6" s="274">
        <v>29</v>
      </c>
      <c r="Z6" s="274">
        <v>29</v>
      </c>
      <c r="AA6" s="274">
        <v>31</v>
      </c>
      <c r="AB6" s="274">
        <v>31</v>
      </c>
      <c r="AC6" s="274">
        <v>34</v>
      </c>
      <c r="AD6" s="274">
        <v>33</v>
      </c>
      <c r="AE6" s="274">
        <v>34</v>
      </c>
      <c r="AF6" s="274">
        <v>33</v>
      </c>
      <c r="AG6" s="274">
        <v>34</v>
      </c>
      <c r="AH6" s="274">
        <v>33</v>
      </c>
      <c r="AJ6" s="274">
        <v>33</v>
      </c>
      <c r="AK6" s="274">
        <v>32</v>
      </c>
      <c r="AL6" s="274">
        <v>33</v>
      </c>
      <c r="AM6" s="903">
        <v>34</v>
      </c>
      <c r="AN6" s="274">
        <v>35</v>
      </c>
      <c r="AO6" s="274">
        <v>35</v>
      </c>
    </row>
    <row r="7" spans="1:42" ht="15.95">
      <c r="A7" s="167">
        <v>6</v>
      </c>
      <c r="B7" s="1014" t="s">
        <v>3013</v>
      </c>
      <c r="C7" s="167" t="s">
        <v>696</v>
      </c>
      <c r="D7" s="672" t="s">
        <v>636</v>
      </c>
      <c r="E7" s="99">
        <v>1362675</v>
      </c>
      <c r="F7" s="335" t="s">
        <v>144</v>
      </c>
      <c r="G7" s="335" t="s">
        <v>179</v>
      </c>
      <c r="H7" s="335" t="s">
        <v>326</v>
      </c>
      <c r="I7" s="100">
        <v>44142</v>
      </c>
      <c r="J7" s="335">
        <f t="shared" ca="1" si="1"/>
        <v>2.8356164383561642</v>
      </c>
      <c r="K7" s="335">
        <f t="shared" ca="1" si="3"/>
        <v>1035</v>
      </c>
      <c r="L7" s="335">
        <f t="shared" ca="1" si="2"/>
        <v>34.5</v>
      </c>
      <c r="M7" s="13">
        <v>44580</v>
      </c>
      <c r="N7" s="13"/>
      <c r="O7" s="642" t="s">
        <v>141</v>
      </c>
      <c r="P7" s="647">
        <v>44522</v>
      </c>
      <c r="Q7" s="335">
        <f t="shared" si="0"/>
        <v>12.666666666666666</v>
      </c>
      <c r="R7" s="274">
        <v>172</v>
      </c>
      <c r="S7" s="274">
        <v>26</v>
      </c>
      <c r="T7" s="325"/>
      <c r="U7" s="325"/>
      <c r="V7" s="274">
        <v>31</v>
      </c>
      <c r="W7" s="274">
        <v>34</v>
      </c>
      <c r="X7" s="274">
        <v>36</v>
      </c>
      <c r="Y7" s="274">
        <v>37</v>
      </c>
      <c r="Z7" s="274">
        <v>36</v>
      </c>
      <c r="AA7" s="274">
        <v>38</v>
      </c>
      <c r="AB7" s="274">
        <v>38</v>
      </c>
      <c r="AC7" s="274">
        <v>40</v>
      </c>
      <c r="AD7" s="274">
        <v>39</v>
      </c>
      <c r="AE7" s="274">
        <v>40</v>
      </c>
      <c r="AF7" s="274">
        <v>40</v>
      </c>
      <c r="AG7" s="274">
        <v>41</v>
      </c>
      <c r="AH7" s="274">
        <v>41</v>
      </c>
      <c r="AJ7" s="274">
        <v>41</v>
      </c>
      <c r="AK7" s="274">
        <v>41</v>
      </c>
      <c r="AL7" s="274">
        <v>40</v>
      </c>
      <c r="AM7" s="903">
        <v>43</v>
      </c>
      <c r="AN7" s="274">
        <v>44</v>
      </c>
      <c r="AO7" s="274">
        <v>45</v>
      </c>
    </row>
    <row r="8" spans="1:42" ht="15.95">
      <c r="A8" s="167">
        <v>7</v>
      </c>
      <c r="B8" s="1014" t="s">
        <v>3007</v>
      </c>
      <c r="C8" s="167" t="s">
        <v>697</v>
      </c>
      <c r="D8" s="672" t="s">
        <v>636</v>
      </c>
      <c r="E8" s="99">
        <v>1362675</v>
      </c>
      <c r="F8" s="335" t="s">
        <v>144</v>
      </c>
      <c r="G8" s="335" t="s">
        <v>179</v>
      </c>
      <c r="H8" s="335" t="s">
        <v>323</v>
      </c>
      <c r="I8" s="100">
        <v>44146</v>
      </c>
      <c r="J8" s="335">
        <f t="shared" ca="1" si="1"/>
        <v>2.8246575342465752</v>
      </c>
      <c r="K8" s="335">
        <f t="shared" ca="1" si="3"/>
        <v>1031</v>
      </c>
      <c r="L8" s="335">
        <f t="shared" ca="1" si="2"/>
        <v>34.366666666666667</v>
      </c>
      <c r="M8" s="13">
        <v>44581</v>
      </c>
      <c r="N8" s="13"/>
      <c r="O8" s="642" t="s">
        <v>141</v>
      </c>
      <c r="P8" s="647">
        <v>44522</v>
      </c>
      <c r="Q8" s="335">
        <f t="shared" si="0"/>
        <v>12.533333333333333</v>
      </c>
      <c r="R8" s="274">
        <v>170</v>
      </c>
      <c r="S8" s="274">
        <v>27</v>
      </c>
      <c r="T8" s="325"/>
      <c r="U8" s="325"/>
      <c r="V8" s="274">
        <v>32</v>
      </c>
      <c r="W8" s="274">
        <v>32</v>
      </c>
      <c r="X8" s="274">
        <v>35</v>
      </c>
      <c r="Y8" s="274">
        <v>38</v>
      </c>
      <c r="Z8" s="274">
        <v>35</v>
      </c>
      <c r="AA8" s="274">
        <v>38</v>
      </c>
      <c r="AB8" s="274">
        <v>39</v>
      </c>
      <c r="AC8" s="274">
        <v>41</v>
      </c>
      <c r="AD8" s="274">
        <v>44</v>
      </c>
      <c r="AE8" s="274">
        <v>42</v>
      </c>
      <c r="AF8" s="274">
        <v>43</v>
      </c>
      <c r="AG8" s="274">
        <v>45</v>
      </c>
      <c r="AH8" s="274">
        <v>45</v>
      </c>
      <c r="AJ8" s="274">
        <v>45</v>
      </c>
      <c r="AK8" s="274">
        <v>46</v>
      </c>
      <c r="AL8" s="274">
        <v>48</v>
      </c>
      <c r="AM8" s="903">
        <v>49</v>
      </c>
      <c r="AN8" s="274">
        <v>50</v>
      </c>
      <c r="AO8" s="274">
        <v>53</v>
      </c>
    </row>
    <row r="9" spans="1:42" ht="15.95">
      <c r="A9" s="308">
        <v>8</v>
      </c>
      <c r="B9" s="1014" t="s">
        <v>3009</v>
      </c>
      <c r="C9" s="308" t="s">
        <v>698</v>
      </c>
      <c r="D9" s="776" t="s">
        <v>636</v>
      </c>
      <c r="E9" s="709">
        <v>1362675</v>
      </c>
      <c r="F9" s="663" t="s">
        <v>144</v>
      </c>
      <c r="G9" s="663" t="s">
        <v>179</v>
      </c>
      <c r="H9" s="663" t="s">
        <v>316</v>
      </c>
      <c r="I9" s="710">
        <v>44146</v>
      </c>
      <c r="J9" s="663">
        <f t="shared" ca="1" si="1"/>
        <v>2.8246575342465752</v>
      </c>
      <c r="K9" s="663">
        <f t="shared" ca="1" si="3"/>
        <v>1031</v>
      </c>
      <c r="L9" s="663">
        <f t="shared" ca="1" si="2"/>
        <v>34.366666666666667</v>
      </c>
      <c r="M9" s="13">
        <v>44581</v>
      </c>
      <c r="N9" s="13"/>
      <c r="O9" s="779" t="s">
        <v>141</v>
      </c>
      <c r="P9" s="648">
        <v>44522</v>
      </c>
      <c r="Q9" s="663">
        <f t="shared" si="0"/>
        <v>12.533333333333333</v>
      </c>
      <c r="R9" s="652">
        <v>183</v>
      </c>
      <c r="S9" s="652">
        <v>25</v>
      </c>
      <c r="T9" s="664"/>
      <c r="U9" s="325"/>
      <c r="V9" s="274">
        <v>28</v>
      </c>
      <c r="W9" s="274">
        <v>29</v>
      </c>
      <c r="X9" s="274">
        <v>30</v>
      </c>
      <c r="Y9" s="274">
        <v>31</v>
      </c>
      <c r="Z9" s="274">
        <v>30</v>
      </c>
      <c r="AA9" s="274">
        <v>32</v>
      </c>
      <c r="AB9" s="274">
        <v>32</v>
      </c>
      <c r="AC9" s="274">
        <v>35</v>
      </c>
      <c r="AD9" s="274">
        <v>35</v>
      </c>
      <c r="AE9" s="274">
        <v>37</v>
      </c>
      <c r="AF9" s="274">
        <v>36</v>
      </c>
      <c r="AG9" s="274">
        <v>38</v>
      </c>
      <c r="AH9" s="274">
        <v>36</v>
      </c>
      <c r="AJ9" s="274">
        <v>37</v>
      </c>
      <c r="AK9" s="274">
        <v>36</v>
      </c>
      <c r="AL9" s="274">
        <v>36</v>
      </c>
      <c r="AM9" s="903">
        <v>38</v>
      </c>
      <c r="AN9" s="274">
        <v>38</v>
      </c>
      <c r="AO9" s="274">
        <v>40</v>
      </c>
    </row>
    <row r="10" spans="1:42" ht="15.95">
      <c r="A10" s="167">
        <v>9</v>
      </c>
      <c r="B10" s="1014" t="s">
        <v>2958</v>
      </c>
      <c r="C10" s="167" t="s">
        <v>699</v>
      </c>
      <c r="D10" s="672" t="s">
        <v>677</v>
      </c>
      <c r="E10" s="99">
        <v>1362664</v>
      </c>
      <c r="F10" s="335" t="s">
        <v>142</v>
      </c>
      <c r="G10" s="335" t="s">
        <v>179</v>
      </c>
      <c r="H10" s="335" t="s">
        <v>329</v>
      </c>
      <c r="I10" s="100">
        <v>44142</v>
      </c>
      <c r="J10" s="335">
        <f t="shared" ca="1" si="1"/>
        <v>2.8356164383561642</v>
      </c>
      <c r="K10" s="335">
        <f t="shared" ref="K10:K29" ca="1" si="4">_xlfn.DAYS(TODAY(),I10)</f>
        <v>1035</v>
      </c>
      <c r="L10" s="335">
        <f t="shared" ca="1" si="2"/>
        <v>34.5</v>
      </c>
      <c r="M10" s="13">
        <v>44581</v>
      </c>
      <c r="N10" s="13"/>
      <c r="O10" s="643" t="s">
        <v>3375</v>
      </c>
      <c r="P10" s="647">
        <v>44522</v>
      </c>
      <c r="Q10" s="335">
        <f t="shared" si="0"/>
        <v>12.666666666666666</v>
      </c>
      <c r="R10" s="274">
        <v>126</v>
      </c>
      <c r="S10" s="274">
        <v>29</v>
      </c>
      <c r="T10" s="325"/>
      <c r="U10" s="325"/>
      <c r="V10" s="274">
        <v>30</v>
      </c>
      <c r="W10" s="274">
        <v>30</v>
      </c>
      <c r="X10" s="274">
        <v>30</v>
      </c>
      <c r="Y10" s="274">
        <v>29</v>
      </c>
      <c r="Z10" s="274">
        <v>30</v>
      </c>
      <c r="AA10" s="274">
        <v>30</v>
      </c>
      <c r="AB10" s="274">
        <v>30</v>
      </c>
      <c r="AC10" s="274">
        <v>30</v>
      </c>
      <c r="AD10" s="274">
        <v>30</v>
      </c>
      <c r="AE10" s="274">
        <v>29</v>
      </c>
      <c r="AF10" s="274">
        <v>30</v>
      </c>
      <c r="AG10" s="274">
        <v>30</v>
      </c>
      <c r="AH10" s="274">
        <v>30</v>
      </c>
      <c r="AJ10" s="274">
        <v>29</v>
      </c>
      <c r="AK10" s="274">
        <v>29</v>
      </c>
      <c r="AL10" s="274">
        <v>29</v>
      </c>
      <c r="AM10" s="903">
        <v>29</v>
      </c>
      <c r="AN10" s="274">
        <v>30</v>
      </c>
      <c r="AO10" s="274">
        <v>30</v>
      </c>
    </row>
    <row r="11" spans="1:42" ht="15.95">
      <c r="A11" s="167">
        <v>10</v>
      </c>
      <c r="B11" s="1014" t="s">
        <v>2960</v>
      </c>
      <c r="C11" s="167" t="s">
        <v>700</v>
      </c>
      <c r="D11" s="672" t="s">
        <v>677</v>
      </c>
      <c r="E11" s="99">
        <v>1362664</v>
      </c>
      <c r="F11" s="335" t="s">
        <v>142</v>
      </c>
      <c r="G11" s="335" t="s">
        <v>179</v>
      </c>
      <c r="H11" s="335" t="s">
        <v>326</v>
      </c>
      <c r="I11" s="100">
        <v>44142</v>
      </c>
      <c r="J11" s="335">
        <f t="shared" ca="1" si="1"/>
        <v>2.8356164383561642</v>
      </c>
      <c r="K11" s="335">
        <f t="shared" ca="1" si="4"/>
        <v>1035</v>
      </c>
      <c r="L11" s="335">
        <f t="shared" ca="1" si="2"/>
        <v>34.5</v>
      </c>
      <c r="M11" s="13">
        <v>44581</v>
      </c>
      <c r="N11" s="13"/>
      <c r="O11" s="643" t="s">
        <v>3375</v>
      </c>
      <c r="P11" s="647">
        <v>44522</v>
      </c>
      <c r="Q11" s="335">
        <f t="shared" si="0"/>
        <v>12.666666666666666</v>
      </c>
      <c r="R11" s="274">
        <v>156</v>
      </c>
      <c r="S11" s="274">
        <v>33</v>
      </c>
      <c r="T11" s="325"/>
      <c r="U11" s="325"/>
      <c r="V11" s="274">
        <v>33</v>
      </c>
      <c r="W11" s="274">
        <v>34</v>
      </c>
      <c r="X11" s="274">
        <v>34</v>
      </c>
      <c r="Y11" s="274">
        <v>32</v>
      </c>
      <c r="Z11" s="274">
        <v>33</v>
      </c>
      <c r="AA11" s="274">
        <v>33</v>
      </c>
      <c r="AB11" s="274">
        <v>33</v>
      </c>
      <c r="AC11" s="274">
        <v>32</v>
      </c>
      <c r="AD11" s="274">
        <v>33</v>
      </c>
      <c r="AE11" s="274">
        <v>32</v>
      </c>
      <c r="AF11" s="274">
        <v>34</v>
      </c>
      <c r="AG11" s="274">
        <v>33</v>
      </c>
      <c r="AH11" s="274">
        <v>33</v>
      </c>
      <c r="AJ11" s="274">
        <v>33</v>
      </c>
      <c r="AK11" s="274">
        <v>33</v>
      </c>
      <c r="AL11" s="274">
        <v>33</v>
      </c>
      <c r="AM11" s="903">
        <v>33</v>
      </c>
      <c r="AN11" s="274">
        <v>33</v>
      </c>
      <c r="AO11" s="274">
        <v>32</v>
      </c>
    </row>
    <row r="12" spans="1:42" ht="15.95">
      <c r="A12" s="167">
        <v>11</v>
      </c>
      <c r="B12" s="1014" t="s">
        <v>2962</v>
      </c>
      <c r="C12" s="167" t="s">
        <v>701</v>
      </c>
      <c r="D12" s="672" t="s">
        <v>677</v>
      </c>
      <c r="E12" s="99">
        <v>1362664</v>
      </c>
      <c r="F12" s="335" t="s">
        <v>142</v>
      </c>
      <c r="G12" s="335" t="s">
        <v>179</v>
      </c>
      <c r="H12" s="335" t="s">
        <v>316</v>
      </c>
      <c r="I12" s="100">
        <v>44142</v>
      </c>
      <c r="J12" s="335">
        <f t="shared" ca="1" si="1"/>
        <v>2.8356164383561642</v>
      </c>
      <c r="K12" s="335">
        <f t="shared" ca="1" si="4"/>
        <v>1035</v>
      </c>
      <c r="L12" s="335">
        <f t="shared" ca="1" si="2"/>
        <v>34.5</v>
      </c>
      <c r="M12" s="13">
        <v>44581</v>
      </c>
      <c r="N12" s="13"/>
      <c r="O12" s="643" t="s">
        <v>3375</v>
      </c>
      <c r="P12" s="647">
        <v>44522</v>
      </c>
      <c r="Q12" s="335">
        <f t="shared" si="0"/>
        <v>12.666666666666666</v>
      </c>
      <c r="R12" s="274">
        <v>183</v>
      </c>
      <c r="S12" s="274">
        <v>32</v>
      </c>
      <c r="T12" s="325"/>
      <c r="U12" s="325"/>
      <c r="V12" s="274">
        <v>32</v>
      </c>
      <c r="W12" s="274">
        <v>32</v>
      </c>
      <c r="X12" s="274">
        <v>33</v>
      </c>
      <c r="Y12" s="274">
        <v>31</v>
      </c>
      <c r="Z12" s="274">
        <v>32</v>
      </c>
      <c r="AA12" s="274">
        <v>31</v>
      </c>
      <c r="AB12" s="274">
        <v>32</v>
      </c>
      <c r="AC12" s="274">
        <v>31</v>
      </c>
      <c r="AD12" s="274">
        <v>32</v>
      </c>
      <c r="AE12" s="274">
        <v>32</v>
      </c>
      <c r="AF12" s="274">
        <v>33</v>
      </c>
      <c r="AG12" s="274">
        <v>32</v>
      </c>
      <c r="AH12" s="274">
        <v>33</v>
      </c>
      <c r="AJ12" s="274">
        <v>33</v>
      </c>
      <c r="AK12" s="274">
        <v>32</v>
      </c>
      <c r="AL12" s="274">
        <v>32</v>
      </c>
      <c r="AM12" s="903">
        <v>31</v>
      </c>
      <c r="AN12" s="274">
        <v>32</v>
      </c>
      <c r="AO12" s="274">
        <v>31</v>
      </c>
    </row>
    <row r="13" spans="1:42" ht="15.95">
      <c r="A13" s="167">
        <v>12</v>
      </c>
      <c r="B13" s="1014" t="s">
        <v>2964</v>
      </c>
      <c r="C13" s="308" t="s">
        <v>702</v>
      </c>
      <c r="D13" s="776" t="s">
        <v>677</v>
      </c>
      <c r="E13" s="709">
        <v>1362664</v>
      </c>
      <c r="F13" s="663" t="s">
        <v>142</v>
      </c>
      <c r="G13" s="663" t="s">
        <v>179</v>
      </c>
      <c r="H13" s="663" t="s">
        <v>323</v>
      </c>
      <c r="I13" s="710">
        <v>44142</v>
      </c>
      <c r="J13" s="663">
        <f t="shared" ca="1" si="1"/>
        <v>2.8356164383561642</v>
      </c>
      <c r="K13" s="663">
        <f t="shared" ca="1" si="4"/>
        <v>1035</v>
      </c>
      <c r="L13" s="663">
        <f t="shared" ca="1" si="2"/>
        <v>34.5</v>
      </c>
      <c r="M13" s="13">
        <v>44581</v>
      </c>
      <c r="N13" s="13"/>
      <c r="O13" s="780" t="s">
        <v>3375</v>
      </c>
      <c r="P13" s="648">
        <v>44522</v>
      </c>
      <c r="Q13" s="663">
        <f t="shared" si="0"/>
        <v>12.666666666666666</v>
      </c>
      <c r="R13" s="652">
        <v>199</v>
      </c>
      <c r="S13" s="652">
        <v>31</v>
      </c>
      <c r="T13" s="664"/>
      <c r="U13" s="664"/>
      <c r="V13" s="652">
        <v>31</v>
      </c>
      <c r="W13" s="652">
        <v>32</v>
      </c>
      <c r="X13" s="652">
        <v>32</v>
      </c>
      <c r="Y13" s="652">
        <v>30</v>
      </c>
      <c r="Z13" s="652">
        <v>31</v>
      </c>
      <c r="AA13" s="652">
        <v>30</v>
      </c>
      <c r="AB13" s="652">
        <v>31</v>
      </c>
      <c r="AC13" s="652">
        <v>31</v>
      </c>
      <c r="AD13" s="652">
        <v>31</v>
      </c>
      <c r="AE13" s="652">
        <v>31</v>
      </c>
      <c r="AF13" s="652">
        <v>32</v>
      </c>
      <c r="AG13" s="652">
        <v>31</v>
      </c>
      <c r="AH13" s="652">
        <v>31</v>
      </c>
      <c r="AJ13" s="652">
        <v>32</v>
      </c>
      <c r="AK13" s="652">
        <v>31</v>
      </c>
      <c r="AL13" s="652">
        <v>30</v>
      </c>
      <c r="AM13" s="904">
        <v>31</v>
      </c>
      <c r="AN13" s="274">
        <v>32</v>
      </c>
      <c r="AO13" s="274">
        <v>30</v>
      </c>
    </row>
    <row r="14" spans="1:42" ht="17.100000000000001">
      <c r="A14" s="167">
        <v>13</v>
      </c>
      <c r="B14" s="1014" t="s">
        <v>2954</v>
      </c>
      <c r="C14" s="167" t="s">
        <v>703</v>
      </c>
      <c r="D14" s="672" t="s">
        <v>682</v>
      </c>
      <c r="E14" s="99">
        <v>1378926</v>
      </c>
      <c r="F14" s="708" t="s">
        <v>142</v>
      </c>
      <c r="G14" s="335" t="s">
        <v>179</v>
      </c>
      <c r="H14" s="335" t="s">
        <v>329</v>
      </c>
      <c r="I14" s="100">
        <v>44152</v>
      </c>
      <c r="J14" s="102">
        <f t="shared" ref="J14:J17" ca="1" si="5">YEARFRAC(I14,TODAY())</f>
        <v>2.8083333333333331</v>
      </c>
      <c r="K14" s="99">
        <f t="shared" ca="1" si="4"/>
        <v>1025</v>
      </c>
      <c r="L14" s="99">
        <f t="shared" ca="1" si="2"/>
        <v>34.166666666666664</v>
      </c>
      <c r="M14" s="13">
        <v>44587</v>
      </c>
      <c r="N14" s="13"/>
      <c r="O14" s="643" t="s">
        <v>3375</v>
      </c>
      <c r="P14" s="782">
        <v>44522</v>
      </c>
      <c r="Q14" s="663">
        <f t="shared" si="0"/>
        <v>12.333333333333334</v>
      </c>
      <c r="R14" s="274">
        <v>126</v>
      </c>
      <c r="S14" s="274"/>
      <c r="T14" s="325"/>
      <c r="U14" s="325"/>
      <c r="V14" s="274"/>
      <c r="W14" s="274"/>
      <c r="X14" s="274"/>
      <c r="Y14" s="274"/>
      <c r="Z14" s="274"/>
      <c r="AA14" s="274"/>
      <c r="AB14" s="274"/>
      <c r="AC14" s="274"/>
      <c r="AD14" s="274"/>
      <c r="AE14" s="274">
        <v>33</v>
      </c>
      <c r="AF14" s="274">
        <v>34</v>
      </c>
      <c r="AG14" s="274">
        <v>33</v>
      </c>
      <c r="AH14" s="274">
        <v>34</v>
      </c>
      <c r="AJ14" s="274">
        <v>34</v>
      </c>
      <c r="AK14" s="274">
        <v>32</v>
      </c>
      <c r="AL14" s="274">
        <v>33</v>
      </c>
      <c r="AM14" s="903">
        <v>32</v>
      </c>
      <c r="AN14" s="274">
        <v>33</v>
      </c>
      <c r="AO14" s="274">
        <v>33</v>
      </c>
      <c r="AP14" s="274">
        <v>34</v>
      </c>
    </row>
    <row r="15" spans="1:42" ht="17.100000000000001">
      <c r="A15" s="167">
        <v>14</v>
      </c>
      <c r="B15" s="1014" t="s">
        <v>2956</v>
      </c>
      <c r="C15" s="167" t="s">
        <v>704</v>
      </c>
      <c r="D15" s="672" t="s">
        <v>682</v>
      </c>
      <c r="E15" s="99">
        <v>1378926</v>
      </c>
      <c r="F15" s="708" t="s">
        <v>142</v>
      </c>
      <c r="G15" s="335" t="s">
        <v>179</v>
      </c>
      <c r="H15" s="335" t="s">
        <v>326</v>
      </c>
      <c r="I15" s="100">
        <v>44152</v>
      </c>
      <c r="J15" s="102">
        <f t="shared" ca="1" si="5"/>
        <v>2.8083333333333331</v>
      </c>
      <c r="K15" s="99">
        <f t="shared" ca="1" si="4"/>
        <v>1025</v>
      </c>
      <c r="L15" s="99">
        <f t="shared" ca="1" si="2"/>
        <v>34.166666666666664</v>
      </c>
      <c r="M15" s="13">
        <v>44587</v>
      </c>
      <c r="N15" s="13"/>
      <c r="O15" s="643" t="s">
        <v>3375</v>
      </c>
      <c r="P15" s="782">
        <v>44522</v>
      </c>
      <c r="Q15" s="663">
        <f t="shared" si="0"/>
        <v>12.333333333333334</v>
      </c>
      <c r="R15" s="274">
        <v>144</v>
      </c>
      <c r="S15" s="274"/>
      <c r="T15" s="325"/>
      <c r="U15" s="325"/>
      <c r="V15" s="274"/>
      <c r="W15" s="274"/>
      <c r="X15" s="274"/>
      <c r="Y15" s="274"/>
      <c r="Z15" s="274"/>
      <c r="AA15" s="274"/>
      <c r="AB15" s="274"/>
      <c r="AC15" s="274"/>
      <c r="AD15" s="274"/>
      <c r="AE15" s="274">
        <v>31</v>
      </c>
      <c r="AF15" s="274">
        <v>32</v>
      </c>
      <c r="AG15" s="274">
        <v>32</v>
      </c>
      <c r="AH15" s="274">
        <v>31</v>
      </c>
      <c r="AJ15" s="274">
        <v>32</v>
      </c>
      <c r="AK15" s="274">
        <v>30</v>
      </c>
      <c r="AL15" s="274">
        <v>31</v>
      </c>
      <c r="AM15" s="903">
        <v>30</v>
      </c>
      <c r="AN15" s="274">
        <v>32</v>
      </c>
      <c r="AO15" s="274">
        <v>31</v>
      </c>
      <c r="AP15" s="274">
        <v>32</v>
      </c>
    </row>
    <row r="16" spans="1:42" ht="17.100000000000001">
      <c r="A16" s="167">
        <v>15</v>
      </c>
      <c r="B16" s="1014" t="s">
        <v>2950</v>
      </c>
      <c r="C16" s="167" t="s">
        <v>705</v>
      </c>
      <c r="D16" s="672" t="s">
        <v>682</v>
      </c>
      <c r="E16" s="99">
        <v>1378926</v>
      </c>
      <c r="F16" s="708" t="s">
        <v>142</v>
      </c>
      <c r="G16" s="335" t="s">
        <v>179</v>
      </c>
      <c r="H16" s="335" t="s">
        <v>316</v>
      </c>
      <c r="I16" s="100">
        <v>44154</v>
      </c>
      <c r="J16" s="102">
        <f t="shared" ca="1" si="5"/>
        <v>2.8027777777777776</v>
      </c>
      <c r="K16" s="99">
        <f t="shared" ca="1" si="4"/>
        <v>1023</v>
      </c>
      <c r="L16" s="99">
        <f t="shared" ca="1" si="2"/>
        <v>34.1</v>
      </c>
      <c r="M16" s="13">
        <v>44587</v>
      </c>
      <c r="N16" s="13"/>
      <c r="O16" s="643" t="s">
        <v>3375</v>
      </c>
      <c r="P16" s="782">
        <v>44522</v>
      </c>
      <c r="Q16" s="663">
        <f t="shared" si="0"/>
        <v>12.266666666666667</v>
      </c>
      <c r="R16" s="274">
        <v>174</v>
      </c>
      <c r="S16" s="274"/>
      <c r="T16" s="325"/>
      <c r="U16" s="325"/>
      <c r="V16" s="274"/>
      <c r="W16" s="274"/>
      <c r="X16" s="274"/>
      <c r="Y16" s="274"/>
      <c r="Z16" s="274"/>
      <c r="AA16" s="274"/>
      <c r="AB16" s="274"/>
      <c r="AC16" s="274"/>
      <c r="AD16" s="274"/>
      <c r="AE16" s="274">
        <v>31</v>
      </c>
      <c r="AF16" s="274">
        <v>32</v>
      </c>
      <c r="AG16" s="274">
        <v>32</v>
      </c>
      <c r="AH16" s="274">
        <v>32</v>
      </c>
      <c r="AJ16" s="274">
        <v>32</v>
      </c>
      <c r="AK16" s="274">
        <v>31</v>
      </c>
      <c r="AL16" s="274">
        <v>31</v>
      </c>
      <c r="AM16" s="903">
        <v>31</v>
      </c>
      <c r="AN16" s="274">
        <v>32</v>
      </c>
      <c r="AO16" s="274">
        <v>31</v>
      </c>
      <c r="AP16" s="274">
        <v>31</v>
      </c>
    </row>
    <row r="17" spans="1:42" ht="17.100000000000001">
      <c r="A17" s="308">
        <v>16</v>
      </c>
      <c r="B17" s="1014" t="s">
        <v>2952</v>
      </c>
      <c r="C17" s="308" t="s">
        <v>706</v>
      </c>
      <c r="D17" s="776" t="s">
        <v>682</v>
      </c>
      <c r="E17" s="99">
        <v>1378926</v>
      </c>
      <c r="F17" s="708" t="s">
        <v>142</v>
      </c>
      <c r="G17" s="335" t="s">
        <v>179</v>
      </c>
      <c r="H17" s="335" t="s">
        <v>323</v>
      </c>
      <c r="I17" s="100">
        <v>44154</v>
      </c>
      <c r="J17" s="102">
        <f t="shared" ca="1" si="5"/>
        <v>2.8027777777777776</v>
      </c>
      <c r="K17" s="99">
        <f t="shared" ca="1" si="4"/>
        <v>1023</v>
      </c>
      <c r="L17" s="99">
        <f t="shared" ca="1" si="2"/>
        <v>34.1</v>
      </c>
      <c r="M17" s="13">
        <v>44588</v>
      </c>
      <c r="N17" s="13"/>
      <c r="O17" s="780" t="s">
        <v>3375</v>
      </c>
      <c r="P17" s="782">
        <v>44522</v>
      </c>
      <c r="Q17" s="663">
        <f t="shared" si="0"/>
        <v>12.266666666666667</v>
      </c>
      <c r="R17" s="274">
        <v>151</v>
      </c>
      <c r="S17" s="274"/>
      <c r="T17" s="325"/>
      <c r="U17" s="325"/>
      <c r="V17" s="274"/>
      <c r="W17" s="274"/>
      <c r="X17" s="274"/>
      <c r="Y17" s="274"/>
      <c r="Z17" s="274"/>
      <c r="AA17" s="274"/>
      <c r="AB17" s="274"/>
      <c r="AC17" s="274"/>
      <c r="AD17" s="274"/>
      <c r="AE17" s="274">
        <v>32</v>
      </c>
      <c r="AF17" s="274">
        <v>34</v>
      </c>
      <c r="AG17" s="274">
        <v>32</v>
      </c>
      <c r="AH17" s="274">
        <v>33</v>
      </c>
      <c r="AJ17" s="274">
        <v>34</v>
      </c>
      <c r="AK17" s="274">
        <v>33</v>
      </c>
      <c r="AL17" s="274">
        <v>33</v>
      </c>
      <c r="AM17" s="903">
        <v>33</v>
      </c>
      <c r="AN17" s="274">
        <v>34</v>
      </c>
      <c r="AO17" s="274">
        <v>33</v>
      </c>
      <c r="AP17" s="274">
        <v>33</v>
      </c>
    </row>
    <row r="18" spans="1:42" ht="15.95">
      <c r="A18" s="825">
        <v>17</v>
      </c>
      <c r="C18" s="825" t="s">
        <v>707</v>
      </c>
      <c r="D18" s="826" t="s">
        <v>708</v>
      </c>
      <c r="E18" s="827">
        <v>1378921</v>
      </c>
      <c r="F18" s="828" t="s">
        <v>144</v>
      </c>
      <c r="G18" s="828" t="s">
        <v>170</v>
      </c>
      <c r="H18" s="828" t="s">
        <v>329</v>
      </c>
      <c r="I18" s="829">
        <v>44158</v>
      </c>
      <c r="J18" s="828">
        <f t="shared" ca="1" si="1"/>
        <v>2.7917808219178082</v>
      </c>
      <c r="K18" s="828">
        <f t="shared" ca="1" si="4"/>
        <v>1019</v>
      </c>
      <c r="L18" s="828">
        <f t="shared" ca="1" si="2"/>
        <v>33.966666666666669</v>
      </c>
      <c r="M18" s="13"/>
      <c r="N18" s="13"/>
      <c r="O18" s="830" t="s">
        <v>3375</v>
      </c>
      <c r="P18" s="831">
        <v>44522</v>
      </c>
      <c r="Q18" s="825">
        <f t="shared" si="0"/>
        <v>12.133333333333333</v>
      </c>
      <c r="R18" s="832">
        <v>184</v>
      </c>
      <c r="S18" s="832">
        <v>24</v>
      </c>
      <c r="T18" s="833"/>
      <c r="U18" s="834"/>
      <c r="V18" s="194">
        <v>25</v>
      </c>
      <c r="W18" s="194">
        <v>26</v>
      </c>
      <c r="X18" s="194">
        <v>25</v>
      </c>
      <c r="Y18" s="194">
        <v>24</v>
      </c>
      <c r="Z18" s="194">
        <v>24</v>
      </c>
      <c r="AA18" s="194">
        <v>24</v>
      </c>
      <c r="AB18" s="194">
        <v>24</v>
      </c>
      <c r="AC18" s="194">
        <v>24</v>
      </c>
      <c r="AD18" s="194">
        <v>24</v>
      </c>
      <c r="AE18" s="194">
        <v>25</v>
      </c>
      <c r="AF18" s="194">
        <v>25</v>
      </c>
      <c r="AG18" s="194">
        <v>24</v>
      </c>
      <c r="AH18" s="194"/>
      <c r="AJ18" s="194"/>
      <c r="AK18" s="194"/>
      <c r="AL18" s="194"/>
      <c r="AM18" s="194"/>
      <c r="AN18" s="194"/>
      <c r="AO18" s="194"/>
      <c r="AP18" s="194"/>
    </row>
    <row r="19" spans="1:42" ht="15.95">
      <c r="A19" s="825">
        <v>18</v>
      </c>
      <c r="C19" s="825" t="s">
        <v>709</v>
      </c>
      <c r="D19" s="826" t="s">
        <v>708</v>
      </c>
      <c r="E19" s="835">
        <v>1378921</v>
      </c>
      <c r="F19" s="825" t="s">
        <v>144</v>
      </c>
      <c r="G19" s="825" t="s">
        <v>170</v>
      </c>
      <c r="H19" s="825" t="s">
        <v>316</v>
      </c>
      <c r="I19" s="836">
        <v>44158</v>
      </c>
      <c r="J19" s="825">
        <f t="shared" ca="1" si="1"/>
        <v>2.7917808219178082</v>
      </c>
      <c r="K19" s="825">
        <f t="shared" ca="1" si="4"/>
        <v>1019</v>
      </c>
      <c r="L19" s="825">
        <f t="shared" ca="1" si="2"/>
        <v>33.966666666666669</v>
      </c>
      <c r="M19" s="13"/>
      <c r="N19" s="13"/>
      <c r="O19" s="837" t="s">
        <v>3375</v>
      </c>
      <c r="P19" s="831">
        <v>44522</v>
      </c>
      <c r="Q19" s="825">
        <f t="shared" si="0"/>
        <v>12.133333333333333</v>
      </c>
      <c r="R19" s="832">
        <v>182</v>
      </c>
      <c r="S19" s="832">
        <v>25</v>
      </c>
      <c r="T19" s="833"/>
      <c r="U19" s="834"/>
      <c r="V19" s="194">
        <v>26</v>
      </c>
      <c r="W19" s="194">
        <v>26</v>
      </c>
      <c r="X19" s="194">
        <v>26</v>
      </c>
      <c r="Y19" s="194">
        <v>25</v>
      </c>
      <c r="Z19" s="194">
        <v>25</v>
      </c>
      <c r="AA19" s="194">
        <v>26</v>
      </c>
      <c r="AB19" s="194">
        <v>25</v>
      </c>
      <c r="AC19" s="194">
        <v>26</v>
      </c>
      <c r="AD19" s="194">
        <v>26</v>
      </c>
      <c r="AE19" s="194">
        <v>27</v>
      </c>
      <c r="AF19" s="194">
        <v>27</v>
      </c>
      <c r="AG19" s="194">
        <v>27</v>
      </c>
      <c r="AH19" s="194"/>
      <c r="AJ19" s="194"/>
      <c r="AK19" s="194"/>
      <c r="AL19" s="194"/>
      <c r="AM19" s="194"/>
      <c r="AN19" s="194"/>
      <c r="AO19" s="194"/>
      <c r="AP19" s="194"/>
    </row>
    <row r="20" spans="1:42" ht="15.95">
      <c r="A20" s="825">
        <v>19</v>
      </c>
      <c r="C20" s="838" t="s">
        <v>710</v>
      </c>
      <c r="D20" s="826" t="s">
        <v>708</v>
      </c>
      <c r="E20" s="835">
        <v>1378921</v>
      </c>
      <c r="F20" s="825" t="s">
        <v>144</v>
      </c>
      <c r="G20" s="825" t="s">
        <v>170</v>
      </c>
      <c r="H20" s="825" t="s">
        <v>323</v>
      </c>
      <c r="I20" s="836">
        <v>44158</v>
      </c>
      <c r="J20" s="825">
        <f t="shared" ca="1" si="1"/>
        <v>2.7917808219178082</v>
      </c>
      <c r="K20" s="825">
        <f t="shared" ca="1" si="4"/>
        <v>1019</v>
      </c>
      <c r="L20" s="825">
        <f t="shared" ca="1" si="2"/>
        <v>33.966666666666669</v>
      </c>
      <c r="M20" s="13"/>
      <c r="N20" s="13"/>
      <c r="O20" s="837" t="s">
        <v>3375</v>
      </c>
      <c r="P20" s="831">
        <v>44522</v>
      </c>
      <c r="Q20" s="825">
        <f t="shared" si="0"/>
        <v>12.133333333333333</v>
      </c>
      <c r="R20" s="832">
        <v>222</v>
      </c>
      <c r="S20" s="832">
        <v>24</v>
      </c>
      <c r="T20" s="833"/>
      <c r="U20" s="834"/>
      <c r="V20" s="194">
        <v>26</v>
      </c>
      <c r="W20" s="194">
        <v>27</v>
      </c>
      <c r="X20" s="194">
        <v>26</v>
      </c>
      <c r="Y20" s="194">
        <v>25</v>
      </c>
      <c r="Z20" s="194">
        <v>25</v>
      </c>
      <c r="AA20" s="194">
        <v>25</v>
      </c>
      <c r="AB20" s="194">
        <v>25</v>
      </c>
      <c r="AC20" s="194">
        <v>26</v>
      </c>
      <c r="AD20" s="194">
        <v>26</v>
      </c>
      <c r="AE20" s="194">
        <v>26</v>
      </c>
      <c r="AF20" s="194">
        <v>26</v>
      </c>
      <c r="AG20" s="194">
        <v>26</v>
      </c>
      <c r="AH20" s="194"/>
      <c r="AJ20" s="194"/>
      <c r="AK20" s="194"/>
      <c r="AL20" s="194"/>
      <c r="AM20" s="194"/>
      <c r="AN20" s="194"/>
      <c r="AO20" s="194"/>
      <c r="AP20" s="194"/>
    </row>
    <row r="21" spans="1:42" ht="15.95">
      <c r="A21" s="825">
        <v>20</v>
      </c>
      <c r="C21" s="838" t="s">
        <v>711</v>
      </c>
      <c r="D21" s="826" t="s">
        <v>708</v>
      </c>
      <c r="E21" s="835">
        <v>1378921</v>
      </c>
      <c r="F21" s="825" t="s">
        <v>144</v>
      </c>
      <c r="G21" s="825" t="s">
        <v>170</v>
      </c>
      <c r="H21" s="825" t="s">
        <v>320</v>
      </c>
      <c r="I21" s="836">
        <v>44158</v>
      </c>
      <c r="J21" s="825">
        <f t="shared" ca="1" si="1"/>
        <v>2.7917808219178082</v>
      </c>
      <c r="K21" s="825">
        <f t="shared" ca="1" si="4"/>
        <v>1019</v>
      </c>
      <c r="L21" s="825">
        <f t="shared" ca="1" si="2"/>
        <v>33.966666666666669</v>
      </c>
      <c r="M21" s="13"/>
      <c r="N21" s="13"/>
      <c r="O21" s="837" t="s">
        <v>3375</v>
      </c>
      <c r="P21" s="831">
        <v>44522</v>
      </c>
      <c r="Q21" s="825">
        <f t="shared" si="0"/>
        <v>12.133333333333333</v>
      </c>
      <c r="R21" s="832">
        <v>198</v>
      </c>
      <c r="S21" s="832">
        <v>28</v>
      </c>
      <c r="T21" s="833"/>
      <c r="U21" s="834"/>
      <c r="V21" s="194">
        <v>28</v>
      </c>
      <c r="W21" s="194">
        <v>27</v>
      </c>
      <c r="X21" s="194">
        <v>29</v>
      </c>
      <c r="Y21" s="194">
        <v>26</v>
      </c>
      <c r="Z21" s="194">
        <v>28</v>
      </c>
      <c r="AA21" s="194">
        <v>26</v>
      </c>
      <c r="AB21" s="194">
        <v>27</v>
      </c>
      <c r="AC21" s="194">
        <v>29</v>
      </c>
      <c r="AD21" s="194">
        <v>28</v>
      </c>
      <c r="AE21" s="194">
        <v>28</v>
      </c>
      <c r="AF21" s="194">
        <v>29</v>
      </c>
      <c r="AG21" s="194">
        <v>27</v>
      </c>
      <c r="AH21" s="194"/>
      <c r="AJ21" s="194"/>
      <c r="AK21" s="194"/>
      <c r="AL21" s="194"/>
      <c r="AM21" s="194"/>
      <c r="AN21" s="194"/>
      <c r="AO21" s="194"/>
      <c r="AP21" s="194"/>
    </row>
    <row r="22" spans="1:42" ht="15.95">
      <c r="A22" s="839">
        <v>21</v>
      </c>
      <c r="C22" s="840" t="s">
        <v>712</v>
      </c>
      <c r="D22" s="841" t="s">
        <v>708</v>
      </c>
      <c r="E22" s="842">
        <v>1378921</v>
      </c>
      <c r="F22" s="825" t="s">
        <v>144</v>
      </c>
      <c r="G22" s="825" t="s">
        <v>170</v>
      </c>
      <c r="H22" s="825" t="s">
        <v>326</v>
      </c>
      <c r="I22" s="836">
        <v>44158</v>
      </c>
      <c r="J22" s="825">
        <f t="shared" ca="1" si="1"/>
        <v>2.7917808219178082</v>
      </c>
      <c r="K22" s="825">
        <f t="shared" ca="1" si="4"/>
        <v>1019</v>
      </c>
      <c r="L22" s="825">
        <f t="shared" ca="1" si="2"/>
        <v>33.966666666666669</v>
      </c>
      <c r="M22" s="13"/>
      <c r="N22" s="13"/>
      <c r="O22" s="837" t="s">
        <v>3375</v>
      </c>
      <c r="P22" s="831">
        <v>44522</v>
      </c>
      <c r="Q22" s="825">
        <f t="shared" si="0"/>
        <v>12.133333333333333</v>
      </c>
      <c r="R22" s="832">
        <v>187</v>
      </c>
      <c r="S22" s="832">
        <v>26</v>
      </c>
      <c r="T22" s="833"/>
      <c r="U22" s="834"/>
      <c r="V22" s="194">
        <v>28</v>
      </c>
      <c r="W22" s="194">
        <v>26</v>
      </c>
      <c r="X22" s="194">
        <v>27</v>
      </c>
      <c r="Y22" s="194">
        <v>26</v>
      </c>
      <c r="Z22" s="194">
        <v>27</v>
      </c>
      <c r="AA22" s="194">
        <v>27</v>
      </c>
      <c r="AB22" s="194">
        <v>27</v>
      </c>
      <c r="AC22" s="194">
        <v>26</v>
      </c>
      <c r="AD22" s="194">
        <v>27</v>
      </c>
      <c r="AE22" s="194">
        <v>27</v>
      </c>
      <c r="AF22" s="194">
        <v>27</v>
      </c>
      <c r="AG22" s="194">
        <v>27</v>
      </c>
      <c r="AH22" s="194"/>
      <c r="AJ22" s="194"/>
      <c r="AK22" s="194"/>
      <c r="AL22" s="194"/>
      <c r="AM22" s="194"/>
      <c r="AN22" s="194"/>
      <c r="AO22" s="194"/>
      <c r="AP22" s="194"/>
    </row>
    <row r="23" spans="1:42" s="657" customFormat="1" ht="15.95">
      <c r="A23" s="843">
        <v>22</v>
      </c>
      <c r="B23" s="774"/>
      <c r="C23" s="844" t="s">
        <v>713</v>
      </c>
      <c r="D23" s="845" t="s">
        <v>688</v>
      </c>
      <c r="E23" s="846">
        <v>1336230</v>
      </c>
      <c r="F23" s="847" t="s">
        <v>142</v>
      </c>
      <c r="G23" s="847" t="s">
        <v>186</v>
      </c>
      <c r="H23" s="847"/>
      <c r="I23" s="848">
        <v>43963</v>
      </c>
      <c r="J23" s="849">
        <f t="shared" ca="1" si="1"/>
        <v>3.3260273972602739</v>
      </c>
      <c r="K23" s="849">
        <f t="shared" ca="1" si="4"/>
        <v>1214</v>
      </c>
      <c r="L23" s="849">
        <f t="shared" ca="1" si="2"/>
        <v>40.466666666666669</v>
      </c>
      <c r="M23" s="13"/>
      <c r="N23" s="13"/>
      <c r="O23" s="849" t="s">
        <v>3733</v>
      </c>
      <c r="P23" s="850">
        <v>44522</v>
      </c>
      <c r="Q23" s="849">
        <f t="shared" si="0"/>
        <v>18.633333333333333</v>
      </c>
      <c r="R23" s="847">
        <v>143</v>
      </c>
      <c r="S23" s="851"/>
      <c r="T23" s="851"/>
      <c r="U23" s="851"/>
      <c r="W23" s="658">
        <v>29</v>
      </c>
      <c r="X23" s="658">
        <v>31</v>
      </c>
      <c r="Y23" s="658">
        <v>30</v>
      </c>
      <c r="Z23" s="658">
        <v>30</v>
      </c>
      <c r="AA23" s="658">
        <v>30</v>
      </c>
      <c r="AB23" s="658">
        <v>30</v>
      </c>
      <c r="AC23" s="658">
        <v>30</v>
      </c>
      <c r="AD23" s="658">
        <v>29</v>
      </c>
      <c r="AE23" s="658">
        <v>30</v>
      </c>
      <c r="AF23" s="658">
        <v>30</v>
      </c>
      <c r="AG23" s="658">
        <v>30</v>
      </c>
      <c r="AH23" s="658"/>
      <c r="AJ23" s="658"/>
      <c r="AK23" s="658"/>
      <c r="AL23" s="658"/>
      <c r="AM23" s="658"/>
      <c r="AN23" s="658"/>
      <c r="AO23" s="658"/>
      <c r="AP23" s="658"/>
    </row>
    <row r="24" spans="1:42" ht="15.95">
      <c r="A24" s="674">
        <v>23</v>
      </c>
      <c r="B24" s="991" t="s">
        <v>2992</v>
      </c>
      <c r="C24" s="674" t="s">
        <v>714</v>
      </c>
      <c r="D24" s="672" t="s">
        <v>715</v>
      </c>
      <c r="E24" s="99">
        <v>1299769</v>
      </c>
      <c r="F24" s="274" t="s">
        <v>142</v>
      </c>
      <c r="G24" s="274" t="s">
        <v>179</v>
      </c>
      <c r="H24" s="274" t="s">
        <v>412</v>
      </c>
      <c r="I24" s="100">
        <v>43962</v>
      </c>
      <c r="J24" s="335">
        <f t="shared" ca="1" si="1"/>
        <v>3.3287671232876712</v>
      </c>
      <c r="K24" s="335">
        <f t="shared" ca="1" si="4"/>
        <v>1215</v>
      </c>
      <c r="L24" s="335">
        <f t="shared" ca="1" si="2"/>
        <v>40.5</v>
      </c>
      <c r="M24" s="13">
        <v>44587</v>
      </c>
      <c r="N24" s="13"/>
      <c r="O24" s="683" t="s">
        <v>3733</v>
      </c>
      <c r="P24" s="670">
        <v>44522</v>
      </c>
      <c r="Q24" s="335">
        <f t="shared" si="0"/>
        <v>18.666666666666668</v>
      </c>
      <c r="R24" s="274">
        <v>154</v>
      </c>
      <c r="S24" s="325"/>
      <c r="T24" s="325"/>
      <c r="U24" s="325" t="s">
        <v>314</v>
      </c>
      <c r="V24" s="325"/>
      <c r="W24" s="274">
        <v>32</v>
      </c>
      <c r="X24" s="274">
        <v>34</v>
      </c>
      <c r="Y24" s="274">
        <v>33</v>
      </c>
      <c r="Z24" s="274">
        <v>33</v>
      </c>
      <c r="AA24" s="274">
        <v>32</v>
      </c>
      <c r="AB24" s="274">
        <v>32</v>
      </c>
      <c r="AC24" s="274">
        <v>32</v>
      </c>
      <c r="AD24" s="274">
        <v>32</v>
      </c>
      <c r="AE24" s="274">
        <v>32</v>
      </c>
      <c r="AF24" s="274">
        <v>33</v>
      </c>
      <c r="AG24" s="274">
        <v>33</v>
      </c>
      <c r="AH24" s="274">
        <v>34</v>
      </c>
      <c r="AJ24" s="274">
        <v>33</v>
      </c>
      <c r="AK24" s="274">
        <v>32</v>
      </c>
      <c r="AL24" s="274">
        <v>33</v>
      </c>
      <c r="AM24" s="903">
        <v>32</v>
      </c>
      <c r="AN24" s="274">
        <v>33</v>
      </c>
      <c r="AO24" s="274">
        <v>32</v>
      </c>
      <c r="AP24" s="274">
        <v>32</v>
      </c>
    </row>
    <row r="25" spans="1:42" ht="15.95">
      <c r="A25" s="674">
        <v>24</v>
      </c>
      <c r="B25" s="991" t="s">
        <v>2988</v>
      </c>
      <c r="C25" s="674" t="s">
        <v>716</v>
      </c>
      <c r="D25" s="672" t="s">
        <v>715</v>
      </c>
      <c r="E25" s="99">
        <v>1299769</v>
      </c>
      <c r="F25" s="274" t="s">
        <v>142</v>
      </c>
      <c r="G25" s="274" t="s">
        <v>179</v>
      </c>
      <c r="H25" s="274" t="s">
        <v>329</v>
      </c>
      <c r="I25" s="100">
        <v>43998</v>
      </c>
      <c r="J25" s="335">
        <f t="shared" ca="1" si="1"/>
        <v>3.2301369863013698</v>
      </c>
      <c r="K25" s="335">
        <f t="shared" ca="1" si="4"/>
        <v>1179</v>
      </c>
      <c r="L25" s="335">
        <f t="shared" ca="1" si="2"/>
        <v>39.299999999999997</v>
      </c>
      <c r="M25" s="13">
        <v>44587</v>
      </c>
      <c r="N25" s="13"/>
      <c r="O25" s="683" t="s">
        <v>3733</v>
      </c>
      <c r="P25" s="670">
        <v>44522</v>
      </c>
      <c r="Q25" s="335">
        <f t="shared" si="0"/>
        <v>17.466666666666665</v>
      </c>
      <c r="R25" s="274">
        <v>151</v>
      </c>
      <c r="S25" s="325"/>
      <c r="T25" s="325"/>
      <c r="U25" s="325"/>
      <c r="V25" s="325"/>
      <c r="W25" s="274">
        <v>32</v>
      </c>
      <c r="X25" s="274">
        <v>33</v>
      </c>
      <c r="Y25" s="274">
        <v>32</v>
      </c>
      <c r="Z25" s="274">
        <v>32</v>
      </c>
      <c r="AA25" s="274">
        <v>31</v>
      </c>
      <c r="AB25" s="274">
        <v>32</v>
      </c>
      <c r="AC25" s="274">
        <v>31</v>
      </c>
      <c r="AD25" s="274">
        <v>32</v>
      </c>
      <c r="AE25" s="274">
        <v>32</v>
      </c>
      <c r="AF25" s="274">
        <v>32</v>
      </c>
      <c r="AG25" s="274">
        <v>32</v>
      </c>
      <c r="AH25" s="274">
        <v>32</v>
      </c>
      <c r="AJ25" s="274">
        <v>33</v>
      </c>
      <c r="AK25" s="274">
        <v>32</v>
      </c>
      <c r="AL25" s="274">
        <v>33</v>
      </c>
      <c r="AM25" s="903">
        <v>32</v>
      </c>
      <c r="AN25" s="274">
        <v>33</v>
      </c>
      <c r="AO25" s="274">
        <v>33</v>
      </c>
      <c r="AP25" s="274">
        <v>32</v>
      </c>
    </row>
    <row r="26" spans="1:42" ht="15.95">
      <c r="A26" s="680">
        <v>25</v>
      </c>
      <c r="B26" s="991" t="s">
        <v>2990</v>
      </c>
      <c r="C26" s="680" t="s">
        <v>717</v>
      </c>
      <c r="D26" s="776" t="s">
        <v>715</v>
      </c>
      <c r="E26" s="709">
        <v>1299769</v>
      </c>
      <c r="F26" s="652" t="s">
        <v>142</v>
      </c>
      <c r="G26" s="652" t="s">
        <v>179</v>
      </c>
      <c r="H26" s="652" t="s">
        <v>316</v>
      </c>
      <c r="I26" s="710">
        <v>43998</v>
      </c>
      <c r="J26" s="663">
        <f t="shared" ca="1" si="1"/>
        <v>3.2301369863013698</v>
      </c>
      <c r="K26" s="663">
        <f t="shared" ca="1" si="4"/>
        <v>1179</v>
      </c>
      <c r="L26" s="663">
        <f t="shared" ca="1" si="2"/>
        <v>39.299999999999997</v>
      </c>
      <c r="M26" s="13">
        <v>44588</v>
      </c>
      <c r="N26" s="13"/>
      <c r="O26" s="773" t="s">
        <v>3733</v>
      </c>
      <c r="P26" s="781">
        <v>44522</v>
      </c>
      <c r="Q26" s="663">
        <f t="shared" si="0"/>
        <v>17.466666666666665</v>
      </c>
      <c r="R26" s="652">
        <v>154</v>
      </c>
      <c r="S26" s="664"/>
      <c r="T26" s="664"/>
      <c r="U26" s="325"/>
      <c r="V26" s="325"/>
      <c r="W26" s="274">
        <v>33</v>
      </c>
      <c r="X26" s="274">
        <v>33</v>
      </c>
      <c r="Y26" s="274">
        <v>33</v>
      </c>
      <c r="Z26" s="274">
        <v>33</v>
      </c>
      <c r="AA26" s="274">
        <v>32</v>
      </c>
      <c r="AB26" s="274">
        <v>33</v>
      </c>
      <c r="AC26" s="274">
        <v>33</v>
      </c>
      <c r="AD26" s="274">
        <v>32</v>
      </c>
      <c r="AE26" s="274">
        <v>33</v>
      </c>
      <c r="AF26" s="274">
        <v>33</v>
      </c>
      <c r="AG26" s="274">
        <v>33</v>
      </c>
      <c r="AH26" s="274">
        <v>33</v>
      </c>
      <c r="AJ26" s="274">
        <v>34</v>
      </c>
      <c r="AK26" s="274">
        <v>33</v>
      </c>
      <c r="AL26" s="274">
        <v>34</v>
      </c>
      <c r="AM26" s="903">
        <v>33</v>
      </c>
      <c r="AN26" s="274">
        <v>33</v>
      </c>
      <c r="AO26" s="274">
        <v>33</v>
      </c>
      <c r="AP26" s="274">
        <v>33</v>
      </c>
    </row>
    <row r="27" spans="1:42" ht="15.95">
      <c r="A27" s="674">
        <v>26</v>
      </c>
      <c r="B27" s="991" t="s">
        <v>2976</v>
      </c>
      <c r="C27" s="674" t="s">
        <v>718</v>
      </c>
      <c r="D27" s="672" t="s">
        <v>719</v>
      </c>
      <c r="E27" s="99">
        <v>1343434</v>
      </c>
      <c r="F27" s="274" t="s">
        <v>144</v>
      </c>
      <c r="G27" s="274" t="s">
        <v>179</v>
      </c>
      <c r="H27" s="274" t="s">
        <v>326</v>
      </c>
      <c r="I27" s="100">
        <v>43998</v>
      </c>
      <c r="J27" s="335">
        <f t="shared" ca="1" si="1"/>
        <v>3.2301369863013698</v>
      </c>
      <c r="K27" s="335">
        <f t="shared" ca="1" si="4"/>
        <v>1179</v>
      </c>
      <c r="L27" s="335">
        <f t="shared" ca="1" si="2"/>
        <v>39.299999999999997</v>
      </c>
      <c r="M27" s="13">
        <v>44588</v>
      </c>
      <c r="N27" s="13"/>
      <c r="O27" s="683" t="s">
        <v>3733</v>
      </c>
      <c r="P27" s="670">
        <v>44522</v>
      </c>
      <c r="Q27" s="335">
        <f t="shared" si="0"/>
        <v>17.466666666666665</v>
      </c>
      <c r="R27" s="274">
        <v>152</v>
      </c>
      <c r="S27" s="325"/>
      <c r="T27" s="325"/>
      <c r="U27" s="325"/>
      <c r="V27" s="325"/>
      <c r="W27" s="274">
        <v>30</v>
      </c>
      <c r="X27" s="274">
        <v>30</v>
      </c>
      <c r="Y27" s="274">
        <v>30</v>
      </c>
      <c r="Z27" s="274">
        <v>31</v>
      </c>
      <c r="AA27" s="274">
        <v>31</v>
      </c>
      <c r="AB27" s="274">
        <v>31</v>
      </c>
      <c r="AC27" s="274">
        <v>31</v>
      </c>
      <c r="AD27" s="274">
        <v>32</v>
      </c>
      <c r="AE27" s="274">
        <v>32</v>
      </c>
      <c r="AF27" s="274">
        <v>32</v>
      </c>
      <c r="AG27" s="274">
        <v>32</v>
      </c>
      <c r="AH27" s="274">
        <v>33</v>
      </c>
      <c r="AJ27" s="274">
        <v>33</v>
      </c>
      <c r="AK27" s="274">
        <v>32</v>
      </c>
      <c r="AL27" s="274">
        <v>33</v>
      </c>
      <c r="AM27" s="903">
        <v>34</v>
      </c>
      <c r="AN27" s="274">
        <v>35</v>
      </c>
      <c r="AO27" s="274">
        <v>34</v>
      </c>
      <c r="AP27" s="274">
        <v>35</v>
      </c>
    </row>
    <row r="28" spans="1:42" ht="15.95">
      <c r="A28" s="674">
        <v>27</v>
      </c>
      <c r="B28" s="991" t="s">
        <v>2978</v>
      </c>
      <c r="C28" s="674" t="s">
        <v>720</v>
      </c>
      <c r="D28" s="672" t="s">
        <v>719</v>
      </c>
      <c r="E28" s="99">
        <v>1343434</v>
      </c>
      <c r="F28" s="274" t="s">
        <v>144</v>
      </c>
      <c r="G28" s="274" t="s">
        <v>179</v>
      </c>
      <c r="H28" s="274" t="s">
        <v>316</v>
      </c>
      <c r="I28" s="100">
        <v>43998</v>
      </c>
      <c r="J28" s="335">
        <f t="shared" ca="1" si="1"/>
        <v>3.2301369863013698</v>
      </c>
      <c r="K28" s="335">
        <f t="shared" ca="1" si="4"/>
        <v>1179</v>
      </c>
      <c r="L28" s="335">
        <f t="shared" ca="1" si="2"/>
        <v>39.299999999999997</v>
      </c>
      <c r="M28" s="13">
        <v>44588</v>
      </c>
      <c r="N28" s="13"/>
      <c r="O28" s="683" t="s">
        <v>3733</v>
      </c>
      <c r="P28" s="670">
        <v>44522</v>
      </c>
      <c r="Q28" s="335">
        <f t="shared" si="0"/>
        <v>17.466666666666665</v>
      </c>
      <c r="R28" s="274">
        <v>176</v>
      </c>
      <c r="S28" s="325"/>
      <c r="T28" s="325"/>
      <c r="U28" s="325"/>
      <c r="V28" s="325"/>
      <c r="W28" s="274">
        <v>28</v>
      </c>
      <c r="X28" s="274">
        <v>28</v>
      </c>
      <c r="Y28" s="274">
        <v>28</v>
      </c>
      <c r="Z28" s="274">
        <v>29</v>
      </c>
      <c r="AA28" s="274">
        <v>28</v>
      </c>
      <c r="AB28" s="274">
        <v>28</v>
      </c>
      <c r="AC28" s="274">
        <v>28</v>
      </c>
      <c r="AD28" s="274">
        <v>29</v>
      </c>
      <c r="AE28" s="274">
        <v>29</v>
      </c>
      <c r="AF28" s="274">
        <v>28</v>
      </c>
      <c r="AG28" s="274">
        <v>28</v>
      </c>
      <c r="AH28" s="274">
        <v>29</v>
      </c>
      <c r="AJ28" s="274">
        <v>28</v>
      </c>
      <c r="AK28" s="274">
        <v>28</v>
      </c>
      <c r="AL28" s="274">
        <v>28</v>
      </c>
      <c r="AM28" s="903">
        <v>29</v>
      </c>
      <c r="AN28" s="274">
        <v>29</v>
      </c>
      <c r="AO28" s="274">
        <v>29</v>
      </c>
      <c r="AP28" s="274">
        <v>29</v>
      </c>
    </row>
    <row r="29" spans="1:42" ht="15.95">
      <c r="A29" s="674">
        <v>28</v>
      </c>
      <c r="B29" s="991" t="s">
        <v>2980</v>
      </c>
      <c r="C29" s="674" t="s">
        <v>721</v>
      </c>
      <c r="D29" s="672" t="s">
        <v>719</v>
      </c>
      <c r="E29" s="99">
        <v>1343434</v>
      </c>
      <c r="F29" s="274" t="s">
        <v>144</v>
      </c>
      <c r="G29" s="274" t="s">
        <v>179</v>
      </c>
      <c r="H29" s="274" t="s">
        <v>323</v>
      </c>
      <c r="I29" s="100">
        <v>43900</v>
      </c>
      <c r="J29" s="335">
        <f t="shared" ca="1" si="1"/>
        <v>3.4986301369863013</v>
      </c>
      <c r="K29" s="335">
        <f t="shared" ca="1" si="4"/>
        <v>1277</v>
      </c>
      <c r="L29" s="335">
        <f t="shared" ca="1" si="2"/>
        <v>42.56666666666667</v>
      </c>
      <c r="M29" s="13">
        <v>44588</v>
      </c>
      <c r="N29" s="13"/>
      <c r="O29" s="683" t="s">
        <v>3733</v>
      </c>
      <c r="P29" s="670">
        <v>44522</v>
      </c>
      <c r="Q29" s="335">
        <f t="shared" si="0"/>
        <v>20.733333333333334</v>
      </c>
      <c r="R29" s="274">
        <v>139</v>
      </c>
      <c r="S29" s="325"/>
      <c r="T29" s="325"/>
      <c r="U29" s="325"/>
      <c r="V29" s="325"/>
      <c r="W29" s="274">
        <v>29</v>
      </c>
      <c r="X29" s="274">
        <v>28</v>
      </c>
      <c r="Y29" s="274">
        <v>27</v>
      </c>
      <c r="Z29" s="274">
        <v>28</v>
      </c>
      <c r="AA29" s="274">
        <v>28</v>
      </c>
      <c r="AB29" s="274">
        <v>28</v>
      </c>
      <c r="AC29" s="274">
        <v>28</v>
      </c>
      <c r="AD29" s="274">
        <v>28</v>
      </c>
      <c r="AE29" s="274">
        <v>27</v>
      </c>
      <c r="AF29" s="274">
        <v>27</v>
      </c>
      <c r="AG29" s="274">
        <v>26</v>
      </c>
      <c r="AH29" s="274">
        <v>26</v>
      </c>
      <c r="AJ29" s="274">
        <v>28</v>
      </c>
      <c r="AK29" s="274">
        <v>27</v>
      </c>
      <c r="AL29" s="274">
        <v>27</v>
      </c>
      <c r="AM29" s="903">
        <v>26</v>
      </c>
      <c r="AN29" s="274">
        <v>27</v>
      </c>
      <c r="AO29" s="274">
        <v>26</v>
      </c>
      <c r="AP29" s="274">
        <v>26</v>
      </c>
    </row>
    <row r="30" spans="1:42">
      <c r="C30" s="626" t="s">
        <v>3748</v>
      </c>
      <c r="P30" s="641" t="s">
        <v>3749</v>
      </c>
      <c r="AN30" s="1"/>
      <c r="AO30" s="1"/>
    </row>
    <row r="31" spans="1:42">
      <c r="R31" t="s">
        <v>3750</v>
      </c>
    </row>
    <row r="32" spans="1:42" ht="15.95">
      <c r="A32" s="161" t="s">
        <v>184</v>
      </c>
      <c r="B32" s="14"/>
      <c r="Q32" s="6"/>
    </row>
    <row r="33" spans="1:2" ht="15.95">
      <c r="A33" s="162" t="s">
        <v>153</v>
      </c>
      <c r="B33" s="877"/>
    </row>
    <row r="34" spans="1:2">
      <c r="A34" s="163" t="s">
        <v>170</v>
      </c>
      <c r="B34" s="105"/>
    </row>
    <row r="35" spans="1:2" ht="15.95">
      <c r="A35" s="164" t="s">
        <v>179</v>
      </c>
      <c r="B35" s="124"/>
    </row>
    <row r="36" spans="1:2" ht="15.95">
      <c r="A36" s="165" t="s">
        <v>185</v>
      </c>
      <c r="B36" s="3"/>
    </row>
    <row r="37" spans="1:2" ht="15.95">
      <c r="A37" s="187" t="s">
        <v>183</v>
      </c>
      <c r="B37" s="92"/>
    </row>
    <row r="38" spans="1:2">
      <c r="A38" s="186" t="s">
        <v>186</v>
      </c>
      <c r="B38" s="151"/>
    </row>
    <row r="39" spans="1:2" ht="17.100000000000001">
      <c r="A39" s="374" t="s">
        <v>187</v>
      </c>
      <c r="B39" s="878"/>
    </row>
    <row r="40" spans="1:2" ht="17.100000000000001">
      <c r="A40" s="393" t="s">
        <v>188</v>
      </c>
      <c r="B40" s="879"/>
    </row>
  </sheetData>
  <pageMargins left="0.7" right="0.7" top="0.75" bottom="0.75" header="0.3" footer="0.3"/>
  <pageSetup fitToHeight="0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DBAF-3AF4-4F60-A5F4-A2E7FF77CB2C}">
  <sheetPr>
    <tabColor rgb="FFC6E0B4"/>
    <pageSetUpPr fitToPage="1"/>
  </sheetPr>
  <dimension ref="A1:Q49"/>
  <sheetViews>
    <sheetView workbookViewId="0">
      <selection activeCell="M52" sqref="M52"/>
    </sheetView>
  </sheetViews>
  <sheetFormatPr defaultColWidth="8.85546875" defaultRowHeight="15"/>
  <cols>
    <col min="2" max="2" width="13.28515625" customWidth="1"/>
    <col min="3" max="3" width="10.7109375" customWidth="1"/>
    <col min="4" max="4" width="10.85546875" customWidth="1"/>
    <col min="5" max="5" width="19.28515625" customWidth="1"/>
    <col min="6" max="6" width="16.7109375" customWidth="1"/>
    <col min="8" max="8" width="11.85546875" customWidth="1"/>
    <col min="9" max="9" width="13.42578125" customWidth="1"/>
    <col min="10" max="10" width="12.85546875" customWidth="1"/>
    <col min="11" max="11" width="9.42578125" customWidth="1"/>
    <col min="12" max="12" width="12.7109375" customWidth="1"/>
    <col min="13" max="13" width="19" customWidth="1"/>
    <col min="14" max="14" width="13.7109375" customWidth="1"/>
    <col min="16" max="16" width="14.42578125" customWidth="1"/>
  </cols>
  <sheetData>
    <row r="1" spans="1:17" ht="18.95">
      <c r="A1" s="783" t="s">
        <v>3751</v>
      </c>
      <c r="C1" s="783"/>
      <c r="D1" s="783"/>
    </row>
    <row r="2" spans="1:17">
      <c r="A2" t="s">
        <v>3752</v>
      </c>
      <c r="B2" s="119" t="s">
        <v>3226</v>
      </c>
      <c r="C2" s="119" t="s">
        <v>3367</v>
      </c>
      <c r="D2" s="316" t="s">
        <v>269</v>
      </c>
      <c r="E2" s="167" t="s">
        <v>3227</v>
      </c>
      <c r="F2" s="167" t="s">
        <v>219</v>
      </c>
      <c r="G2" s="167" t="s">
        <v>222</v>
      </c>
      <c r="H2" s="167" t="s">
        <v>271</v>
      </c>
      <c r="I2" s="167" t="s">
        <v>218</v>
      </c>
      <c r="J2" s="167" t="s">
        <v>272</v>
      </c>
      <c r="K2" s="167" t="s">
        <v>3684</v>
      </c>
      <c r="L2" s="167" t="s">
        <v>3685</v>
      </c>
      <c r="M2" s="167" t="s">
        <v>3233</v>
      </c>
      <c r="O2" s="1"/>
      <c r="Q2" s="1"/>
    </row>
    <row r="3" spans="1:17" ht="15" customHeight="1">
      <c r="A3" s="1">
        <v>1</v>
      </c>
      <c r="B3" t="s">
        <v>3753</v>
      </c>
      <c r="C3" s="119" t="s">
        <v>629</v>
      </c>
      <c r="D3" s="167" t="s">
        <v>630</v>
      </c>
      <c r="E3" s="105">
        <v>1343448</v>
      </c>
      <c r="F3" s="105" t="s">
        <v>144</v>
      </c>
      <c r="G3" s="105" t="s">
        <v>170</v>
      </c>
      <c r="H3" s="105" t="s">
        <v>326</v>
      </c>
      <c r="I3" s="413">
        <v>44063</v>
      </c>
      <c r="J3" s="105">
        <f t="shared" ref="J3:J6" ca="1" si="0">YEARFRAC(I3,TODAY())</f>
        <v>3.05</v>
      </c>
      <c r="K3" s="105">
        <f t="shared" ref="K3:K6" ca="1" si="1">_xlfn.DAYS(TODAY(),I3)</f>
        <v>1114</v>
      </c>
      <c r="L3" s="105">
        <f t="shared" ref="L3:L6" ca="1" si="2">K3/30</f>
        <v>37.133333333333333</v>
      </c>
      <c r="M3" s="599" t="s">
        <v>3375</v>
      </c>
      <c r="O3" s="1"/>
      <c r="P3" s="304"/>
      <c r="Q3" s="1"/>
    </row>
    <row r="4" spans="1:17" ht="15" customHeight="1">
      <c r="A4" s="1">
        <v>2</v>
      </c>
      <c r="B4" t="s">
        <v>3753</v>
      </c>
      <c r="C4" s="119" t="s">
        <v>631</v>
      </c>
      <c r="D4" s="167" t="s">
        <v>630</v>
      </c>
      <c r="E4" s="105">
        <v>1343448</v>
      </c>
      <c r="F4" s="105" t="s">
        <v>144</v>
      </c>
      <c r="G4" s="105" t="s">
        <v>170</v>
      </c>
      <c r="H4" s="105" t="s">
        <v>632</v>
      </c>
      <c r="I4" s="413">
        <v>44067</v>
      </c>
      <c r="J4" s="105">
        <f t="shared" ca="1" si="0"/>
        <v>3.0388888888888888</v>
      </c>
      <c r="K4" s="105">
        <f t="shared" ca="1" si="1"/>
        <v>1110</v>
      </c>
      <c r="L4" s="105">
        <f t="shared" ca="1" si="2"/>
        <v>37</v>
      </c>
      <c r="M4" s="599" t="s">
        <v>3375</v>
      </c>
      <c r="O4" s="1"/>
      <c r="P4" s="304"/>
      <c r="Q4" s="1"/>
    </row>
    <row r="5" spans="1:17" ht="15" customHeight="1">
      <c r="A5" s="1">
        <v>3</v>
      </c>
      <c r="B5" t="s">
        <v>3753</v>
      </c>
      <c r="C5" s="119" t="s">
        <v>633</v>
      </c>
      <c r="D5" s="167" t="s">
        <v>630</v>
      </c>
      <c r="E5" s="105">
        <v>1343448</v>
      </c>
      <c r="F5" s="105" t="s">
        <v>144</v>
      </c>
      <c r="G5" s="105" t="s">
        <v>170</v>
      </c>
      <c r="H5" s="105" t="s">
        <v>320</v>
      </c>
      <c r="I5" s="413">
        <v>44067</v>
      </c>
      <c r="J5" s="105">
        <f t="shared" ca="1" si="0"/>
        <v>3.0388888888888888</v>
      </c>
      <c r="K5" s="105">
        <f t="shared" ca="1" si="1"/>
        <v>1110</v>
      </c>
      <c r="L5" s="105">
        <f t="shared" ca="1" si="2"/>
        <v>37</v>
      </c>
      <c r="M5" s="599" t="s">
        <v>3375</v>
      </c>
      <c r="O5" s="1"/>
      <c r="P5" s="304"/>
      <c r="Q5" s="1"/>
    </row>
    <row r="6" spans="1:17" ht="15" customHeight="1">
      <c r="A6" s="1">
        <v>4</v>
      </c>
      <c r="B6" t="s">
        <v>3753</v>
      </c>
      <c r="C6" s="119" t="s">
        <v>634</v>
      </c>
      <c r="D6" s="167" t="s">
        <v>630</v>
      </c>
      <c r="E6" s="105">
        <v>1343448</v>
      </c>
      <c r="F6" s="105" t="s">
        <v>144</v>
      </c>
      <c r="G6" s="105" t="s">
        <v>170</v>
      </c>
      <c r="H6" s="105" t="s">
        <v>412</v>
      </c>
      <c r="I6" s="413">
        <v>44077</v>
      </c>
      <c r="J6" s="105">
        <f t="shared" ca="1" si="0"/>
        <v>3.0138888888888888</v>
      </c>
      <c r="K6" s="105">
        <f t="shared" ca="1" si="1"/>
        <v>1100</v>
      </c>
      <c r="L6" s="105">
        <f t="shared" ca="1" si="2"/>
        <v>36.666666666666664</v>
      </c>
      <c r="M6" s="599" t="s">
        <v>3375</v>
      </c>
      <c r="O6" s="1"/>
      <c r="P6" s="304" t="s">
        <v>139</v>
      </c>
      <c r="Q6" s="1"/>
    </row>
    <row r="7" spans="1:17" ht="15" customHeight="1">
      <c r="A7" s="1">
        <v>5</v>
      </c>
      <c r="B7" t="s">
        <v>3753</v>
      </c>
      <c r="C7" s="119" t="s">
        <v>635</v>
      </c>
      <c r="D7" s="167" t="s">
        <v>636</v>
      </c>
      <c r="E7" s="534">
        <v>1343451</v>
      </c>
      <c r="F7" s="535" t="s">
        <v>142</v>
      </c>
      <c r="G7" s="535" t="s">
        <v>179</v>
      </c>
      <c r="H7" s="535" t="s">
        <v>329</v>
      </c>
      <c r="I7" s="536">
        <v>44059</v>
      </c>
      <c r="J7" s="535">
        <f t="shared" ref="J7:J18" ca="1" si="3">YEARFRAC(I7,TODAY())</f>
        <v>3.0611111111111109</v>
      </c>
      <c r="K7" s="535">
        <f t="shared" ref="K7:K18" ca="1" si="4">_xlfn.DAYS(TODAY(),I7)</f>
        <v>1118</v>
      </c>
      <c r="L7" s="535">
        <f t="shared" ref="L7:L18" ca="1" si="5">K7/30</f>
        <v>37.266666666666666</v>
      </c>
      <c r="M7" s="600" t="s">
        <v>141</v>
      </c>
      <c r="O7" s="304" t="s">
        <v>142</v>
      </c>
      <c r="P7" s="406" t="s">
        <v>3754</v>
      </c>
      <c r="Q7" s="304" t="s">
        <v>144</v>
      </c>
    </row>
    <row r="8" spans="1:17">
      <c r="A8" s="1">
        <v>6</v>
      </c>
      <c r="B8" t="s">
        <v>3753</v>
      </c>
      <c r="C8" s="119" t="s">
        <v>637</v>
      </c>
      <c r="D8" s="167" t="s">
        <v>636</v>
      </c>
      <c r="E8" s="414">
        <v>1343451</v>
      </c>
      <c r="F8" s="335" t="s">
        <v>142</v>
      </c>
      <c r="G8" s="335" t="s">
        <v>179</v>
      </c>
      <c r="H8" s="335" t="s">
        <v>326</v>
      </c>
      <c r="I8" s="417">
        <v>44059</v>
      </c>
      <c r="J8" s="335">
        <f t="shared" ca="1" si="3"/>
        <v>3.0611111111111109</v>
      </c>
      <c r="K8" s="335">
        <f t="shared" ca="1" si="4"/>
        <v>1118</v>
      </c>
      <c r="L8" s="335">
        <f t="shared" ca="1" si="5"/>
        <v>37.266666666666666</v>
      </c>
      <c r="M8" s="601" t="s">
        <v>141</v>
      </c>
      <c r="O8" s="282"/>
      <c r="P8" s="283" t="s">
        <v>153</v>
      </c>
      <c r="Q8" s="284"/>
    </row>
    <row r="9" spans="1:17">
      <c r="A9" s="1">
        <v>7</v>
      </c>
      <c r="B9" t="s">
        <v>3753</v>
      </c>
      <c r="C9" s="119" t="s">
        <v>638</v>
      </c>
      <c r="D9" s="167" t="s">
        <v>636</v>
      </c>
      <c r="E9" s="414">
        <v>1343451</v>
      </c>
      <c r="F9" s="335" t="s">
        <v>142</v>
      </c>
      <c r="G9" s="335" t="s">
        <v>179</v>
      </c>
      <c r="H9" s="335" t="s">
        <v>316</v>
      </c>
      <c r="I9" s="417">
        <v>44059</v>
      </c>
      <c r="J9" s="335">
        <f t="shared" ca="1" si="3"/>
        <v>3.0611111111111109</v>
      </c>
      <c r="K9" s="335">
        <f t="shared" ca="1" si="4"/>
        <v>1118</v>
      </c>
      <c r="L9" s="335">
        <f t="shared" ca="1" si="5"/>
        <v>37.266666666666666</v>
      </c>
      <c r="M9" s="601" t="s">
        <v>141</v>
      </c>
      <c r="O9" s="261"/>
      <c r="P9" s="260" t="s">
        <v>155</v>
      </c>
      <c r="Q9" s="262">
        <v>4</v>
      </c>
    </row>
    <row r="10" spans="1:17">
      <c r="A10" s="1">
        <v>8</v>
      </c>
      <c r="B10" t="s">
        <v>3753</v>
      </c>
      <c r="C10" s="119" t="s">
        <v>639</v>
      </c>
      <c r="D10" s="167" t="s">
        <v>636</v>
      </c>
      <c r="E10" s="414">
        <v>1343451</v>
      </c>
      <c r="F10" s="335" t="s">
        <v>142</v>
      </c>
      <c r="G10" s="335" t="s">
        <v>179</v>
      </c>
      <c r="H10" s="335" t="s">
        <v>323</v>
      </c>
      <c r="I10" s="417">
        <v>44059</v>
      </c>
      <c r="J10" s="335">
        <f t="shared" ca="1" si="3"/>
        <v>3.0611111111111109</v>
      </c>
      <c r="K10" s="335">
        <f t="shared" ca="1" si="4"/>
        <v>1118</v>
      </c>
      <c r="L10" s="335">
        <f t="shared" ca="1" si="5"/>
        <v>37.266666666666666</v>
      </c>
      <c r="M10" s="601" t="s">
        <v>141</v>
      </c>
      <c r="O10" s="261">
        <v>1</v>
      </c>
      <c r="P10" s="260" t="s">
        <v>158</v>
      </c>
      <c r="Q10" s="262"/>
    </row>
    <row r="11" spans="1:17" ht="15.95">
      <c r="A11" s="1">
        <v>9</v>
      </c>
      <c r="B11" t="s">
        <v>3755</v>
      </c>
      <c r="C11" s="119" t="s">
        <v>646</v>
      </c>
      <c r="D11" s="167" t="s">
        <v>386</v>
      </c>
      <c r="E11" s="335">
        <v>1299778</v>
      </c>
      <c r="F11" s="335" t="s">
        <v>142</v>
      </c>
      <c r="G11" s="335" t="s">
        <v>179</v>
      </c>
      <c r="H11" s="335" t="s">
        <v>329</v>
      </c>
      <c r="I11" s="417">
        <v>44102</v>
      </c>
      <c r="J11" s="335">
        <f t="shared" ca="1" si="3"/>
        <v>2.9444444444444446</v>
      </c>
      <c r="K11" s="335">
        <f t="shared" ca="1" si="4"/>
        <v>1075</v>
      </c>
      <c r="L11" s="335">
        <f t="shared" ca="1" si="5"/>
        <v>35.833333333333336</v>
      </c>
      <c r="M11" s="372" t="s">
        <v>3375</v>
      </c>
      <c r="O11" s="261">
        <v>4</v>
      </c>
      <c r="P11" s="260" t="s">
        <v>162</v>
      </c>
      <c r="Q11" s="262"/>
    </row>
    <row r="12" spans="1:17" ht="15.95">
      <c r="A12" s="1">
        <v>10</v>
      </c>
      <c r="B12" t="s">
        <v>3755</v>
      </c>
      <c r="C12" s="119" t="s">
        <v>641</v>
      </c>
      <c r="D12" s="167" t="s">
        <v>375</v>
      </c>
      <c r="E12" s="414">
        <v>1362663</v>
      </c>
      <c r="F12" s="335" t="s">
        <v>144</v>
      </c>
      <c r="G12" s="335" t="s">
        <v>179</v>
      </c>
      <c r="H12" s="335" t="s">
        <v>329</v>
      </c>
      <c r="I12" s="417">
        <v>44081</v>
      </c>
      <c r="J12" s="335">
        <f t="shared" ca="1" si="3"/>
        <v>3.0027777777777778</v>
      </c>
      <c r="K12" s="335">
        <f t="shared" ca="1" si="4"/>
        <v>1096</v>
      </c>
      <c r="L12" s="335">
        <f t="shared" ca="1" si="5"/>
        <v>36.533333333333331</v>
      </c>
      <c r="M12" s="372" t="s">
        <v>3375</v>
      </c>
      <c r="O12" s="285"/>
      <c r="P12" s="286" t="s">
        <v>170</v>
      </c>
      <c r="Q12" s="287"/>
    </row>
    <row r="13" spans="1:17" ht="15.95">
      <c r="A13" s="1">
        <v>11</v>
      </c>
      <c r="B13" t="s">
        <v>3755</v>
      </c>
      <c r="C13" s="119" t="s">
        <v>642</v>
      </c>
      <c r="D13" s="167" t="s">
        <v>375</v>
      </c>
      <c r="E13" s="414">
        <v>1362663</v>
      </c>
      <c r="F13" s="335" t="s">
        <v>144</v>
      </c>
      <c r="G13" s="335" t="s">
        <v>179</v>
      </c>
      <c r="H13" s="335" t="s">
        <v>316</v>
      </c>
      <c r="I13" s="417">
        <v>44081</v>
      </c>
      <c r="J13" s="335">
        <f t="shared" ca="1" si="3"/>
        <v>3.0027777777777778</v>
      </c>
      <c r="K13" s="335">
        <f t="shared" ca="1" si="4"/>
        <v>1096</v>
      </c>
      <c r="L13" s="335">
        <f t="shared" ca="1" si="5"/>
        <v>36.533333333333331</v>
      </c>
      <c r="M13" s="372" t="s">
        <v>3375</v>
      </c>
      <c r="O13" s="263"/>
      <c r="P13" s="260" t="s">
        <v>155</v>
      </c>
      <c r="Q13" s="268">
        <v>4</v>
      </c>
    </row>
    <row r="14" spans="1:17" ht="15.95">
      <c r="A14" s="1">
        <v>12</v>
      </c>
      <c r="B14" t="s">
        <v>3755</v>
      </c>
      <c r="C14" s="119" t="s">
        <v>643</v>
      </c>
      <c r="D14" s="167" t="s">
        <v>375</v>
      </c>
      <c r="E14" s="414">
        <v>1362663</v>
      </c>
      <c r="F14" s="335" t="s">
        <v>144</v>
      </c>
      <c r="G14" s="335" t="s">
        <v>179</v>
      </c>
      <c r="H14" s="335" t="s">
        <v>323</v>
      </c>
      <c r="I14" s="417">
        <v>44081</v>
      </c>
      <c r="J14" s="335">
        <f t="shared" ca="1" si="3"/>
        <v>3.0027777777777778</v>
      </c>
      <c r="K14" s="335">
        <f t="shared" ca="1" si="4"/>
        <v>1096</v>
      </c>
      <c r="L14" s="335">
        <f t="shared" ca="1" si="5"/>
        <v>36.533333333333331</v>
      </c>
      <c r="M14" s="372" t="s">
        <v>3375</v>
      </c>
      <c r="O14" s="263"/>
      <c r="P14" s="260" t="s">
        <v>158</v>
      </c>
      <c r="Q14" s="268"/>
    </row>
    <row r="15" spans="1:17" ht="15.95">
      <c r="A15" s="1">
        <v>13</v>
      </c>
      <c r="B15" t="s">
        <v>3755</v>
      </c>
      <c r="C15" s="119" t="s">
        <v>644</v>
      </c>
      <c r="D15" s="167" t="s">
        <v>375</v>
      </c>
      <c r="E15" s="414">
        <v>1362663</v>
      </c>
      <c r="F15" s="335" t="s">
        <v>144</v>
      </c>
      <c r="G15" s="335" t="s">
        <v>179</v>
      </c>
      <c r="H15" s="335" t="s">
        <v>320</v>
      </c>
      <c r="I15" s="417">
        <v>44081</v>
      </c>
      <c r="J15" s="335">
        <f t="shared" ca="1" si="3"/>
        <v>3.0027777777777778</v>
      </c>
      <c r="K15" s="335">
        <f t="shared" ca="1" si="4"/>
        <v>1096</v>
      </c>
      <c r="L15" s="335">
        <f t="shared" ca="1" si="5"/>
        <v>36.533333333333331</v>
      </c>
      <c r="M15" s="372" t="s">
        <v>3375</v>
      </c>
      <c r="O15" s="263"/>
      <c r="P15" s="260" t="s">
        <v>162</v>
      </c>
      <c r="Q15" s="268"/>
    </row>
    <row r="16" spans="1:17" ht="15.95">
      <c r="A16" s="1">
        <v>14</v>
      </c>
      <c r="B16" t="s">
        <v>3755</v>
      </c>
      <c r="C16" s="119" t="s">
        <v>645</v>
      </c>
      <c r="D16" s="167" t="s">
        <v>375</v>
      </c>
      <c r="E16" s="414">
        <v>1362663</v>
      </c>
      <c r="F16" s="335" t="s">
        <v>144</v>
      </c>
      <c r="G16" s="335" t="s">
        <v>179</v>
      </c>
      <c r="H16" s="335" t="s">
        <v>412</v>
      </c>
      <c r="I16" s="417">
        <v>44081</v>
      </c>
      <c r="J16" s="335">
        <f t="shared" ca="1" si="3"/>
        <v>3.0027777777777778</v>
      </c>
      <c r="K16" s="335">
        <f t="shared" ca="1" si="4"/>
        <v>1096</v>
      </c>
      <c r="L16" s="335">
        <f t="shared" ca="1" si="5"/>
        <v>36.533333333333331</v>
      </c>
      <c r="M16" s="372" t="s">
        <v>3375</v>
      </c>
      <c r="O16" s="296"/>
      <c r="P16" s="297" t="s">
        <v>179</v>
      </c>
      <c r="Q16" s="298"/>
    </row>
    <row r="17" spans="1:17" ht="15.95">
      <c r="A17" s="1">
        <v>15</v>
      </c>
      <c r="B17" t="s">
        <v>3755</v>
      </c>
      <c r="C17" s="119" t="s">
        <v>647</v>
      </c>
      <c r="D17" s="167" t="s">
        <v>386</v>
      </c>
      <c r="E17" s="335">
        <v>1324364</v>
      </c>
      <c r="F17" s="335" t="s">
        <v>144</v>
      </c>
      <c r="G17" s="335" t="s">
        <v>179</v>
      </c>
      <c r="H17" s="335" t="s">
        <v>329</v>
      </c>
      <c r="I17" s="417">
        <v>44095</v>
      </c>
      <c r="J17" s="335">
        <f t="shared" ca="1" si="3"/>
        <v>2.963888888888889</v>
      </c>
      <c r="K17" s="335">
        <f t="shared" ca="1" si="4"/>
        <v>1082</v>
      </c>
      <c r="L17" s="335">
        <f t="shared" ca="1" si="5"/>
        <v>36.06666666666667</v>
      </c>
      <c r="M17" s="372" t="s">
        <v>3375</v>
      </c>
      <c r="O17" s="264">
        <v>1</v>
      </c>
      <c r="P17" s="260" t="s">
        <v>155</v>
      </c>
      <c r="Q17" s="269">
        <v>6</v>
      </c>
    </row>
    <row r="18" spans="1:17" ht="15.95">
      <c r="A18" s="1">
        <v>16</v>
      </c>
      <c r="B18" t="s">
        <v>3756</v>
      </c>
      <c r="C18" s="119" t="s">
        <v>648</v>
      </c>
      <c r="D18" s="167" t="s">
        <v>386</v>
      </c>
      <c r="E18" s="335">
        <v>1324364</v>
      </c>
      <c r="F18" s="335" t="s">
        <v>144</v>
      </c>
      <c r="G18" s="335" t="s">
        <v>179</v>
      </c>
      <c r="H18" s="335" t="s">
        <v>649</v>
      </c>
      <c r="I18" s="417">
        <v>44095</v>
      </c>
      <c r="J18" s="335">
        <f t="shared" ca="1" si="3"/>
        <v>2.963888888888889</v>
      </c>
      <c r="K18" s="335">
        <f t="shared" ca="1" si="4"/>
        <v>1082</v>
      </c>
      <c r="L18" s="335">
        <f t="shared" ca="1" si="5"/>
        <v>36.06666666666667</v>
      </c>
      <c r="M18" s="372" t="s">
        <v>3375</v>
      </c>
      <c r="O18" s="264"/>
      <c r="P18" s="260"/>
      <c r="Q18" s="269"/>
    </row>
    <row r="19" spans="1:17">
      <c r="O19" s="264"/>
      <c r="P19" s="260" t="s">
        <v>158</v>
      </c>
      <c r="Q19" s="269"/>
    </row>
    <row r="20" spans="1:17" ht="17.25" customHeight="1">
      <c r="A20" s="783" t="s">
        <v>3757</v>
      </c>
      <c r="O20" s="264">
        <v>4</v>
      </c>
      <c r="P20" s="260" t="s">
        <v>162</v>
      </c>
      <c r="Q20" s="269"/>
    </row>
    <row r="21" spans="1:17" ht="15.95">
      <c r="A21" s="1">
        <v>1</v>
      </c>
      <c r="B21" t="s">
        <v>3755</v>
      </c>
      <c r="C21" s="119" t="s">
        <v>650</v>
      </c>
      <c r="D21" s="167" t="s">
        <v>396</v>
      </c>
      <c r="E21" s="629">
        <v>1343446</v>
      </c>
      <c r="F21" s="583" t="s">
        <v>144</v>
      </c>
      <c r="G21" s="583" t="s">
        <v>183</v>
      </c>
      <c r="H21" s="584" t="s">
        <v>329</v>
      </c>
      <c r="I21" s="584">
        <v>44082</v>
      </c>
      <c r="J21" s="524">
        <f t="shared" ref="J21:J31" ca="1" si="6">YEARFRAC(I21,TODAY())</f>
        <v>3</v>
      </c>
      <c r="K21" s="524">
        <f t="shared" ref="K21:K31" ca="1" si="7">_xlfn.DAYS(TODAY(),I21)</f>
        <v>1095</v>
      </c>
      <c r="L21" s="524">
        <f t="shared" ref="L21:L31" ca="1" si="8">K21/30</f>
        <v>36.5</v>
      </c>
      <c r="M21" s="549" t="s">
        <v>141</v>
      </c>
      <c r="O21" s="423"/>
      <c r="P21" s="295" t="s">
        <v>183</v>
      </c>
      <c r="Q21" s="424"/>
    </row>
    <row r="22" spans="1:17" ht="15.95">
      <c r="A22" s="1">
        <v>2</v>
      </c>
      <c r="B22" t="s">
        <v>3755</v>
      </c>
      <c r="C22" s="119" t="s">
        <v>651</v>
      </c>
      <c r="D22" s="167" t="s">
        <v>396</v>
      </c>
      <c r="E22" s="630">
        <v>1343446</v>
      </c>
      <c r="F22" s="544" t="s">
        <v>144</v>
      </c>
      <c r="G22" s="544" t="s">
        <v>183</v>
      </c>
      <c r="H22" s="545" t="s">
        <v>326</v>
      </c>
      <c r="I22" s="545">
        <v>44082</v>
      </c>
      <c r="J22" s="524">
        <f t="shared" ca="1" si="6"/>
        <v>3</v>
      </c>
      <c r="K22" s="524">
        <f t="shared" ca="1" si="7"/>
        <v>1095</v>
      </c>
      <c r="L22" s="524">
        <f t="shared" ca="1" si="8"/>
        <v>36.5</v>
      </c>
      <c r="M22" s="549" t="s">
        <v>141</v>
      </c>
      <c r="O22" s="265"/>
      <c r="P22" s="260" t="s">
        <v>155</v>
      </c>
      <c r="Q22" s="270"/>
    </row>
    <row r="23" spans="1:17" ht="15.95">
      <c r="A23" s="1">
        <v>3</v>
      </c>
      <c r="B23" t="s">
        <v>3755</v>
      </c>
      <c r="C23" s="119" t="s">
        <v>652</v>
      </c>
      <c r="D23" s="167" t="s">
        <v>396</v>
      </c>
      <c r="E23" s="630">
        <v>1343446</v>
      </c>
      <c r="F23" s="544" t="s">
        <v>144</v>
      </c>
      <c r="G23" s="544" t="s">
        <v>183</v>
      </c>
      <c r="H23" s="545" t="s">
        <v>316</v>
      </c>
      <c r="I23" s="545">
        <v>44082</v>
      </c>
      <c r="J23" s="524">
        <f t="shared" ca="1" si="6"/>
        <v>3</v>
      </c>
      <c r="K23" s="524">
        <f t="shared" ca="1" si="7"/>
        <v>1095</v>
      </c>
      <c r="L23" s="524">
        <f t="shared" ca="1" si="8"/>
        <v>36.5</v>
      </c>
      <c r="M23" s="549" t="s">
        <v>141</v>
      </c>
      <c r="O23" s="421">
        <v>1</v>
      </c>
      <c r="P23" s="260" t="s">
        <v>158</v>
      </c>
      <c r="Q23" s="422">
        <v>1</v>
      </c>
    </row>
    <row r="24" spans="1:17" ht="15.95">
      <c r="A24" s="1">
        <v>4</v>
      </c>
      <c r="B24" t="s">
        <v>3755</v>
      </c>
      <c r="C24" s="119" t="s">
        <v>653</v>
      </c>
      <c r="D24" s="167" t="s">
        <v>396</v>
      </c>
      <c r="E24" s="630">
        <v>1343446</v>
      </c>
      <c r="F24" s="544" t="s">
        <v>144</v>
      </c>
      <c r="G24" s="544" t="s">
        <v>183</v>
      </c>
      <c r="H24" s="545" t="s">
        <v>323</v>
      </c>
      <c r="I24" s="545">
        <v>44082</v>
      </c>
      <c r="J24" s="524">
        <f t="shared" ca="1" si="6"/>
        <v>3</v>
      </c>
      <c r="K24" s="524">
        <f t="shared" ca="1" si="7"/>
        <v>1095</v>
      </c>
      <c r="L24" s="524">
        <f t="shared" ca="1" si="8"/>
        <v>36.5</v>
      </c>
      <c r="M24" s="549" t="s">
        <v>141</v>
      </c>
      <c r="O24" s="265"/>
      <c r="P24" s="260" t="s">
        <v>162</v>
      </c>
      <c r="Q24" s="270">
        <v>11</v>
      </c>
    </row>
    <row r="25" spans="1:17" ht="15.95">
      <c r="A25" s="1">
        <v>5</v>
      </c>
      <c r="B25" t="s">
        <v>3755</v>
      </c>
      <c r="C25" s="119" t="s">
        <v>654</v>
      </c>
      <c r="D25" s="167" t="s">
        <v>396</v>
      </c>
      <c r="E25" s="630">
        <v>1343446</v>
      </c>
      <c r="F25" s="544" t="s">
        <v>144</v>
      </c>
      <c r="G25" s="544" t="s">
        <v>183</v>
      </c>
      <c r="H25" s="545" t="s">
        <v>320</v>
      </c>
      <c r="I25" s="545">
        <v>44082</v>
      </c>
      <c r="J25" s="524">
        <f t="shared" ca="1" si="6"/>
        <v>3</v>
      </c>
      <c r="K25" s="524">
        <f t="shared" ca="1" si="7"/>
        <v>1095</v>
      </c>
      <c r="L25" s="524">
        <f t="shared" ca="1" si="8"/>
        <v>36.5</v>
      </c>
      <c r="M25" s="549" t="s">
        <v>141</v>
      </c>
      <c r="O25" s="288"/>
      <c r="P25" s="289" t="s">
        <v>185</v>
      </c>
      <c r="Q25" s="290"/>
    </row>
    <row r="26" spans="1:17" ht="15.95">
      <c r="A26" s="1">
        <v>6</v>
      </c>
      <c r="B26" t="s">
        <v>3755</v>
      </c>
      <c r="C26" s="119" t="s">
        <v>655</v>
      </c>
      <c r="D26" s="167" t="s">
        <v>423</v>
      </c>
      <c r="E26" s="544">
        <v>1362660</v>
      </c>
      <c r="F26" s="544" t="s">
        <v>144</v>
      </c>
      <c r="G26" s="544" t="s">
        <v>183</v>
      </c>
      <c r="H26" s="545" t="s">
        <v>329</v>
      </c>
      <c r="I26" s="545">
        <v>44107</v>
      </c>
      <c r="J26" s="524">
        <f t="shared" ca="1" si="6"/>
        <v>2.9305555555555554</v>
      </c>
      <c r="K26" s="524">
        <f t="shared" ca="1" si="7"/>
        <v>1070</v>
      </c>
      <c r="L26" s="524">
        <f t="shared" ca="1" si="8"/>
        <v>35.666666666666664</v>
      </c>
      <c r="M26" s="549" t="s">
        <v>141</v>
      </c>
      <c r="O26" s="266">
        <v>3</v>
      </c>
      <c r="P26" s="260" t="s">
        <v>155</v>
      </c>
      <c r="Q26" s="271"/>
    </row>
    <row r="27" spans="1:17" ht="15.95">
      <c r="A27" s="1">
        <v>7</v>
      </c>
      <c r="B27" t="s">
        <v>3755</v>
      </c>
      <c r="C27" s="119" t="s">
        <v>656</v>
      </c>
      <c r="D27" s="167" t="s">
        <v>423</v>
      </c>
      <c r="E27" s="544">
        <v>1362660</v>
      </c>
      <c r="F27" s="544" t="s">
        <v>144</v>
      </c>
      <c r="G27" s="544" t="s">
        <v>183</v>
      </c>
      <c r="H27" s="545" t="s">
        <v>326</v>
      </c>
      <c r="I27" s="545">
        <v>44107</v>
      </c>
      <c r="J27" s="524">
        <f t="shared" ca="1" si="6"/>
        <v>2.9305555555555554</v>
      </c>
      <c r="K27" s="524">
        <f t="shared" ca="1" si="7"/>
        <v>1070</v>
      </c>
      <c r="L27" s="524">
        <f t="shared" ca="1" si="8"/>
        <v>35.666666666666664</v>
      </c>
      <c r="M27" s="549" t="s">
        <v>141</v>
      </c>
      <c r="O27" s="266"/>
      <c r="P27" s="260" t="s">
        <v>158</v>
      </c>
      <c r="Q27" s="271"/>
    </row>
    <row r="28" spans="1:17" ht="15.95">
      <c r="A28" s="1">
        <v>8</v>
      </c>
      <c r="B28" t="s">
        <v>3755</v>
      </c>
      <c r="C28" s="119" t="s">
        <v>657</v>
      </c>
      <c r="D28" s="167" t="s">
        <v>423</v>
      </c>
      <c r="E28" s="544">
        <v>1362660</v>
      </c>
      <c r="F28" s="544" t="s">
        <v>144</v>
      </c>
      <c r="G28" s="544" t="s">
        <v>183</v>
      </c>
      <c r="H28" s="545" t="s">
        <v>316</v>
      </c>
      <c r="I28" s="545">
        <v>44107</v>
      </c>
      <c r="J28" s="524">
        <f t="shared" ca="1" si="6"/>
        <v>2.9305555555555554</v>
      </c>
      <c r="K28" s="524">
        <f t="shared" ca="1" si="7"/>
        <v>1070</v>
      </c>
      <c r="L28" s="524">
        <f t="shared" ca="1" si="8"/>
        <v>35.666666666666664</v>
      </c>
      <c r="M28" s="549" t="s">
        <v>141</v>
      </c>
      <c r="O28" s="266"/>
      <c r="P28" s="260" t="s">
        <v>162</v>
      </c>
      <c r="Q28" s="271">
        <v>2</v>
      </c>
    </row>
    <row r="29" spans="1:17" ht="15.95">
      <c r="A29" s="1">
        <v>9</v>
      </c>
      <c r="B29" t="s">
        <v>3755</v>
      </c>
      <c r="C29" s="119" t="s">
        <v>658</v>
      </c>
      <c r="D29" s="167" t="s">
        <v>423</v>
      </c>
      <c r="E29" s="544">
        <v>1362660</v>
      </c>
      <c r="F29" s="544" t="s">
        <v>144</v>
      </c>
      <c r="G29" s="544" t="s">
        <v>183</v>
      </c>
      <c r="H29" s="545" t="s">
        <v>323</v>
      </c>
      <c r="I29" s="545">
        <v>44107</v>
      </c>
      <c r="J29" s="524">
        <f t="shared" ca="1" si="6"/>
        <v>2.9305555555555554</v>
      </c>
      <c r="K29" s="524">
        <f t="shared" ca="1" si="7"/>
        <v>1070</v>
      </c>
      <c r="L29" s="524">
        <f t="shared" ca="1" si="8"/>
        <v>35.666666666666664</v>
      </c>
      <c r="M29" s="549" t="s">
        <v>141</v>
      </c>
      <c r="O29" s="428"/>
      <c r="P29" s="291" t="s">
        <v>186</v>
      </c>
      <c r="Q29" s="427"/>
    </row>
    <row r="30" spans="1:17" ht="15.95">
      <c r="A30" s="1">
        <v>10</v>
      </c>
      <c r="B30" t="s">
        <v>3755</v>
      </c>
      <c r="C30" s="119" t="s">
        <v>659</v>
      </c>
      <c r="D30" s="167" t="s">
        <v>423</v>
      </c>
      <c r="E30" s="544">
        <v>1362660</v>
      </c>
      <c r="F30" s="544" t="s">
        <v>144</v>
      </c>
      <c r="G30" s="544" t="s">
        <v>183</v>
      </c>
      <c r="H30" s="545" t="s">
        <v>320</v>
      </c>
      <c r="I30" s="545">
        <v>44107</v>
      </c>
      <c r="J30" s="524">
        <f t="shared" ca="1" si="6"/>
        <v>2.9305555555555554</v>
      </c>
      <c r="K30" s="524">
        <f t="shared" ca="1" si="7"/>
        <v>1070</v>
      </c>
      <c r="L30" s="524">
        <f t="shared" ca="1" si="8"/>
        <v>35.666666666666664</v>
      </c>
      <c r="M30" s="549" t="s">
        <v>141</v>
      </c>
      <c r="O30" s="267"/>
      <c r="P30" s="260" t="s">
        <v>155</v>
      </c>
      <c r="Q30" s="272"/>
    </row>
    <row r="31" spans="1:17" ht="15.95">
      <c r="A31" s="1">
        <v>11</v>
      </c>
      <c r="B31" t="s">
        <v>3755</v>
      </c>
      <c r="C31" s="119" t="s">
        <v>660</v>
      </c>
      <c r="D31" s="167" t="s">
        <v>433</v>
      </c>
      <c r="E31" s="544">
        <v>1362661</v>
      </c>
      <c r="F31" s="544" t="s">
        <v>144</v>
      </c>
      <c r="G31" s="544" t="s">
        <v>183</v>
      </c>
      <c r="H31" s="545" t="s">
        <v>329</v>
      </c>
      <c r="I31" s="545">
        <v>44107</v>
      </c>
      <c r="J31" s="524">
        <f t="shared" ca="1" si="6"/>
        <v>2.9305555555555554</v>
      </c>
      <c r="K31" s="524">
        <f t="shared" ca="1" si="7"/>
        <v>1070</v>
      </c>
      <c r="L31" s="524">
        <f t="shared" ca="1" si="8"/>
        <v>35.666666666666664</v>
      </c>
      <c r="M31" s="549" t="s">
        <v>141</v>
      </c>
      <c r="O31" s="425"/>
      <c r="P31" s="260" t="s">
        <v>158</v>
      </c>
      <c r="Q31" s="426"/>
    </row>
    <row r="32" spans="1:17" s="626" customFormat="1" ht="15.95">
      <c r="A32" s="1">
        <v>12</v>
      </c>
      <c r="B32" s="626" t="s">
        <v>3758</v>
      </c>
      <c r="C32" s="791" t="s">
        <v>667</v>
      </c>
      <c r="D32" s="679" t="s">
        <v>630</v>
      </c>
      <c r="E32" s="792">
        <v>1362674</v>
      </c>
      <c r="F32" s="792" t="s">
        <v>142</v>
      </c>
      <c r="G32" s="792" t="s">
        <v>185</v>
      </c>
      <c r="H32" s="793" t="s">
        <v>329</v>
      </c>
      <c r="I32" s="793">
        <v>44107</v>
      </c>
      <c r="J32" s="794">
        <f ca="1">YEARFRAC(I32,TODAY())</f>
        <v>2.9305555555555554</v>
      </c>
      <c r="K32" s="792">
        <f ca="1">_xlfn.DAYS(TODAY(),I32)</f>
        <v>1070</v>
      </c>
      <c r="L32" s="792">
        <f ca="1">(K32/30)</f>
        <v>35.666666666666664</v>
      </c>
      <c r="M32" s="795" t="s">
        <v>3375</v>
      </c>
      <c r="O32" s="796"/>
      <c r="P32" s="797" t="s">
        <v>162</v>
      </c>
      <c r="Q32" s="798"/>
    </row>
    <row r="33" spans="1:13" s="626" customFormat="1" ht="15.95">
      <c r="A33" s="1">
        <v>13</v>
      </c>
      <c r="B33" s="626" t="s">
        <v>3758</v>
      </c>
      <c r="C33" s="791" t="s">
        <v>668</v>
      </c>
      <c r="D33" s="679" t="s">
        <v>630</v>
      </c>
      <c r="E33" s="792">
        <v>1362674</v>
      </c>
      <c r="F33" s="792" t="s">
        <v>142</v>
      </c>
      <c r="G33" s="792" t="s">
        <v>185</v>
      </c>
      <c r="H33" s="793" t="s">
        <v>326</v>
      </c>
      <c r="I33" s="793">
        <v>44107</v>
      </c>
      <c r="J33" s="794">
        <f t="shared" ref="J33:J34" ca="1" si="9">YEARFRAC(I33,TODAY())</f>
        <v>2.9305555555555554</v>
      </c>
      <c r="K33" s="792">
        <f t="shared" ref="K33:K34" ca="1" si="10">_xlfn.DAYS(TODAY(),I33)</f>
        <v>1070</v>
      </c>
      <c r="L33" s="792">
        <f t="shared" ref="L33:L34" ca="1" si="11">(K33/30)</f>
        <v>35.666666666666664</v>
      </c>
      <c r="M33" s="795" t="s">
        <v>3375</v>
      </c>
    </row>
    <row r="34" spans="1:13" s="626" customFormat="1" ht="15.95">
      <c r="A34" s="1">
        <v>14</v>
      </c>
      <c r="B34" s="626" t="s">
        <v>3758</v>
      </c>
      <c r="C34" s="791" t="s">
        <v>669</v>
      </c>
      <c r="D34" s="679" t="s">
        <v>630</v>
      </c>
      <c r="E34" s="792">
        <v>1362674</v>
      </c>
      <c r="F34" s="792" t="s">
        <v>142</v>
      </c>
      <c r="G34" s="792" t="s">
        <v>185</v>
      </c>
      <c r="H34" s="793" t="s">
        <v>316</v>
      </c>
      <c r="I34" s="793">
        <v>44119</v>
      </c>
      <c r="J34" s="794">
        <f t="shared" ca="1" si="9"/>
        <v>2.8972222222222221</v>
      </c>
      <c r="K34" s="792">
        <f t="shared" ca="1" si="10"/>
        <v>1058</v>
      </c>
      <c r="L34" s="792">
        <f t="shared" ca="1" si="11"/>
        <v>35.266666666666666</v>
      </c>
      <c r="M34" s="795" t="s">
        <v>3375</v>
      </c>
    </row>
    <row r="35" spans="1:13" s="626" customFormat="1" ht="15.95">
      <c r="A35" s="1">
        <v>15</v>
      </c>
      <c r="B35" t="s">
        <v>3758</v>
      </c>
      <c r="C35" s="681" t="s">
        <v>687</v>
      </c>
      <c r="D35" s="674" t="s">
        <v>708</v>
      </c>
      <c r="E35" s="524">
        <v>1343442</v>
      </c>
      <c r="F35" s="524" t="s">
        <v>142</v>
      </c>
      <c r="G35" s="544" t="s">
        <v>183</v>
      </c>
      <c r="H35" s="544" t="s">
        <v>323</v>
      </c>
      <c r="I35" s="551">
        <v>43927</v>
      </c>
      <c r="J35" s="668">
        <f ca="1">YEARFRAC(I35,TODAY())</f>
        <v>3.4222222222222221</v>
      </c>
      <c r="K35" s="544">
        <f ca="1">_xlfn.DAYS(TODAY(),I35)</f>
        <v>1250</v>
      </c>
      <c r="L35" s="630">
        <f ca="1">(K35/30)</f>
        <v>41.666666666666664</v>
      </c>
      <c r="M35" s="682" t="s">
        <v>3733</v>
      </c>
    </row>
    <row r="36" spans="1:13" s="626" customFormat="1" ht="15.95">
      <c r="A36" s="1">
        <v>16</v>
      </c>
      <c r="B36" t="s">
        <v>3758</v>
      </c>
      <c r="C36" s="681" t="s">
        <v>689</v>
      </c>
      <c r="D36" s="674" t="s">
        <v>708</v>
      </c>
      <c r="E36" s="524">
        <v>1343442</v>
      </c>
      <c r="F36" s="524" t="s">
        <v>144</v>
      </c>
      <c r="G36" s="544" t="s">
        <v>183</v>
      </c>
      <c r="H36" s="544"/>
      <c r="I36" s="551">
        <v>43927</v>
      </c>
      <c r="J36" s="668">
        <f ca="1">YEARFRAC(I36,TODAY())</f>
        <v>3.4222222222222221</v>
      </c>
      <c r="K36" s="544">
        <f ca="1">_xlfn.DAYS(TODAY(),I36)</f>
        <v>1250</v>
      </c>
      <c r="L36" s="630">
        <f ca="1">(K36/30)</f>
        <v>41.666666666666664</v>
      </c>
      <c r="M36" s="682" t="s">
        <v>3733</v>
      </c>
    </row>
    <row r="37" spans="1:13" ht="15.95">
      <c r="A37" s="1">
        <v>17</v>
      </c>
      <c r="B37" t="s">
        <v>3758</v>
      </c>
      <c r="C37" s="681" t="s">
        <v>690</v>
      </c>
      <c r="D37" s="674" t="s">
        <v>688</v>
      </c>
      <c r="E37" s="332">
        <v>1416092</v>
      </c>
      <c r="F37" s="332" t="s">
        <v>142</v>
      </c>
      <c r="G37" s="541" t="s">
        <v>153</v>
      </c>
      <c r="H37" s="541" t="s">
        <v>320</v>
      </c>
      <c r="I37" s="687">
        <v>43942</v>
      </c>
      <c r="J37" s="547">
        <f ca="1">YEARFRAC(I37,TODAY())</f>
        <v>3.3805555555555555</v>
      </c>
      <c r="K37" s="541">
        <f ca="1">_xlfn.DAYS(TODAY(),I37)</f>
        <v>1235</v>
      </c>
      <c r="L37" s="548">
        <f ca="1">(K37/30)</f>
        <v>41.166666666666664</v>
      </c>
      <c r="M37" s="682" t="s">
        <v>3733</v>
      </c>
    </row>
    <row r="38" spans="1:13" ht="15.95">
      <c r="A38" s="622"/>
      <c r="B38" s="626"/>
      <c r="C38" s="791"/>
      <c r="D38" s="679"/>
      <c r="E38" s="799"/>
      <c r="F38" s="799"/>
      <c r="G38" s="799"/>
      <c r="H38" s="800"/>
      <c r="I38" s="800"/>
      <c r="J38" s="801"/>
      <c r="K38" s="799"/>
      <c r="L38" s="799"/>
      <c r="M38" s="802"/>
    </row>
    <row r="39" spans="1:13" ht="18.95">
      <c r="A39" s="783" t="s">
        <v>3759</v>
      </c>
      <c r="D39" s="1"/>
    </row>
    <row r="40" spans="1:13" ht="15.95">
      <c r="A40" s="1">
        <v>15</v>
      </c>
      <c r="B40" t="s">
        <v>3758</v>
      </c>
      <c r="C40" s="119" t="s">
        <v>671</v>
      </c>
      <c r="D40" s="674" t="s">
        <v>636</v>
      </c>
      <c r="E40" s="539">
        <v>1362665</v>
      </c>
      <c r="F40" s="539" t="s">
        <v>144</v>
      </c>
      <c r="G40" s="539" t="s">
        <v>185</v>
      </c>
      <c r="H40" s="540" t="s">
        <v>326</v>
      </c>
      <c r="I40" s="540">
        <v>44107</v>
      </c>
      <c r="J40" s="546">
        <f t="shared" ref="J40" ca="1" si="12">YEARFRAC(I40,TODAY())</f>
        <v>2.9305555555555554</v>
      </c>
      <c r="K40" s="539">
        <f t="shared" ref="K40" ca="1" si="13">_xlfn.DAYS(TODAY(),I40)</f>
        <v>1070</v>
      </c>
      <c r="L40" s="539">
        <f t="shared" ref="L40" ca="1" si="14">(K40/30)</f>
        <v>35.666666666666664</v>
      </c>
      <c r="M40" s="549" t="s">
        <v>141</v>
      </c>
    </row>
    <row r="41" spans="1:13" ht="15.95">
      <c r="A41" s="1">
        <v>1</v>
      </c>
      <c r="B41" t="s">
        <v>3758</v>
      </c>
      <c r="C41" s="119" t="s">
        <v>675</v>
      </c>
      <c r="D41" s="674" t="s">
        <v>636</v>
      </c>
      <c r="E41" s="539">
        <v>1362665</v>
      </c>
      <c r="F41" s="539" t="s">
        <v>144</v>
      </c>
      <c r="G41" s="539" t="s">
        <v>185</v>
      </c>
      <c r="H41" s="540" t="s">
        <v>425</v>
      </c>
      <c r="I41" s="540">
        <v>44119</v>
      </c>
      <c r="J41" s="546">
        <f t="shared" ref="J41:J49" ca="1" si="15">YEARFRAC(I41,TODAY())</f>
        <v>2.8972222222222221</v>
      </c>
      <c r="K41" s="539">
        <f t="shared" ref="K41:K49" ca="1" si="16">_xlfn.DAYS(TODAY(),I41)</f>
        <v>1058</v>
      </c>
      <c r="L41" s="539">
        <f t="shared" ref="L41:L49" ca="1" si="17">(K41/30)</f>
        <v>35.266666666666666</v>
      </c>
      <c r="M41" s="549" t="s">
        <v>141</v>
      </c>
    </row>
    <row r="42" spans="1:13" ht="15.95">
      <c r="A42" s="1">
        <v>2</v>
      </c>
      <c r="B42" t="s">
        <v>3758</v>
      </c>
      <c r="C42" s="119" t="s">
        <v>676</v>
      </c>
      <c r="D42" s="674" t="s">
        <v>677</v>
      </c>
      <c r="E42" s="607">
        <v>1362666</v>
      </c>
      <c r="F42" s="608" t="s">
        <v>144</v>
      </c>
      <c r="G42" s="607" t="s">
        <v>153</v>
      </c>
      <c r="H42" s="607" t="s">
        <v>329</v>
      </c>
      <c r="I42" s="608">
        <v>44109</v>
      </c>
      <c r="J42" s="609">
        <f t="shared" ca="1" si="15"/>
        <v>2.9249999999999998</v>
      </c>
      <c r="K42" s="607">
        <f t="shared" ca="1" si="16"/>
        <v>1068</v>
      </c>
      <c r="L42" s="610">
        <f t="shared" ca="1" si="17"/>
        <v>35.6</v>
      </c>
      <c r="M42" s="372" t="s">
        <v>3375</v>
      </c>
    </row>
    <row r="43" spans="1:13" ht="15.95">
      <c r="A43" s="1">
        <v>3</v>
      </c>
      <c r="B43" t="s">
        <v>3758</v>
      </c>
      <c r="C43" s="119" t="s">
        <v>678</v>
      </c>
      <c r="D43" s="674" t="s">
        <v>677</v>
      </c>
      <c r="E43" s="541">
        <v>1362666</v>
      </c>
      <c r="F43" s="542" t="s">
        <v>144</v>
      </c>
      <c r="G43" s="541" t="s">
        <v>153</v>
      </c>
      <c r="H43" s="541" t="s">
        <v>326</v>
      </c>
      <c r="I43" s="542">
        <v>44109</v>
      </c>
      <c r="J43" s="547">
        <f t="shared" ca="1" si="15"/>
        <v>2.9249999999999998</v>
      </c>
      <c r="K43" s="541">
        <f t="shared" ca="1" si="16"/>
        <v>1068</v>
      </c>
      <c r="L43" s="548">
        <f t="shared" ca="1" si="17"/>
        <v>35.6</v>
      </c>
      <c r="M43" s="372" t="s">
        <v>3375</v>
      </c>
    </row>
    <row r="44" spans="1:13" ht="15.95">
      <c r="A44" s="1">
        <v>4</v>
      </c>
      <c r="B44" t="s">
        <v>3758</v>
      </c>
      <c r="C44" s="119" t="s">
        <v>679</v>
      </c>
      <c r="D44" s="674" t="s">
        <v>677</v>
      </c>
      <c r="E44" s="541">
        <v>1362666</v>
      </c>
      <c r="F44" s="542" t="s">
        <v>144</v>
      </c>
      <c r="G44" s="541" t="s">
        <v>153</v>
      </c>
      <c r="H44" s="541" t="s">
        <v>316</v>
      </c>
      <c r="I44" s="542">
        <v>44109</v>
      </c>
      <c r="J44" s="547">
        <f t="shared" ca="1" si="15"/>
        <v>2.9249999999999998</v>
      </c>
      <c r="K44" s="541">
        <f t="shared" ca="1" si="16"/>
        <v>1068</v>
      </c>
      <c r="L44" s="548">
        <f t="shared" ca="1" si="17"/>
        <v>35.6</v>
      </c>
      <c r="M44" s="372" t="s">
        <v>3375</v>
      </c>
    </row>
    <row r="45" spans="1:13" ht="15.95">
      <c r="A45" s="1">
        <v>5</v>
      </c>
      <c r="B45" t="s">
        <v>3758</v>
      </c>
      <c r="C45" s="119" t="s">
        <v>680</v>
      </c>
      <c r="D45" s="674" t="s">
        <v>677</v>
      </c>
      <c r="E45" s="541">
        <v>1362666</v>
      </c>
      <c r="F45" s="542" t="s">
        <v>144</v>
      </c>
      <c r="G45" s="541" t="s">
        <v>153</v>
      </c>
      <c r="H45" s="541" t="s">
        <v>323</v>
      </c>
      <c r="I45" s="542">
        <v>44109</v>
      </c>
      <c r="J45" s="547">
        <f t="shared" ca="1" si="15"/>
        <v>2.9249999999999998</v>
      </c>
      <c r="K45" s="541">
        <f t="shared" ca="1" si="16"/>
        <v>1068</v>
      </c>
      <c r="L45" s="548">
        <f t="shared" ca="1" si="17"/>
        <v>35.6</v>
      </c>
      <c r="M45" s="372" t="s">
        <v>3375</v>
      </c>
    </row>
    <row r="46" spans="1:13" ht="15.95">
      <c r="A46" s="1">
        <v>6</v>
      </c>
      <c r="B46" t="s">
        <v>3758</v>
      </c>
      <c r="C46" s="119" t="s">
        <v>681</v>
      </c>
      <c r="D46" s="674" t="s">
        <v>682</v>
      </c>
      <c r="E46" s="541">
        <v>1362673</v>
      </c>
      <c r="F46" s="542" t="s">
        <v>142</v>
      </c>
      <c r="G46" s="541" t="s">
        <v>153</v>
      </c>
      <c r="H46" s="541" t="s">
        <v>329</v>
      </c>
      <c r="I46" s="542">
        <v>44109</v>
      </c>
      <c r="J46" s="547">
        <f t="shared" ca="1" si="15"/>
        <v>2.9249999999999998</v>
      </c>
      <c r="K46" s="541">
        <f t="shared" ca="1" si="16"/>
        <v>1068</v>
      </c>
      <c r="L46" s="548">
        <f t="shared" ca="1" si="17"/>
        <v>35.6</v>
      </c>
      <c r="M46" s="549" t="s">
        <v>141</v>
      </c>
    </row>
    <row r="47" spans="1:13" ht="15.95">
      <c r="A47" s="1">
        <v>7</v>
      </c>
      <c r="B47" t="s">
        <v>3758</v>
      </c>
      <c r="C47" s="119" t="s">
        <v>683</v>
      </c>
      <c r="D47" s="674" t="s">
        <v>682</v>
      </c>
      <c r="E47" s="541">
        <v>1362673</v>
      </c>
      <c r="F47" s="542" t="s">
        <v>142</v>
      </c>
      <c r="G47" s="541" t="s">
        <v>153</v>
      </c>
      <c r="H47" s="541" t="s">
        <v>326</v>
      </c>
      <c r="I47" s="542">
        <v>44109</v>
      </c>
      <c r="J47" s="547">
        <f t="shared" ca="1" si="15"/>
        <v>2.9249999999999998</v>
      </c>
      <c r="K47" s="541">
        <f t="shared" ca="1" si="16"/>
        <v>1068</v>
      </c>
      <c r="L47" s="548">
        <f t="shared" ca="1" si="17"/>
        <v>35.6</v>
      </c>
      <c r="M47" s="549" t="s">
        <v>141</v>
      </c>
    </row>
    <row r="48" spans="1:13" ht="15.95">
      <c r="A48" s="1">
        <v>8</v>
      </c>
      <c r="B48" t="s">
        <v>3758</v>
      </c>
      <c r="C48" s="119" t="s">
        <v>684</v>
      </c>
      <c r="D48" s="674" t="s">
        <v>682</v>
      </c>
      <c r="E48" s="541">
        <v>1362673</v>
      </c>
      <c r="F48" s="542" t="s">
        <v>142</v>
      </c>
      <c r="G48" s="541" t="s">
        <v>153</v>
      </c>
      <c r="H48" s="541" t="s">
        <v>323</v>
      </c>
      <c r="I48" s="542">
        <v>44109</v>
      </c>
      <c r="J48" s="547">
        <f t="shared" ca="1" si="15"/>
        <v>2.9249999999999998</v>
      </c>
      <c r="K48" s="541">
        <f t="shared" ca="1" si="16"/>
        <v>1068</v>
      </c>
      <c r="L48" s="548">
        <f t="shared" ca="1" si="17"/>
        <v>35.6</v>
      </c>
      <c r="M48" s="549" t="s">
        <v>141</v>
      </c>
    </row>
    <row r="49" spans="1:13" ht="15.95">
      <c r="A49" s="1">
        <v>9</v>
      </c>
      <c r="B49" t="s">
        <v>3758</v>
      </c>
      <c r="C49" s="119" t="s">
        <v>685</v>
      </c>
      <c r="D49" s="674" t="s">
        <v>682</v>
      </c>
      <c r="E49" s="541">
        <v>1362673</v>
      </c>
      <c r="F49" s="542" t="s">
        <v>142</v>
      </c>
      <c r="G49" s="541" t="s">
        <v>153</v>
      </c>
      <c r="H49" s="541" t="s">
        <v>320</v>
      </c>
      <c r="I49" s="542">
        <v>44109</v>
      </c>
      <c r="J49" s="547">
        <f t="shared" ca="1" si="15"/>
        <v>2.9249999999999998</v>
      </c>
      <c r="K49" s="541">
        <f t="shared" ca="1" si="16"/>
        <v>1068</v>
      </c>
      <c r="L49" s="548">
        <f t="shared" ca="1" si="17"/>
        <v>35.6</v>
      </c>
      <c r="M49" s="549" t="s">
        <v>141</v>
      </c>
    </row>
  </sheetData>
  <pageMargins left="0.7" right="0.7" top="0.75" bottom="0.75" header="0.3" footer="0.3"/>
  <pageSetup fitToHeight="0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0F2D-284C-41BA-A653-199234B59659}">
  <sheetPr>
    <tabColor rgb="FF02CAD1"/>
    <pageSetUpPr fitToPage="1"/>
  </sheetPr>
  <dimension ref="A1:BF168"/>
  <sheetViews>
    <sheetView topLeftCell="C125" workbookViewId="0">
      <selection activeCell="J132" sqref="J132:J135"/>
    </sheetView>
  </sheetViews>
  <sheetFormatPr defaultColWidth="9.140625" defaultRowHeight="15"/>
  <cols>
    <col min="1" max="1" width="9.140625" style="1"/>
    <col min="2" max="2" width="24.85546875" style="1" customWidth="1"/>
    <col min="3" max="3" width="23" style="1" customWidth="1"/>
    <col min="4" max="4" width="14.28515625" style="1306" bestFit="1" customWidth="1"/>
    <col min="5" max="5" width="12.42578125" style="1306" customWidth="1"/>
    <col min="6" max="6" width="16.140625" style="1306" customWidth="1"/>
    <col min="7" max="7" width="15" style="1306" customWidth="1"/>
    <col min="8" max="8" width="17.7109375" style="1306" customWidth="1"/>
    <col min="9" max="9" width="24.42578125" style="1306" customWidth="1"/>
    <col min="10" max="10" width="19.28515625" style="1306" customWidth="1"/>
    <col min="11" max="11" width="20.42578125" style="1306" customWidth="1"/>
    <col min="12" max="12" width="20" style="1" customWidth="1"/>
    <col min="13" max="13" width="19" style="1" customWidth="1"/>
    <col min="14" max="14" width="19.7109375" style="1" customWidth="1"/>
    <col min="15" max="16" width="20.42578125" style="1" customWidth="1"/>
    <col min="17" max="17" width="13.42578125" style="1" customWidth="1"/>
    <col min="18" max="18" width="16" style="1" customWidth="1"/>
    <col min="19" max="19" width="14.42578125" style="1" customWidth="1"/>
    <col min="20" max="20" width="17.140625" style="1" customWidth="1"/>
    <col min="21" max="21" width="21.140625" style="1" customWidth="1"/>
    <col min="22" max="22" width="23.28515625" style="1" customWidth="1"/>
    <col min="23" max="23" width="19.42578125" customWidth="1"/>
    <col min="24" max="24" width="18.140625" style="1" customWidth="1"/>
    <col min="25" max="25" width="9.85546875" style="1" customWidth="1"/>
    <col min="26" max="26" width="12.85546875" style="1" customWidth="1"/>
    <col min="27" max="27" width="18.7109375" style="1" bestFit="1" customWidth="1"/>
    <col min="28" max="28" width="21.42578125" style="1" bestFit="1" customWidth="1"/>
    <col min="29" max="29" width="13.140625" style="1" customWidth="1"/>
    <col min="30" max="33" width="9.140625" style="1"/>
    <col min="34" max="34" width="11" style="1" customWidth="1"/>
    <col min="35" max="35" width="6" style="1" customWidth="1"/>
    <col min="36" max="36" width="17.42578125" style="1" customWidth="1"/>
    <col min="37" max="39" width="9.140625" style="1"/>
    <col min="40" max="40" width="11.42578125" style="1" customWidth="1"/>
    <col min="41" max="41" width="9.140625" style="1"/>
    <col min="42" max="42" width="11.42578125" style="1" customWidth="1"/>
    <col min="43" max="16384" width="9.140625" style="1"/>
  </cols>
  <sheetData>
    <row r="1" spans="1:58" ht="26.1">
      <c r="B1" s="1033" t="s">
        <v>3760</v>
      </c>
      <c r="C1" s="1034"/>
      <c r="D1" s="1309"/>
      <c r="W1" s="1"/>
    </row>
    <row r="2" spans="1:58">
      <c r="A2" s="1" t="s">
        <v>3761</v>
      </c>
      <c r="B2" s="1" t="s">
        <v>3762</v>
      </c>
      <c r="C2" s="673" t="s">
        <v>3367</v>
      </c>
      <c r="D2" s="1310" t="s">
        <v>3227</v>
      </c>
      <c r="E2" s="1310" t="s">
        <v>219</v>
      </c>
      <c r="F2" s="1310" t="s">
        <v>222</v>
      </c>
      <c r="G2" s="1310" t="s">
        <v>271</v>
      </c>
      <c r="H2" s="1310" t="s">
        <v>218</v>
      </c>
      <c r="I2" s="1310" t="s">
        <v>272</v>
      </c>
      <c r="J2" s="1310" t="s">
        <v>3684</v>
      </c>
      <c r="K2" s="1310" t="s">
        <v>3685</v>
      </c>
      <c r="L2" s="673" t="s">
        <v>3233</v>
      </c>
      <c r="M2" s="980" t="s">
        <v>3763</v>
      </c>
      <c r="N2" s="1310" t="s">
        <v>3764</v>
      </c>
      <c r="O2" s="673" t="s">
        <v>3765</v>
      </c>
      <c r="P2" s="991" t="s">
        <v>3766</v>
      </c>
      <c r="Q2" s="673"/>
      <c r="R2" s="673"/>
      <c r="T2" s="673"/>
      <c r="U2" s="673"/>
      <c r="W2" s="1"/>
    </row>
    <row r="4" spans="1:58" ht="15.95">
      <c r="C4" s="928"/>
      <c r="E4" s="1305"/>
      <c r="F4" s="1305"/>
      <c r="H4" s="1305"/>
      <c r="I4" s="1305"/>
      <c r="J4" s="1305"/>
      <c r="K4" s="1889"/>
      <c r="N4" s="1306"/>
      <c r="O4" s="1304"/>
      <c r="P4" s="1">
        <f t="shared" ref="P4" si="0">O4/30</f>
        <v>0</v>
      </c>
      <c r="AA4" s="1107"/>
      <c r="BD4" s="1107"/>
      <c r="BE4" s="1107"/>
      <c r="BF4" s="1107"/>
    </row>
    <row r="5" spans="1:58" s="190" customFormat="1" ht="15.95">
      <c r="C5" s="1032"/>
      <c r="D5" s="1315"/>
      <c r="E5" s="1315"/>
      <c r="F5" s="1315"/>
      <c r="G5" s="1315"/>
      <c r="H5" s="1315"/>
      <c r="I5" s="1315"/>
      <c r="J5" s="1315"/>
      <c r="K5" s="1890"/>
      <c r="W5" s="323"/>
      <c r="AA5" s="1891"/>
      <c r="AB5" s="1891"/>
      <c r="AF5" s="1891"/>
      <c r="AG5" s="1891"/>
      <c r="AH5" s="1891"/>
      <c r="BD5" s="1891"/>
      <c r="BE5" s="1891"/>
      <c r="BF5" s="1891"/>
    </row>
    <row r="6" spans="1:58" ht="26.1">
      <c r="B6" s="1033" t="s">
        <v>3767</v>
      </c>
      <c r="C6" s="1034"/>
      <c r="D6" s="1309"/>
      <c r="F6" s="1305"/>
      <c r="G6" s="1305"/>
      <c r="H6" s="1305"/>
      <c r="I6" s="1305"/>
      <c r="J6" s="1305"/>
      <c r="K6" s="1889"/>
      <c r="Z6" s="1107"/>
      <c r="AA6" s="1107"/>
      <c r="AB6" s="1107"/>
      <c r="AC6" s="1107"/>
      <c r="AD6" s="1107"/>
      <c r="AE6" s="1107"/>
      <c r="AF6" s="1107"/>
      <c r="AG6" s="1107"/>
      <c r="AH6" s="1107"/>
    </row>
    <row r="7" spans="1:58" ht="15.95">
      <c r="C7" s="928"/>
      <c r="D7" s="1305"/>
      <c r="E7" s="1305"/>
      <c r="F7" s="1305"/>
      <c r="G7" s="1305"/>
      <c r="H7" s="1305"/>
      <c r="I7" s="1305"/>
      <c r="J7" s="1305"/>
      <c r="K7" s="1889"/>
      <c r="Z7" s="1107"/>
      <c r="AA7" s="1107"/>
      <c r="AB7" s="1107"/>
    </row>
    <row r="8" spans="1:58" ht="15.95">
      <c r="B8" s="1084" t="s">
        <v>3768</v>
      </c>
      <c r="C8" s="1084" t="s">
        <v>0</v>
      </c>
      <c r="D8" s="1316" t="s">
        <v>219</v>
      </c>
      <c r="E8" s="1316" t="s">
        <v>222</v>
      </c>
      <c r="F8" s="1316" t="s">
        <v>271</v>
      </c>
      <c r="G8" s="1316" t="s">
        <v>218</v>
      </c>
      <c r="H8" s="1316" t="s">
        <v>3233</v>
      </c>
      <c r="I8" s="1317" t="s">
        <v>3769</v>
      </c>
      <c r="J8" s="1317" t="s">
        <v>3770</v>
      </c>
      <c r="K8" s="1317" t="s">
        <v>3771</v>
      </c>
      <c r="L8" s="927" t="s">
        <v>3772</v>
      </c>
      <c r="M8" s="969" t="s">
        <v>3773</v>
      </c>
      <c r="N8" s="969" t="s">
        <v>3774</v>
      </c>
      <c r="O8" s="675"/>
      <c r="Q8" s="1101" t="s">
        <v>3775</v>
      </c>
      <c r="R8" s="1101" t="s">
        <v>3227</v>
      </c>
      <c r="S8" s="1101" t="s">
        <v>272</v>
      </c>
      <c r="T8" s="1101" t="s">
        <v>3684</v>
      </c>
      <c r="U8" s="1101" t="s">
        <v>3685</v>
      </c>
      <c r="V8" s="1101" t="s">
        <v>3764</v>
      </c>
      <c r="W8" s="1102" t="s">
        <v>3765</v>
      </c>
      <c r="X8" s="1103" t="s">
        <v>3766</v>
      </c>
      <c r="AA8" s="1102" t="s">
        <v>3765</v>
      </c>
      <c r="AB8" s="1103" t="s">
        <v>3766</v>
      </c>
    </row>
    <row r="9" spans="1:58" ht="15.95">
      <c r="B9" s="1085">
        <v>44616</v>
      </c>
      <c r="C9" s="1044" t="s">
        <v>734</v>
      </c>
      <c r="D9" s="1312" t="s">
        <v>142</v>
      </c>
      <c r="E9" s="1312" t="s">
        <v>153</v>
      </c>
      <c r="F9" s="1312" t="s">
        <v>329</v>
      </c>
      <c r="G9" s="1892">
        <v>44165</v>
      </c>
      <c r="H9" s="1893" t="s">
        <v>3375</v>
      </c>
      <c r="I9" s="1318" t="s">
        <v>3776</v>
      </c>
      <c r="J9" s="1318">
        <f>_xlfn.DAYS(B9,G9)</f>
        <v>451</v>
      </c>
      <c r="K9" s="1318">
        <f t="shared" ref="K9:K32" si="1">J9/30</f>
        <v>15.033333333333333</v>
      </c>
      <c r="L9" s="1086" t="s">
        <v>3777</v>
      </c>
      <c r="M9" s="1086" t="s">
        <v>3778</v>
      </c>
      <c r="N9" s="188"/>
      <c r="O9" s="1107"/>
      <c r="Q9" s="1044" t="s">
        <v>734</v>
      </c>
      <c r="R9" s="1894">
        <v>1378925</v>
      </c>
      <c r="S9" s="332">
        <f>T9/365</f>
        <v>1.2356164383561643</v>
      </c>
      <c r="T9" s="332">
        <v>451</v>
      </c>
      <c r="U9" s="332">
        <f t="shared" ref="U9:U15" si="2">T9/30</f>
        <v>15.033333333333333</v>
      </c>
      <c r="W9" s="673"/>
      <c r="X9" s="672"/>
      <c r="AA9" s="672"/>
    </row>
    <row r="10" spans="1:58" ht="15.95">
      <c r="B10" s="1085">
        <v>44630</v>
      </c>
      <c r="C10" s="1044" t="s">
        <v>735</v>
      </c>
      <c r="D10" s="1312" t="s">
        <v>142</v>
      </c>
      <c r="E10" s="1312" t="s">
        <v>153</v>
      </c>
      <c r="F10" s="1312" t="s">
        <v>326</v>
      </c>
      <c r="G10" s="1892">
        <v>44165</v>
      </c>
      <c r="H10" s="1893" t="s">
        <v>3375</v>
      </c>
      <c r="I10" s="1318" t="s">
        <v>193</v>
      </c>
      <c r="J10" s="1318">
        <f t="shared" ref="J10:J24" si="3">_xlfn.DAYS(B10,G10)</f>
        <v>465</v>
      </c>
      <c r="K10" s="1318">
        <f t="shared" si="1"/>
        <v>15.5</v>
      </c>
      <c r="L10" s="1086" t="s">
        <v>3779</v>
      </c>
      <c r="M10" s="1086" t="s">
        <v>3778</v>
      </c>
      <c r="N10" s="1087" t="s">
        <v>3780</v>
      </c>
      <c r="O10" s="1107"/>
      <c r="Q10" s="1044" t="s">
        <v>735</v>
      </c>
      <c r="R10" s="1894">
        <v>1378925</v>
      </c>
      <c r="S10" s="332">
        <f>T10/365</f>
        <v>1.273972602739726</v>
      </c>
      <c r="T10" s="332">
        <v>465</v>
      </c>
      <c r="U10" s="332">
        <f t="shared" si="2"/>
        <v>15.5</v>
      </c>
      <c r="W10" s="1107"/>
      <c r="X10" s="672"/>
      <c r="AA10" s="672"/>
    </row>
    <row r="11" spans="1:58" ht="15.95">
      <c r="B11" s="1085">
        <v>44630</v>
      </c>
      <c r="C11" s="1044" t="s">
        <v>736</v>
      </c>
      <c r="D11" s="1312" t="s">
        <v>142</v>
      </c>
      <c r="E11" s="1312" t="s">
        <v>153</v>
      </c>
      <c r="F11" s="1312" t="s">
        <v>316</v>
      </c>
      <c r="G11" s="1892">
        <v>44165</v>
      </c>
      <c r="H11" s="1893" t="s">
        <v>3375</v>
      </c>
      <c r="I11" s="1318" t="s">
        <v>193</v>
      </c>
      <c r="J11" s="1318">
        <f t="shared" si="3"/>
        <v>465</v>
      </c>
      <c r="K11" s="1318">
        <f t="shared" si="1"/>
        <v>15.5</v>
      </c>
      <c r="L11" s="1086" t="s">
        <v>3781</v>
      </c>
      <c r="M11" s="1086" t="s">
        <v>3782</v>
      </c>
      <c r="N11" s="1087" t="s">
        <v>3783</v>
      </c>
      <c r="O11" s="1107"/>
      <c r="Q11" s="1044" t="s">
        <v>736</v>
      </c>
      <c r="R11" s="1894">
        <v>1378925</v>
      </c>
      <c r="S11" s="332">
        <f>T11/365</f>
        <v>1.273972602739726</v>
      </c>
      <c r="T11" s="332">
        <v>465</v>
      </c>
      <c r="U11" s="332">
        <f t="shared" si="2"/>
        <v>15.5</v>
      </c>
      <c r="W11" s="1107"/>
      <c r="X11" s="672"/>
      <c r="AA11" s="672"/>
    </row>
    <row r="12" spans="1:58" ht="15.95">
      <c r="B12" s="1291">
        <v>44750</v>
      </c>
      <c r="C12" s="1044" t="s">
        <v>3784</v>
      </c>
      <c r="D12" s="1319" t="s">
        <v>142</v>
      </c>
      <c r="E12" s="1319" t="s">
        <v>153</v>
      </c>
      <c r="F12" s="1313" t="s">
        <v>326</v>
      </c>
      <c r="G12" s="1314">
        <v>44351</v>
      </c>
      <c r="H12" s="1320" t="s">
        <v>141</v>
      </c>
      <c r="I12" s="1318" t="s">
        <v>193</v>
      </c>
      <c r="J12" s="1318">
        <f t="shared" si="3"/>
        <v>399</v>
      </c>
      <c r="K12" s="1318">
        <f t="shared" si="1"/>
        <v>13.3</v>
      </c>
      <c r="L12" s="188" t="s">
        <v>3785</v>
      </c>
      <c r="M12" s="188" t="s">
        <v>3786</v>
      </c>
      <c r="N12" s="188"/>
      <c r="Q12" s="188"/>
      <c r="R12" s="256">
        <v>1416093</v>
      </c>
      <c r="S12" s="1104">
        <f ca="1">YEARFRAC(G12,TODAY())</f>
        <v>2.2611111111111111</v>
      </c>
      <c r="T12" s="256">
        <v>399</v>
      </c>
      <c r="U12" s="256">
        <f t="shared" si="2"/>
        <v>13.3</v>
      </c>
      <c r="V12" s="1041">
        <v>44622</v>
      </c>
      <c r="W12" s="989">
        <f ca="1">_xlfn.DAYS(TODAY(),V12)</f>
        <v>555</v>
      </c>
      <c r="X12" s="1">
        <f ca="1">W12/30</f>
        <v>18.5</v>
      </c>
      <c r="Y12" s="1161" t="s">
        <v>3787</v>
      </c>
      <c r="AA12" s="672">
        <f>_xlfn.DAYS(B12,V12)</f>
        <v>128</v>
      </c>
      <c r="AB12" s="1">
        <f>AA12/30</f>
        <v>4.2666666666666666</v>
      </c>
    </row>
    <row r="13" spans="1:58" ht="15.95">
      <c r="B13" s="1291">
        <v>44750</v>
      </c>
      <c r="C13" s="1044" t="s">
        <v>3788</v>
      </c>
      <c r="D13" s="1319" t="s">
        <v>142</v>
      </c>
      <c r="E13" s="1319" t="s">
        <v>153</v>
      </c>
      <c r="F13" s="1313" t="s">
        <v>316</v>
      </c>
      <c r="G13" s="1314">
        <v>44351</v>
      </c>
      <c r="H13" s="1320" t="s">
        <v>141</v>
      </c>
      <c r="I13" s="1318" t="s">
        <v>193</v>
      </c>
      <c r="J13" s="1318">
        <f t="shared" si="3"/>
        <v>399</v>
      </c>
      <c r="K13" s="1318">
        <f t="shared" si="1"/>
        <v>13.3</v>
      </c>
      <c r="L13" s="188" t="s">
        <v>3789</v>
      </c>
      <c r="M13" s="188" t="s">
        <v>3790</v>
      </c>
      <c r="N13" s="188"/>
      <c r="Q13" s="188"/>
      <c r="R13" s="256">
        <v>1416093</v>
      </c>
      <c r="S13" s="1104">
        <f ca="1">YEARFRAC(G13,TODAY())</f>
        <v>2.2611111111111111</v>
      </c>
      <c r="T13" s="256">
        <v>399</v>
      </c>
      <c r="U13" s="256">
        <f t="shared" si="2"/>
        <v>13.3</v>
      </c>
      <c r="V13" s="1041">
        <v>44622</v>
      </c>
      <c r="W13" s="989">
        <f ca="1">_xlfn.DAYS(TODAY(),V13)</f>
        <v>555</v>
      </c>
      <c r="X13" s="1">
        <f ca="1">W13/30</f>
        <v>18.5</v>
      </c>
      <c r="Y13" s="1161" t="s">
        <v>3787</v>
      </c>
      <c r="AA13" s="672">
        <f t="shared" ref="AA13:AA15" si="4">_xlfn.DAYS(B13,V13)</f>
        <v>128</v>
      </c>
      <c r="AB13" s="1">
        <f t="shared" ref="AB13:AB15" si="5">AA13/30</f>
        <v>4.2666666666666666</v>
      </c>
    </row>
    <row r="14" spans="1:58" ht="15.95">
      <c r="B14" s="1291">
        <v>44750</v>
      </c>
      <c r="C14" s="1044" t="s">
        <v>3791</v>
      </c>
      <c r="D14" s="1319" t="s">
        <v>142</v>
      </c>
      <c r="E14" s="1319" t="s">
        <v>153</v>
      </c>
      <c r="F14" s="1313" t="s">
        <v>323</v>
      </c>
      <c r="G14" s="1314">
        <v>44351</v>
      </c>
      <c r="H14" s="1320" t="s">
        <v>141</v>
      </c>
      <c r="I14" s="1318" t="s">
        <v>193</v>
      </c>
      <c r="J14" s="1318">
        <f t="shared" si="3"/>
        <v>399</v>
      </c>
      <c r="K14" s="1318">
        <f t="shared" si="1"/>
        <v>13.3</v>
      </c>
      <c r="L14" s="188" t="s">
        <v>3792</v>
      </c>
      <c r="M14" s="188" t="s">
        <v>3793</v>
      </c>
      <c r="N14" s="188"/>
      <c r="Q14" s="188"/>
      <c r="R14" s="256">
        <v>1416093</v>
      </c>
      <c r="S14" s="1104">
        <f ca="1">YEARFRAC(G14,TODAY())</f>
        <v>2.2611111111111111</v>
      </c>
      <c r="T14" s="256">
        <v>399</v>
      </c>
      <c r="U14" s="256">
        <f t="shared" si="2"/>
        <v>13.3</v>
      </c>
      <c r="V14" s="1041">
        <v>44622</v>
      </c>
      <c r="W14" s="989">
        <f ca="1">_xlfn.DAYS(TODAY(),V14)</f>
        <v>555</v>
      </c>
      <c r="X14" s="1">
        <f ca="1">W14/30</f>
        <v>18.5</v>
      </c>
      <c r="Y14" s="1161" t="s">
        <v>3787</v>
      </c>
      <c r="AA14" s="672">
        <f t="shared" si="4"/>
        <v>128</v>
      </c>
      <c r="AB14" s="1">
        <f t="shared" si="5"/>
        <v>4.2666666666666666</v>
      </c>
    </row>
    <row r="15" spans="1:58" ht="15.95">
      <c r="B15" s="1291">
        <v>44750</v>
      </c>
      <c r="C15" s="1044" t="s">
        <v>3794</v>
      </c>
      <c r="D15" s="1319" t="s">
        <v>142</v>
      </c>
      <c r="E15" s="1319" t="s">
        <v>153</v>
      </c>
      <c r="F15" s="1313" t="s">
        <v>320</v>
      </c>
      <c r="G15" s="1314">
        <v>44351</v>
      </c>
      <c r="H15" s="1320" t="s">
        <v>141</v>
      </c>
      <c r="I15" s="1318" t="s">
        <v>3776</v>
      </c>
      <c r="J15" s="1318">
        <f t="shared" si="3"/>
        <v>399</v>
      </c>
      <c r="K15" s="1318">
        <f t="shared" si="1"/>
        <v>13.3</v>
      </c>
      <c r="L15" s="188" t="s">
        <v>3789</v>
      </c>
      <c r="M15" s="188" t="s">
        <v>3790</v>
      </c>
      <c r="N15" s="188"/>
      <c r="Q15" s="188"/>
      <c r="R15" s="1162">
        <v>1416093</v>
      </c>
      <c r="S15" s="1163">
        <f ca="1">YEARFRAC(G15,TODAY())</f>
        <v>2.2611111111111111</v>
      </c>
      <c r="T15" s="1162">
        <v>399</v>
      </c>
      <c r="U15" s="1162">
        <f t="shared" si="2"/>
        <v>13.3</v>
      </c>
      <c r="V15" s="1164">
        <v>44622</v>
      </c>
      <c r="W15" s="1049">
        <f ca="1">_xlfn.DAYS(TODAY(),V15)</f>
        <v>555</v>
      </c>
      <c r="X15" s="527">
        <f ca="1">W15/30</f>
        <v>18.5</v>
      </c>
      <c r="Y15" s="1165" t="s">
        <v>3787</v>
      </c>
      <c r="AA15" s="672">
        <f t="shared" si="4"/>
        <v>128</v>
      </c>
      <c r="AB15" s="1">
        <f t="shared" si="5"/>
        <v>4.2666666666666666</v>
      </c>
    </row>
    <row r="16" spans="1:58" ht="15.95">
      <c r="B16" s="1291">
        <v>44785</v>
      </c>
      <c r="C16" s="1044" t="s">
        <v>3795</v>
      </c>
      <c r="D16" s="1319" t="s">
        <v>144</v>
      </c>
      <c r="E16" s="1319" t="s">
        <v>153</v>
      </c>
      <c r="F16" s="1313" t="s">
        <v>329</v>
      </c>
      <c r="G16" s="1314">
        <v>44376</v>
      </c>
      <c r="H16" s="1893" t="s">
        <v>3375</v>
      </c>
      <c r="I16" s="1318" t="s">
        <v>193</v>
      </c>
      <c r="J16" s="1318">
        <f t="shared" si="3"/>
        <v>409</v>
      </c>
      <c r="K16" s="1318">
        <f t="shared" ref="K16:K19" si="6">J16/30</f>
        <v>13.633333333333333</v>
      </c>
      <c r="L16" s="188">
        <v>30</v>
      </c>
      <c r="M16" s="188">
        <v>0.16</v>
      </c>
      <c r="N16" s="188"/>
      <c r="Q16" s="188"/>
      <c r="R16" s="256">
        <v>1324354</v>
      </c>
      <c r="S16" s="1104">
        <v>1.1194444444444445</v>
      </c>
      <c r="T16" s="256">
        <v>409</v>
      </c>
      <c r="U16" s="256">
        <v>13.633333333333333</v>
      </c>
      <c r="V16" s="1041"/>
      <c r="W16" s="989"/>
      <c r="Y16" s="678">
        <v>44785</v>
      </c>
      <c r="AA16" s="672"/>
    </row>
    <row r="17" spans="2:27" ht="15.95">
      <c r="B17" s="1291">
        <v>44785</v>
      </c>
      <c r="C17" s="1044" t="s">
        <v>3796</v>
      </c>
      <c r="D17" s="1319" t="s">
        <v>144</v>
      </c>
      <c r="E17" s="1319" t="s">
        <v>153</v>
      </c>
      <c r="F17" s="1313" t="s">
        <v>326</v>
      </c>
      <c r="G17" s="1314">
        <v>44376</v>
      </c>
      <c r="H17" s="1893" t="s">
        <v>3375</v>
      </c>
      <c r="I17" s="1318" t="s">
        <v>193</v>
      </c>
      <c r="J17" s="1318">
        <f t="shared" si="3"/>
        <v>409</v>
      </c>
      <c r="K17" s="1318">
        <f t="shared" si="6"/>
        <v>13.633333333333333</v>
      </c>
      <c r="L17" s="188">
        <v>26</v>
      </c>
      <c r="M17" s="188">
        <v>0.14000000000000001</v>
      </c>
      <c r="N17" s="188"/>
      <c r="Q17" s="188"/>
      <c r="R17" s="256">
        <v>1324354</v>
      </c>
      <c r="S17" s="1104">
        <v>1.1194444444444445</v>
      </c>
      <c r="T17" s="256">
        <v>409</v>
      </c>
      <c r="U17" s="256">
        <v>13.633333333333333</v>
      </c>
      <c r="V17" s="1041"/>
      <c r="W17" s="989"/>
      <c r="Y17" s="678">
        <v>44785</v>
      </c>
      <c r="AA17" s="672"/>
    </row>
    <row r="18" spans="2:27" ht="15.95">
      <c r="B18" s="1291">
        <v>44785</v>
      </c>
      <c r="C18" s="1044" t="s">
        <v>3797</v>
      </c>
      <c r="D18" s="1319" t="s">
        <v>144</v>
      </c>
      <c r="E18" s="1319" t="s">
        <v>153</v>
      </c>
      <c r="F18" s="1313" t="s">
        <v>316</v>
      </c>
      <c r="G18" s="1314">
        <v>43942</v>
      </c>
      <c r="H18" s="1893" t="s">
        <v>3375</v>
      </c>
      <c r="I18" s="1318" t="s">
        <v>3776</v>
      </c>
      <c r="J18" s="1318">
        <f t="shared" si="3"/>
        <v>843</v>
      </c>
      <c r="K18" s="1318">
        <f t="shared" si="6"/>
        <v>28.1</v>
      </c>
      <c r="L18" s="188">
        <v>34</v>
      </c>
      <c r="M18" s="188">
        <v>0.18</v>
      </c>
      <c r="N18" s="188"/>
      <c r="Q18" s="188"/>
      <c r="R18" s="256">
        <v>1324354</v>
      </c>
      <c r="S18" s="1104">
        <v>2.3083333333333331</v>
      </c>
      <c r="T18" s="256">
        <v>843</v>
      </c>
      <c r="U18" s="256">
        <v>28.1</v>
      </c>
      <c r="V18" s="1041"/>
      <c r="W18" s="989"/>
      <c r="Y18" s="678">
        <v>44785</v>
      </c>
      <c r="AA18" s="672"/>
    </row>
    <row r="19" spans="2:27" ht="15.95">
      <c r="B19" s="1291">
        <v>44798</v>
      </c>
      <c r="C19" s="1044" t="s">
        <v>3798</v>
      </c>
      <c r="D19" s="1319" t="s">
        <v>144</v>
      </c>
      <c r="E19" s="1319" t="s">
        <v>153</v>
      </c>
      <c r="F19" s="1313" t="s">
        <v>323</v>
      </c>
      <c r="G19" s="1314">
        <v>44371</v>
      </c>
      <c r="H19" s="1893" t="s">
        <v>3375</v>
      </c>
      <c r="I19" s="1318" t="s">
        <v>193</v>
      </c>
      <c r="J19" s="1318">
        <f t="shared" si="3"/>
        <v>427</v>
      </c>
      <c r="K19" s="1318">
        <f t="shared" si="6"/>
        <v>14.233333333333333</v>
      </c>
      <c r="L19" s="188">
        <v>25</v>
      </c>
      <c r="M19" s="188">
        <v>0.14000000000000001</v>
      </c>
      <c r="N19" s="188"/>
      <c r="Q19" s="188"/>
      <c r="R19" s="256">
        <v>1385321</v>
      </c>
      <c r="S19" s="1104">
        <v>1.1694444444444445</v>
      </c>
      <c r="T19" s="256">
        <v>427</v>
      </c>
      <c r="U19" s="256">
        <v>14.233333333333333</v>
      </c>
      <c r="V19" s="1041"/>
      <c r="W19" s="989"/>
      <c r="Y19" s="678" t="s">
        <v>3799</v>
      </c>
      <c r="AA19" s="672"/>
    </row>
    <row r="20" spans="2:27" ht="15.95">
      <c r="B20" s="1291">
        <v>44798</v>
      </c>
      <c r="C20" s="1044" t="s">
        <v>3800</v>
      </c>
      <c r="D20" s="1319" t="s">
        <v>142</v>
      </c>
      <c r="E20" s="1319" t="s">
        <v>153</v>
      </c>
      <c r="F20" s="1313" t="s">
        <v>3801</v>
      </c>
      <c r="G20" s="1314">
        <v>44376</v>
      </c>
      <c r="H20" s="1893" t="s">
        <v>3375</v>
      </c>
      <c r="I20" s="1318" t="s">
        <v>193</v>
      </c>
      <c r="J20" s="1318">
        <f t="shared" si="3"/>
        <v>422</v>
      </c>
      <c r="K20" s="1318">
        <f t="shared" ref="K20:K24" si="7">J20/30</f>
        <v>14.066666666666666</v>
      </c>
      <c r="L20" s="188">
        <v>35</v>
      </c>
      <c r="M20" s="188">
        <v>0.19</v>
      </c>
      <c r="N20" s="188"/>
      <c r="Q20" s="188"/>
      <c r="R20" s="256">
        <v>1385321</v>
      </c>
      <c r="S20" s="1104">
        <v>1.1555555555555554</v>
      </c>
      <c r="T20" s="256">
        <v>422</v>
      </c>
      <c r="U20" s="256">
        <v>14.066666666666666</v>
      </c>
      <c r="V20" s="1041"/>
      <c r="W20" s="989"/>
      <c r="Y20" s="678" t="s">
        <v>3799</v>
      </c>
      <c r="AA20" s="672"/>
    </row>
    <row r="21" spans="2:27" ht="15.95">
      <c r="B21" s="1291">
        <v>44798</v>
      </c>
      <c r="C21" s="1044" t="s">
        <v>3802</v>
      </c>
      <c r="D21" s="1319" t="s">
        <v>144</v>
      </c>
      <c r="E21" s="1319" t="s">
        <v>153</v>
      </c>
      <c r="F21" s="1313" t="s">
        <v>3801</v>
      </c>
      <c r="G21" s="1314">
        <v>44371</v>
      </c>
      <c r="H21" s="1320" t="s">
        <v>141</v>
      </c>
      <c r="I21" s="1318" t="s">
        <v>193</v>
      </c>
      <c r="J21" s="1318">
        <f t="shared" si="3"/>
        <v>427</v>
      </c>
      <c r="K21" s="1318">
        <f t="shared" si="7"/>
        <v>14.233333333333333</v>
      </c>
      <c r="L21" s="188">
        <v>61</v>
      </c>
      <c r="M21" s="188">
        <v>0.33</v>
      </c>
      <c r="N21" s="188"/>
      <c r="Q21" s="188"/>
      <c r="R21" s="256">
        <v>1385313</v>
      </c>
      <c r="S21" s="1104">
        <v>1.1694444444444445</v>
      </c>
      <c r="T21" s="256">
        <v>427</v>
      </c>
      <c r="U21" s="256">
        <v>14.233333333333333</v>
      </c>
      <c r="V21" s="1164">
        <v>44622</v>
      </c>
      <c r="W21" s="1049">
        <v>176</v>
      </c>
      <c r="X21" s="527">
        <v>5.8666666666666663</v>
      </c>
      <c r="Y21" s="678" t="s">
        <v>3799</v>
      </c>
      <c r="AA21" s="672"/>
    </row>
    <row r="22" spans="2:27" ht="15.95">
      <c r="B22" s="1291">
        <v>44798</v>
      </c>
      <c r="C22" s="1044" t="s">
        <v>3803</v>
      </c>
      <c r="D22" s="1319" t="s">
        <v>144</v>
      </c>
      <c r="E22" s="1319" t="s">
        <v>153</v>
      </c>
      <c r="F22" s="1313" t="s">
        <v>3804</v>
      </c>
      <c r="G22" s="1314">
        <v>44371</v>
      </c>
      <c r="H22" s="1320" t="s">
        <v>141</v>
      </c>
      <c r="I22" s="1318" t="s">
        <v>193</v>
      </c>
      <c r="J22" s="1318">
        <f t="shared" si="3"/>
        <v>427</v>
      </c>
      <c r="K22" s="1318">
        <f t="shared" si="7"/>
        <v>14.233333333333333</v>
      </c>
      <c r="L22" s="188">
        <v>56</v>
      </c>
      <c r="M22" s="188">
        <v>0.31</v>
      </c>
      <c r="N22" s="188"/>
      <c r="Q22" s="188"/>
      <c r="R22" s="256">
        <v>1385313</v>
      </c>
      <c r="S22" s="1104">
        <v>1.1694444444444445</v>
      </c>
      <c r="T22" s="256">
        <v>427</v>
      </c>
      <c r="U22" s="256">
        <v>14.233333333333333</v>
      </c>
      <c r="V22" s="1041">
        <v>44622</v>
      </c>
      <c r="W22" s="989">
        <v>176</v>
      </c>
      <c r="X22" s="1">
        <v>5.8666666666666663</v>
      </c>
      <c r="Y22" s="678" t="s">
        <v>3799</v>
      </c>
      <c r="AA22" s="672"/>
    </row>
    <row r="23" spans="2:27" ht="15.95">
      <c r="B23" s="1291">
        <v>44798</v>
      </c>
      <c r="C23" s="1044" t="s">
        <v>3805</v>
      </c>
      <c r="D23" s="1319" t="s">
        <v>144</v>
      </c>
      <c r="E23" s="1319" t="s">
        <v>153</v>
      </c>
      <c r="F23" s="1313" t="s">
        <v>316</v>
      </c>
      <c r="G23" s="1314">
        <v>44371</v>
      </c>
      <c r="H23" s="1320" t="s">
        <v>141</v>
      </c>
      <c r="I23" s="1318" t="s">
        <v>193</v>
      </c>
      <c r="J23" s="1318">
        <f t="shared" si="3"/>
        <v>427</v>
      </c>
      <c r="K23" s="1318">
        <f t="shared" si="7"/>
        <v>14.233333333333333</v>
      </c>
      <c r="L23" s="188">
        <v>57</v>
      </c>
      <c r="M23" s="188">
        <v>0.32</v>
      </c>
      <c r="N23" s="188"/>
      <c r="Q23" s="188"/>
      <c r="R23" s="256">
        <v>1385313</v>
      </c>
      <c r="S23" s="1104">
        <v>1.1694444444444445</v>
      </c>
      <c r="T23" s="256">
        <v>427</v>
      </c>
      <c r="U23" s="256">
        <v>14.233333333333333</v>
      </c>
      <c r="V23" s="1041">
        <v>44622</v>
      </c>
      <c r="W23" s="989">
        <v>176</v>
      </c>
      <c r="X23" s="1">
        <v>5.8666666666666663</v>
      </c>
      <c r="Y23" s="678" t="s">
        <v>3799</v>
      </c>
      <c r="AA23" s="672"/>
    </row>
    <row r="24" spans="2:27" ht="15.95">
      <c r="B24" s="1291">
        <v>44798</v>
      </c>
      <c r="C24" s="1044" t="s">
        <v>3805</v>
      </c>
      <c r="D24" s="1319" t="s">
        <v>144</v>
      </c>
      <c r="E24" s="1319" t="s">
        <v>153</v>
      </c>
      <c r="F24" s="1313" t="s">
        <v>323</v>
      </c>
      <c r="G24" s="1314">
        <v>44371</v>
      </c>
      <c r="H24" s="1320" t="s">
        <v>141</v>
      </c>
      <c r="I24" s="1318" t="s">
        <v>3776</v>
      </c>
      <c r="J24" s="1318">
        <f t="shared" si="3"/>
        <v>427</v>
      </c>
      <c r="K24" s="1318">
        <f t="shared" si="7"/>
        <v>14.233333333333333</v>
      </c>
      <c r="L24" s="188">
        <v>48</v>
      </c>
      <c r="M24" s="188">
        <v>0.26</v>
      </c>
      <c r="N24" s="188"/>
      <c r="Q24" s="188"/>
      <c r="R24" s="256">
        <v>1385313</v>
      </c>
      <c r="S24" s="1104">
        <v>1.1694444444444445</v>
      </c>
      <c r="T24" s="256">
        <v>427</v>
      </c>
      <c r="U24" s="256">
        <v>14.233333333333333</v>
      </c>
      <c r="V24" s="1041">
        <v>44622</v>
      </c>
      <c r="W24" s="989">
        <v>176</v>
      </c>
      <c r="X24" s="1">
        <v>5.8666666666666663</v>
      </c>
      <c r="Y24" s="673" t="s">
        <v>3799</v>
      </c>
      <c r="AA24" s="672"/>
    </row>
    <row r="25" spans="2:27" ht="15.95">
      <c r="B25" s="674"/>
      <c r="C25" s="674"/>
      <c r="D25" s="1310"/>
      <c r="E25" s="1310"/>
      <c r="F25" s="1310"/>
      <c r="G25" s="1310"/>
      <c r="H25" s="1310"/>
      <c r="I25" s="1305"/>
      <c r="J25" s="1305"/>
      <c r="K25" s="1305"/>
      <c r="L25" s="674"/>
      <c r="M25" s="674"/>
      <c r="N25" s="928"/>
      <c r="O25" s="1107"/>
      <c r="Q25" s="673"/>
      <c r="R25" s="673"/>
      <c r="S25" s="673"/>
      <c r="T25" s="673"/>
      <c r="U25" s="673"/>
      <c r="W25" s="673"/>
      <c r="X25" s="672"/>
      <c r="AA25" s="672"/>
    </row>
    <row r="26" spans="2:27" ht="15.95">
      <c r="B26" s="1088">
        <v>44630</v>
      </c>
      <c r="C26" s="1035" t="s">
        <v>3806</v>
      </c>
      <c r="D26" s="1895" t="s">
        <v>142</v>
      </c>
      <c r="E26" s="1895" t="s">
        <v>170</v>
      </c>
      <c r="F26" s="1895" t="s">
        <v>329</v>
      </c>
      <c r="G26" s="1321">
        <v>44169</v>
      </c>
      <c r="H26" s="1893" t="s">
        <v>3807</v>
      </c>
      <c r="I26" s="1311" t="s">
        <v>193</v>
      </c>
      <c r="J26" s="1322">
        <f>_xlfn.DAYS(B26,G26)</f>
        <v>461</v>
      </c>
      <c r="K26" s="1322">
        <f>J26/30</f>
        <v>15.366666666666667</v>
      </c>
      <c r="L26" s="1089" t="s">
        <v>3808</v>
      </c>
      <c r="M26" s="105">
        <v>0.15</v>
      </c>
      <c r="N26" s="194"/>
      <c r="Q26" s="194"/>
      <c r="R26" s="925">
        <v>1378927</v>
      </c>
      <c r="S26" s="105">
        <f>T26/365</f>
        <v>1.263013698630137</v>
      </c>
      <c r="T26" s="105">
        <v>461</v>
      </c>
      <c r="U26" s="105">
        <f t="shared" ref="U26:U32" si="8">T26/30</f>
        <v>15.366666666666667</v>
      </c>
      <c r="W26" s="1107"/>
      <c r="X26" s="926"/>
      <c r="AA26" s="926"/>
    </row>
    <row r="27" spans="2:27" ht="15.95">
      <c r="B27" s="1088">
        <v>44630</v>
      </c>
      <c r="C27" s="1035" t="s">
        <v>3809</v>
      </c>
      <c r="D27" s="1896" t="s">
        <v>142</v>
      </c>
      <c r="E27" s="1895" t="s">
        <v>170</v>
      </c>
      <c r="F27" s="1895" t="s">
        <v>323</v>
      </c>
      <c r="G27" s="1321">
        <v>44169</v>
      </c>
      <c r="H27" s="1893" t="s">
        <v>3807</v>
      </c>
      <c r="I27" s="1311" t="s">
        <v>193</v>
      </c>
      <c r="J27" s="1322">
        <f t="shared" ref="J27:J47" si="9">_xlfn.DAYS(B27,G27)</f>
        <v>461</v>
      </c>
      <c r="K27" s="1322">
        <f>J27/30</f>
        <v>15.366666666666667</v>
      </c>
      <c r="L27" s="105" t="s">
        <v>3777</v>
      </c>
      <c r="M27" s="105">
        <v>0.18</v>
      </c>
      <c r="N27" s="194"/>
      <c r="Q27" s="1045"/>
      <c r="R27" s="925">
        <v>1378927</v>
      </c>
      <c r="S27" s="105">
        <f>T27/365</f>
        <v>1.263013698630137</v>
      </c>
      <c r="T27" s="105">
        <v>461</v>
      </c>
      <c r="U27" s="105">
        <f t="shared" si="8"/>
        <v>15.366666666666667</v>
      </c>
      <c r="W27" s="1107"/>
      <c r="X27" s="926"/>
      <c r="AA27" s="926"/>
    </row>
    <row r="28" spans="2:27" ht="15.95">
      <c r="B28" s="1088">
        <v>44602</v>
      </c>
      <c r="C28" s="1035" t="s">
        <v>707</v>
      </c>
      <c r="D28" s="1323" t="s">
        <v>144</v>
      </c>
      <c r="E28" s="1323" t="s">
        <v>170</v>
      </c>
      <c r="F28" s="1323" t="s">
        <v>329</v>
      </c>
      <c r="G28" s="1324">
        <v>44158</v>
      </c>
      <c r="H28" s="1893" t="s">
        <v>3807</v>
      </c>
      <c r="I28" s="1322" t="s">
        <v>193</v>
      </c>
      <c r="J28" s="1322">
        <f t="shared" si="9"/>
        <v>444</v>
      </c>
      <c r="K28" s="1322">
        <f t="shared" si="1"/>
        <v>14.8</v>
      </c>
      <c r="L28" s="1089" t="s">
        <v>3810</v>
      </c>
      <c r="M28" s="1089" t="s">
        <v>3811</v>
      </c>
      <c r="N28" s="1090"/>
      <c r="O28" s="1107"/>
      <c r="Q28" s="1035" t="s">
        <v>707</v>
      </c>
      <c r="R28" s="1036">
        <v>1378921</v>
      </c>
      <c r="S28" s="1039">
        <f ca="1">YEARFRAC(G28,TODAY())</f>
        <v>2.7916666666666665</v>
      </c>
      <c r="T28" s="195">
        <v>444</v>
      </c>
      <c r="U28" s="195">
        <f t="shared" si="8"/>
        <v>14.8</v>
      </c>
      <c r="W28" s="1"/>
      <c r="X28"/>
      <c r="AA28"/>
    </row>
    <row r="29" spans="2:27" ht="15.95">
      <c r="B29" s="1088">
        <v>44602</v>
      </c>
      <c r="C29" s="1035" t="s">
        <v>709</v>
      </c>
      <c r="D29" s="1323" t="s">
        <v>144</v>
      </c>
      <c r="E29" s="1323" t="s">
        <v>170</v>
      </c>
      <c r="F29" s="1323" t="s">
        <v>316</v>
      </c>
      <c r="G29" s="1324">
        <v>44158</v>
      </c>
      <c r="H29" s="1893" t="s">
        <v>3807</v>
      </c>
      <c r="I29" s="1322" t="s">
        <v>3812</v>
      </c>
      <c r="J29" s="1322">
        <f t="shared" si="9"/>
        <v>444</v>
      </c>
      <c r="K29" s="1322">
        <f t="shared" si="1"/>
        <v>14.8</v>
      </c>
      <c r="L29" s="1089" t="s">
        <v>3813</v>
      </c>
      <c r="M29" s="1089" t="s">
        <v>3814</v>
      </c>
      <c r="N29" s="1090"/>
      <c r="O29" s="1107"/>
      <c r="Q29" s="1035" t="s">
        <v>709</v>
      </c>
      <c r="R29" s="1036">
        <v>1378921</v>
      </c>
      <c r="S29" s="1039">
        <f ca="1">YEARFRAC(G29,TODAY())</f>
        <v>2.7916666666666665</v>
      </c>
      <c r="T29" s="195">
        <v>444</v>
      </c>
      <c r="U29" s="195">
        <f t="shared" si="8"/>
        <v>14.8</v>
      </c>
      <c r="W29" s="1107"/>
      <c r="X29" s="1859"/>
      <c r="AA29" s="1859"/>
    </row>
    <row r="30" spans="2:27" ht="15.95">
      <c r="B30" s="1088">
        <v>44602</v>
      </c>
      <c r="C30" s="1035" t="s">
        <v>710</v>
      </c>
      <c r="D30" s="1323" t="s">
        <v>144</v>
      </c>
      <c r="E30" s="1323" t="s">
        <v>170</v>
      </c>
      <c r="F30" s="1323" t="s">
        <v>323</v>
      </c>
      <c r="G30" s="1324">
        <v>44158</v>
      </c>
      <c r="H30" s="1893" t="s">
        <v>3807</v>
      </c>
      <c r="I30" s="1322" t="s">
        <v>3812</v>
      </c>
      <c r="J30" s="1322">
        <f t="shared" si="9"/>
        <v>444</v>
      </c>
      <c r="K30" s="1322">
        <f t="shared" si="1"/>
        <v>14.8</v>
      </c>
      <c r="L30" s="1089" t="s">
        <v>3813</v>
      </c>
      <c r="M30" s="1089" t="s">
        <v>3814</v>
      </c>
      <c r="N30" s="1090"/>
      <c r="O30" s="1107"/>
      <c r="Q30" s="1035" t="s">
        <v>710</v>
      </c>
      <c r="R30" s="1036">
        <v>1378921</v>
      </c>
      <c r="S30" s="1039">
        <f ca="1">YEARFRAC(G30,TODAY())</f>
        <v>2.7916666666666665</v>
      </c>
      <c r="T30" s="195">
        <v>444</v>
      </c>
      <c r="U30" s="195">
        <f t="shared" si="8"/>
        <v>14.8</v>
      </c>
      <c r="W30" s="1"/>
      <c r="X30"/>
      <c r="AA30"/>
    </row>
    <row r="31" spans="2:27" ht="15.95">
      <c r="B31" s="1088">
        <v>44602</v>
      </c>
      <c r="C31" s="1035" t="s">
        <v>711</v>
      </c>
      <c r="D31" s="1323" t="s">
        <v>144</v>
      </c>
      <c r="E31" s="1323" t="s">
        <v>170</v>
      </c>
      <c r="F31" s="1323" t="s">
        <v>320</v>
      </c>
      <c r="G31" s="1324">
        <v>44158</v>
      </c>
      <c r="H31" s="1893" t="s">
        <v>3807</v>
      </c>
      <c r="I31" s="1322" t="s">
        <v>193</v>
      </c>
      <c r="J31" s="1322">
        <f t="shared" si="9"/>
        <v>444</v>
      </c>
      <c r="K31" s="1322">
        <f t="shared" si="1"/>
        <v>14.8</v>
      </c>
      <c r="L31" s="1089" t="s">
        <v>3815</v>
      </c>
      <c r="M31" s="1089" t="s">
        <v>3816</v>
      </c>
      <c r="N31" s="1090"/>
      <c r="O31" s="1107"/>
      <c r="Q31" s="1035" t="s">
        <v>711</v>
      </c>
      <c r="R31" s="1036">
        <v>1378921</v>
      </c>
      <c r="S31" s="1039">
        <f ca="1">YEARFRAC(G31,TODAY())</f>
        <v>2.7916666666666665</v>
      </c>
      <c r="T31" s="195">
        <v>444</v>
      </c>
      <c r="U31" s="195">
        <f t="shared" si="8"/>
        <v>14.8</v>
      </c>
      <c r="W31" s="1"/>
      <c r="X31"/>
      <c r="AA31"/>
    </row>
    <row r="32" spans="2:27" ht="15.95">
      <c r="B32" s="1088">
        <v>44602</v>
      </c>
      <c r="C32" s="1035" t="s">
        <v>712</v>
      </c>
      <c r="D32" s="1323" t="s">
        <v>144</v>
      </c>
      <c r="E32" s="1323" t="s">
        <v>170</v>
      </c>
      <c r="F32" s="1323" t="s">
        <v>326</v>
      </c>
      <c r="G32" s="1324">
        <v>44158</v>
      </c>
      <c r="H32" s="1893" t="s">
        <v>3807</v>
      </c>
      <c r="I32" s="1322" t="s">
        <v>193</v>
      </c>
      <c r="J32" s="1322">
        <f t="shared" si="9"/>
        <v>444</v>
      </c>
      <c r="K32" s="1322">
        <f t="shared" si="1"/>
        <v>14.8</v>
      </c>
      <c r="L32" s="1089" t="s">
        <v>3808</v>
      </c>
      <c r="M32" s="1089" t="s">
        <v>3814</v>
      </c>
      <c r="N32" s="1090"/>
      <c r="Q32" s="1035" t="s">
        <v>712</v>
      </c>
      <c r="R32" s="1036">
        <v>1378921</v>
      </c>
      <c r="S32" s="1039">
        <f ca="1">YEARFRAC(G32,TODAY())</f>
        <v>2.7916666666666665</v>
      </c>
      <c r="T32" s="195">
        <v>444</v>
      </c>
      <c r="U32" s="195">
        <f t="shared" si="8"/>
        <v>14.8</v>
      </c>
      <c r="W32" s="1107"/>
      <c r="X32" s="1859"/>
      <c r="AA32" s="1859"/>
    </row>
    <row r="33" spans="2:27" ht="15.95">
      <c r="B33" s="1088"/>
      <c r="C33" s="1035"/>
      <c r="D33" s="1323"/>
      <c r="E33" s="1323"/>
      <c r="F33" s="1323"/>
      <c r="G33" s="1324"/>
      <c r="H33" s="1893"/>
      <c r="I33" s="1322"/>
      <c r="J33" s="1322">
        <f t="shared" si="9"/>
        <v>0</v>
      </c>
      <c r="K33" s="1322"/>
      <c r="L33" s="1089"/>
      <c r="M33" s="1089"/>
      <c r="N33" s="1090"/>
      <c r="Q33" s="1035"/>
      <c r="R33" s="1036"/>
      <c r="S33" s="1039"/>
      <c r="T33" s="195">
        <v>0</v>
      </c>
      <c r="U33" s="195"/>
      <c r="W33" s="1107"/>
      <c r="X33" s="1859"/>
      <c r="AA33" s="1859"/>
    </row>
    <row r="34" spans="2:27" ht="15.95">
      <c r="B34" s="1088">
        <v>44770</v>
      </c>
      <c r="C34" s="1035" t="s">
        <v>3817</v>
      </c>
      <c r="D34" s="1323" t="s">
        <v>142</v>
      </c>
      <c r="E34" s="1323" t="s">
        <v>170</v>
      </c>
      <c r="F34" s="1323" t="s">
        <v>329</v>
      </c>
      <c r="G34" s="1324">
        <v>44364</v>
      </c>
      <c r="H34" s="1325" t="s">
        <v>141</v>
      </c>
      <c r="I34" s="1322" t="s">
        <v>3818</v>
      </c>
      <c r="J34" s="1322">
        <f t="shared" si="9"/>
        <v>406</v>
      </c>
      <c r="K34" s="1322">
        <f>J34/30</f>
        <v>13.533333333333333</v>
      </c>
      <c r="L34" s="1089">
        <v>50</v>
      </c>
      <c r="M34" s="1089">
        <v>0.27</v>
      </c>
      <c r="N34" s="1090"/>
      <c r="Q34" s="1035"/>
      <c r="R34" s="1036">
        <v>1479813</v>
      </c>
      <c r="S34" s="1039">
        <f t="shared" ref="S34:S39" ca="1" si="10">YEARFRAC(G34,TODAY())</f>
        <v>2.2250000000000001</v>
      </c>
      <c r="T34" s="195">
        <v>406</v>
      </c>
      <c r="U34" s="195">
        <f t="shared" ref="U34:U39" si="11">T34/30</f>
        <v>13.533333333333333</v>
      </c>
      <c r="V34" s="1294">
        <v>44622</v>
      </c>
      <c r="W34" s="1295">
        <v>148</v>
      </c>
      <c r="X34" s="1897">
        <v>4.9333333333333336</v>
      </c>
      <c r="Y34" s="1296">
        <v>44770</v>
      </c>
      <c r="AA34" s="1859"/>
    </row>
    <row r="35" spans="2:27" ht="15.95">
      <c r="B35" s="1088">
        <v>44770</v>
      </c>
      <c r="C35" s="1035" t="s">
        <v>3819</v>
      </c>
      <c r="D35" s="1323" t="s">
        <v>142</v>
      </c>
      <c r="E35" s="1323" t="s">
        <v>170</v>
      </c>
      <c r="F35" s="1323" t="s">
        <v>320</v>
      </c>
      <c r="G35" s="1324">
        <v>44364</v>
      </c>
      <c r="H35" s="1325" t="s">
        <v>141</v>
      </c>
      <c r="I35" s="1322" t="s">
        <v>3818</v>
      </c>
      <c r="J35" s="1322">
        <f t="shared" si="9"/>
        <v>406</v>
      </c>
      <c r="K35" s="1322">
        <f t="shared" ref="K35:K37" si="12">J35/30</f>
        <v>13.533333333333333</v>
      </c>
      <c r="L35" s="1089">
        <v>51</v>
      </c>
      <c r="M35" s="1089">
        <v>0.28000000000000003</v>
      </c>
      <c r="N35" s="1090"/>
      <c r="Q35" s="1035"/>
      <c r="R35" s="1036">
        <v>1479813</v>
      </c>
      <c r="S35" s="1039">
        <f t="shared" ca="1" si="10"/>
        <v>2.2250000000000001</v>
      </c>
      <c r="T35" s="195">
        <v>406</v>
      </c>
      <c r="U35" s="195">
        <f t="shared" si="11"/>
        <v>13.533333333333333</v>
      </c>
      <c r="V35" s="1294">
        <v>44622</v>
      </c>
      <c r="W35" s="1295">
        <v>148</v>
      </c>
      <c r="X35" s="1897">
        <v>4.9333333333333336</v>
      </c>
      <c r="Y35" s="1296">
        <v>44770</v>
      </c>
      <c r="AA35" s="1859"/>
    </row>
    <row r="36" spans="2:27" ht="15.95">
      <c r="B36" s="1088">
        <v>44770</v>
      </c>
      <c r="C36" s="1035" t="s">
        <v>3820</v>
      </c>
      <c r="D36" s="1323" t="s">
        <v>142</v>
      </c>
      <c r="E36" s="1323" t="s">
        <v>170</v>
      </c>
      <c r="F36" s="1323" t="s">
        <v>632</v>
      </c>
      <c r="G36" s="1324">
        <v>44364</v>
      </c>
      <c r="H36" s="1325" t="s">
        <v>141</v>
      </c>
      <c r="I36" s="1322" t="s">
        <v>3818</v>
      </c>
      <c r="J36" s="1322">
        <f t="shared" si="9"/>
        <v>406</v>
      </c>
      <c r="K36" s="1322">
        <f t="shared" si="12"/>
        <v>13.533333333333333</v>
      </c>
      <c r="L36" s="1089">
        <v>51</v>
      </c>
      <c r="M36" s="1089">
        <v>0.28000000000000003</v>
      </c>
      <c r="N36" s="1090"/>
      <c r="Q36" s="1035"/>
      <c r="R36" s="1036">
        <v>1479813</v>
      </c>
      <c r="S36" s="1039">
        <f t="shared" ca="1" si="10"/>
        <v>2.2250000000000001</v>
      </c>
      <c r="T36" s="195">
        <v>406</v>
      </c>
      <c r="U36" s="195">
        <f t="shared" si="11"/>
        <v>13.533333333333333</v>
      </c>
      <c r="V36" s="1294">
        <v>44622</v>
      </c>
      <c r="W36" s="1295">
        <v>148</v>
      </c>
      <c r="X36" s="1897">
        <v>4.9333333333333336</v>
      </c>
      <c r="Y36" s="1296">
        <v>44770</v>
      </c>
      <c r="AA36" s="1859"/>
    </row>
    <row r="37" spans="2:27" ht="15.95">
      <c r="B37" s="1088">
        <v>44770</v>
      </c>
      <c r="C37" s="1035" t="s">
        <v>3821</v>
      </c>
      <c r="D37" s="1323" t="s">
        <v>142</v>
      </c>
      <c r="E37" s="1323" t="s">
        <v>170</v>
      </c>
      <c r="F37" s="1323" t="s">
        <v>329</v>
      </c>
      <c r="G37" s="1324">
        <v>44364</v>
      </c>
      <c r="H37" s="1325" t="s">
        <v>141</v>
      </c>
      <c r="I37" s="1322" t="s">
        <v>3818</v>
      </c>
      <c r="J37" s="1322">
        <f t="shared" si="9"/>
        <v>406</v>
      </c>
      <c r="K37" s="1322">
        <f t="shared" si="12"/>
        <v>13.533333333333333</v>
      </c>
      <c r="L37" s="1089">
        <v>51</v>
      </c>
      <c r="M37" s="1089">
        <v>0.28000000000000003</v>
      </c>
      <c r="N37" s="1090"/>
      <c r="Q37" s="1035"/>
      <c r="R37" s="1036">
        <v>1385311</v>
      </c>
      <c r="S37" s="1039">
        <f t="shared" ca="1" si="10"/>
        <v>2.2250000000000001</v>
      </c>
      <c r="T37" s="195">
        <v>406</v>
      </c>
      <c r="U37" s="195">
        <f t="shared" si="11"/>
        <v>13.533333333333333</v>
      </c>
      <c r="V37" s="1294">
        <v>44622</v>
      </c>
      <c r="W37" s="1295">
        <v>148</v>
      </c>
      <c r="X37" s="1897">
        <v>4.9333333333333336</v>
      </c>
      <c r="Y37" s="1296">
        <v>44770</v>
      </c>
      <c r="AA37" s="1859"/>
    </row>
    <row r="38" spans="2:27" ht="15.95">
      <c r="B38" s="1088">
        <v>44781</v>
      </c>
      <c r="C38" s="1035" t="s">
        <v>3822</v>
      </c>
      <c r="D38" s="1323" t="s">
        <v>142</v>
      </c>
      <c r="E38" s="1323" t="s">
        <v>170</v>
      </c>
      <c r="F38" s="1323" t="s">
        <v>3804</v>
      </c>
      <c r="G38" s="1324">
        <v>44364</v>
      </c>
      <c r="H38" s="1325" t="s">
        <v>141</v>
      </c>
      <c r="I38" s="1322" t="s">
        <v>3823</v>
      </c>
      <c r="J38" s="1322">
        <f t="shared" si="9"/>
        <v>417</v>
      </c>
      <c r="K38" s="1322">
        <f t="shared" ref="K38:K39" si="13">J38/30</f>
        <v>13.9</v>
      </c>
      <c r="L38" s="1089">
        <v>45</v>
      </c>
      <c r="M38" s="1089">
        <v>0.25</v>
      </c>
      <c r="N38" s="1090" t="s">
        <v>3824</v>
      </c>
      <c r="Q38" s="1035"/>
      <c r="R38" s="1036">
        <v>1385311</v>
      </c>
      <c r="S38" s="1039">
        <f t="shared" ca="1" si="10"/>
        <v>2.2250000000000001</v>
      </c>
      <c r="T38" s="195">
        <v>417</v>
      </c>
      <c r="U38" s="195">
        <f t="shared" si="11"/>
        <v>13.9</v>
      </c>
      <c r="V38" s="1294">
        <v>44622</v>
      </c>
      <c r="W38" s="1295">
        <v>159</v>
      </c>
      <c r="X38" s="1897">
        <v>5.3</v>
      </c>
      <c r="Y38" s="1296">
        <v>44781</v>
      </c>
      <c r="AA38" s="1859"/>
    </row>
    <row r="39" spans="2:27" ht="15.95">
      <c r="B39" s="1088">
        <v>44781</v>
      </c>
      <c r="C39" s="1035" t="s">
        <v>3825</v>
      </c>
      <c r="D39" s="1323" t="s">
        <v>142</v>
      </c>
      <c r="E39" s="1323" t="s">
        <v>170</v>
      </c>
      <c r="F39" s="1323" t="s">
        <v>316</v>
      </c>
      <c r="G39" s="1324">
        <v>44364</v>
      </c>
      <c r="H39" s="1325" t="s">
        <v>141</v>
      </c>
      <c r="I39" s="1322" t="s">
        <v>3823</v>
      </c>
      <c r="J39" s="1322">
        <f t="shared" si="9"/>
        <v>417</v>
      </c>
      <c r="K39" s="1322">
        <f t="shared" si="13"/>
        <v>13.9</v>
      </c>
      <c r="L39" s="1089">
        <v>36</v>
      </c>
      <c r="M39" s="1089">
        <v>0.2</v>
      </c>
      <c r="N39" s="1090" t="s">
        <v>3824</v>
      </c>
      <c r="Q39" s="1035"/>
      <c r="R39" s="1036">
        <v>1385311</v>
      </c>
      <c r="S39" s="1039">
        <f t="shared" ca="1" si="10"/>
        <v>2.2250000000000001</v>
      </c>
      <c r="T39" s="195">
        <v>417</v>
      </c>
      <c r="U39" s="195">
        <f t="shared" si="11"/>
        <v>13.9</v>
      </c>
      <c r="V39" s="1294">
        <v>44622</v>
      </c>
      <c r="W39" s="1295">
        <v>159</v>
      </c>
      <c r="X39" s="1897">
        <v>5.3</v>
      </c>
      <c r="Y39" s="1296">
        <v>44781</v>
      </c>
      <c r="AA39" s="1859"/>
    </row>
    <row r="40" spans="2:27" ht="15.95">
      <c r="B40" s="772">
        <v>44664</v>
      </c>
      <c r="C40" s="193" t="s">
        <v>3826</v>
      </c>
      <c r="D40" s="1326" t="s">
        <v>142</v>
      </c>
      <c r="E40" s="1326" t="s">
        <v>170</v>
      </c>
      <c r="F40" s="1326" t="s">
        <v>316</v>
      </c>
      <c r="G40" s="1327">
        <v>44067</v>
      </c>
      <c r="H40" s="1328" t="s">
        <v>3827</v>
      </c>
      <c r="I40" s="1329" t="s">
        <v>3828</v>
      </c>
      <c r="J40" s="1322">
        <f t="shared" si="9"/>
        <v>597</v>
      </c>
      <c r="K40" s="1322">
        <f>J40/30</f>
        <v>19.899999999999999</v>
      </c>
      <c r="L40" s="194" t="s">
        <v>3792</v>
      </c>
      <c r="M40" s="1292" t="s">
        <v>3793</v>
      </c>
      <c r="N40" s="90" t="s">
        <v>3827</v>
      </c>
      <c r="Q40" s="1035"/>
      <c r="R40" s="90">
        <v>1343443</v>
      </c>
      <c r="S40" s="1039">
        <v>1.6583333333333332</v>
      </c>
      <c r="T40" s="195">
        <v>597</v>
      </c>
      <c r="U40" s="195">
        <v>19.899999999999999</v>
      </c>
      <c r="W40" s="1107"/>
      <c r="X40" s="1859"/>
      <c r="AA40" s="1859"/>
    </row>
    <row r="41" spans="2:27" ht="15.95">
      <c r="B41" s="772">
        <v>44869</v>
      </c>
      <c r="C41" s="193" t="s">
        <v>3829</v>
      </c>
      <c r="D41" s="1326" t="s">
        <v>142</v>
      </c>
      <c r="E41" s="1326" t="s">
        <v>170</v>
      </c>
      <c r="F41" s="1323" t="s">
        <v>329</v>
      </c>
      <c r="G41" s="1327">
        <v>44497</v>
      </c>
      <c r="H41" s="1759" t="s">
        <v>3375</v>
      </c>
      <c r="I41" s="1329" t="s">
        <v>193</v>
      </c>
      <c r="J41" s="1322">
        <f t="shared" si="9"/>
        <v>372</v>
      </c>
      <c r="K41" s="1322">
        <v>12.366666666666667</v>
      </c>
      <c r="L41" s="194">
        <v>33</v>
      </c>
      <c r="M41" s="193">
        <v>0.18</v>
      </c>
      <c r="N41" s="90"/>
      <c r="Q41" s="1035"/>
      <c r="R41" s="90">
        <v>1450658</v>
      </c>
      <c r="S41" s="1039">
        <v>1.0138888888888888</v>
      </c>
      <c r="T41" s="195">
        <v>372</v>
      </c>
      <c r="U41" s="195">
        <v>12.366666666666667</v>
      </c>
      <c r="W41" s="1107"/>
      <c r="X41" s="1859"/>
      <c r="AA41" s="1859"/>
    </row>
    <row r="42" spans="2:27" ht="15.95">
      <c r="B42" s="772">
        <v>44869</v>
      </c>
      <c r="C42" s="193" t="s">
        <v>3829</v>
      </c>
      <c r="D42" s="1326" t="s">
        <v>142</v>
      </c>
      <c r="E42" s="1326" t="s">
        <v>170</v>
      </c>
      <c r="F42" s="1323" t="s">
        <v>3804</v>
      </c>
      <c r="G42" s="1327">
        <v>44497</v>
      </c>
      <c r="H42" s="1759" t="s">
        <v>3375</v>
      </c>
      <c r="I42" s="1329" t="s">
        <v>3776</v>
      </c>
      <c r="J42" s="1322">
        <f t="shared" si="9"/>
        <v>372</v>
      </c>
      <c r="K42" s="1322">
        <v>12.366666666666667</v>
      </c>
      <c r="L42" s="194">
        <v>31</v>
      </c>
      <c r="M42" s="193">
        <v>0.17</v>
      </c>
      <c r="N42" s="90"/>
      <c r="Q42" s="1035"/>
      <c r="R42" s="90">
        <v>1450658</v>
      </c>
      <c r="S42" s="1039">
        <v>1.0138888888888888</v>
      </c>
      <c r="T42" s="195">
        <v>372</v>
      </c>
      <c r="U42" s="195">
        <v>12.366666666666667</v>
      </c>
      <c r="W42" s="1107"/>
      <c r="X42" s="1859"/>
      <c r="AA42" s="1859"/>
    </row>
    <row r="43" spans="2:27" ht="15.95">
      <c r="B43" s="772">
        <v>44869</v>
      </c>
      <c r="C43" s="193" t="s">
        <v>3829</v>
      </c>
      <c r="D43" s="1326" t="s">
        <v>142</v>
      </c>
      <c r="E43" s="1326" t="s">
        <v>170</v>
      </c>
      <c r="F43" s="1323" t="s">
        <v>316</v>
      </c>
      <c r="G43" s="1327">
        <v>44497</v>
      </c>
      <c r="H43" s="1759" t="s">
        <v>3375</v>
      </c>
      <c r="I43" s="1329" t="s">
        <v>3776</v>
      </c>
      <c r="J43" s="1322">
        <f t="shared" si="9"/>
        <v>372</v>
      </c>
      <c r="K43" s="1322">
        <v>12.366666666666667</v>
      </c>
      <c r="L43" s="194">
        <v>32</v>
      </c>
      <c r="M43" s="193">
        <v>0.18</v>
      </c>
      <c r="N43" s="90"/>
      <c r="Q43" s="1035"/>
      <c r="R43" s="90">
        <v>1450658</v>
      </c>
      <c r="S43" s="1039">
        <v>1.0138888888888888</v>
      </c>
      <c r="T43" s="195">
        <v>372</v>
      </c>
      <c r="U43" s="195">
        <v>12.366666666666667</v>
      </c>
      <c r="W43" s="1107"/>
      <c r="X43" s="1859"/>
      <c r="AA43" s="1859"/>
    </row>
    <row r="44" spans="2:27" ht="15.95">
      <c r="B44" s="772">
        <v>44895</v>
      </c>
      <c r="C44" s="193" t="s">
        <v>3830</v>
      </c>
      <c r="D44" s="1326" t="s">
        <v>144</v>
      </c>
      <c r="E44" s="1326" t="s">
        <v>170</v>
      </c>
      <c r="F44" s="1323" t="s">
        <v>329</v>
      </c>
      <c r="G44" s="1327">
        <v>44497</v>
      </c>
      <c r="H44" s="1328" t="s">
        <v>141</v>
      </c>
      <c r="I44" s="1329" t="s">
        <v>193</v>
      </c>
      <c r="J44" s="1322">
        <f>_xlfn.DAYS(B44,G44)</f>
        <v>398</v>
      </c>
      <c r="K44" s="1322">
        <v>12.366666666666667</v>
      </c>
      <c r="L44" s="194">
        <v>32</v>
      </c>
      <c r="M44" s="193">
        <v>0.17</v>
      </c>
      <c r="N44" s="90"/>
      <c r="Q44" s="1035"/>
      <c r="R44" s="90">
        <v>1450657</v>
      </c>
      <c r="S44" s="1039">
        <v>1.0888888888888888</v>
      </c>
      <c r="T44" s="195">
        <v>398</v>
      </c>
      <c r="U44" s="195">
        <v>13.266666666666667</v>
      </c>
      <c r="V44" s="13">
        <v>44774</v>
      </c>
      <c r="W44" s="1107">
        <v>121</v>
      </c>
      <c r="X44" s="1859">
        <v>4.0333333333333332</v>
      </c>
      <c r="AA44" s="1859"/>
    </row>
    <row r="45" spans="2:27" ht="15.95">
      <c r="B45" s="772">
        <v>44895</v>
      </c>
      <c r="C45" s="193" t="s">
        <v>3830</v>
      </c>
      <c r="D45" s="1326" t="s">
        <v>144</v>
      </c>
      <c r="E45" s="1326" t="s">
        <v>170</v>
      </c>
      <c r="F45" s="1323" t="s">
        <v>3804</v>
      </c>
      <c r="G45" s="1327">
        <v>44497</v>
      </c>
      <c r="H45" s="1328" t="s">
        <v>141</v>
      </c>
      <c r="I45" s="1329" t="s">
        <v>193</v>
      </c>
      <c r="J45" s="1322">
        <f t="shared" si="9"/>
        <v>398</v>
      </c>
      <c r="K45" s="1322">
        <v>12.366666666666667</v>
      </c>
      <c r="L45" s="194">
        <v>29</v>
      </c>
      <c r="M45" s="193">
        <v>0.16</v>
      </c>
      <c r="N45" s="90"/>
      <c r="Q45" s="1035"/>
      <c r="R45" s="90">
        <v>1450657</v>
      </c>
      <c r="S45" s="1039">
        <v>1.0888888888888888</v>
      </c>
      <c r="T45" s="195">
        <v>398</v>
      </c>
      <c r="U45" s="195">
        <v>13.266666666666667</v>
      </c>
      <c r="V45" s="13">
        <v>44774</v>
      </c>
      <c r="W45" s="1107">
        <v>121</v>
      </c>
      <c r="X45" s="1859">
        <v>4.0333333333333332</v>
      </c>
      <c r="AA45" s="1859"/>
    </row>
    <row r="46" spans="2:27" ht="15.95">
      <c r="B46" s="772">
        <v>44895</v>
      </c>
      <c r="C46" s="193" t="s">
        <v>3830</v>
      </c>
      <c r="D46" s="1326" t="s">
        <v>144</v>
      </c>
      <c r="E46" s="1326" t="s">
        <v>170</v>
      </c>
      <c r="F46" s="1323" t="s">
        <v>316</v>
      </c>
      <c r="G46" s="1327">
        <v>44497</v>
      </c>
      <c r="H46" s="1328" t="s">
        <v>141</v>
      </c>
      <c r="I46" s="1329" t="s">
        <v>193</v>
      </c>
      <c r="J46" s="1322">
        <f t="shared" si="9"/>
        <v>398</v>
      </c>
      <c r="K46" s="1322">
        <v>12.366666666666667</v>
      </c>
      <c r="L46" s="194">
        <v>33</v>
      </c>
      <c r="M46" s="193">
        <v>0.18</v>
      </c>
      <c r="N46" s="90"/>
      <c r="Q46" s="1035"/>
      <c r="R46" s="90">
        <v>1450657</v>
      </c>
      <c r="S46" s="1039">
        <v>1.0888888888888888</v>
      </c>
      <c r="T46" s="195">
        <v>398</v>
      </c>
      <c r="U46" s="195">
        <v>13.266666666666667</v>
      </c>
      <c r="V46" s="13">
        <v>44774</v>
      </c>
      <c r="W46" s="1107">
        <v>121</v>
      </c>
      <c r="X46" s="1859">
        <v>4.0333333333333332</v>
      </c>
      <c r="AA46" s="1859"/>
    </row>
    <row r="47" spans="2:27" ht="15.95">
      <c r="B47" s="772">
        <v>44895</v>
      </c>
      <c r="C47" s="193" t="s">
        <v>3830</v>
      </c>
      <c r="D47" s="1326" t="s">
        <v>144</v>
      </c>
      <c r="E47" s="1326" t="s">
        <v>170</v>
      </c>
      <c r="F47" s="1323" t="s">
        <v>3831</v>
      </c>
      <c r="G47" s="1327">
        <v>44497</v>
      </c>
      <c r="H47" s="1328" t="s">
        <v>141</v>
      </c>
      <c r="I47" s="1329" t="s">
        <v>3776</v>
      </c>
      <c r="J47" s="1322">
        <f t="shared" si="9"/>
        <v>398</v>
      </c>
      <c r="K47" s="1322">
        <v>12.366666666666667</v>
      </c>
      <c r="L47" s="194">
        <v>28</v>
      </c>
      <c r="M47" s="193">
        <v>0.15</v>
      </c>
      <c r="N47" s="90"/>
      <c r="Q47" s="1035"/>
      <c r="R47" s="90">
        <v>1450657</v>
      </c>
      <c r="S47" s="1039">
        <v>1.0888888888888888</v>
      </c>
      <c r="T47" s="195">
        <v>398</v>
      </c>
      <c r="U47" s="195">
        <v>13.266666666666667</v>
      </c>
      <c r="V47" s="13">
        <v>44774</v>
      </c>
      <c r="W47" s="1107">
        <v>121</v>
      </c>
      <c r="X47" s="1859">
        <v>4.0333333333333332</v>
      </c>
      <c r="AA47" s="1859"/>
    </row>
    <row r="48" spans="2:27" ht="15.95">
      <c r="W48" s="1107"/>
      <c r="X48" s="1859"/>
      <c r="AA48" s="1859"/>
    </row>
    <row r="49" spans="2:28" ht="15.95">
      <c r="B49" s="1091">
        <v>44572</v>
      </c>
      <c r="C49" s="1092" t="s">
        <v>3832</v>
      </c>
      <c r="D49" s="1330" t="s">
        <v>142</v>
      </c>
      <c r="E49" s="1330" t="s">
        <v>179</v>
      </c>
      <c r="F49" s="1330" t="s">
        <v>329</v>
      </c>
      <c r="G49" s="1898">
        <v>44146</v>
      </c>
      <c r="H49" s="1893" t="s">
        <v>3807</v>
      </c>
      <c r="I49" s="1331" t="s">
        <v>193</v>
      </c>
      <c r="J49" s="1331">
        <f>_xlfn.DAYS(B49,G49)</f>
        <v>426</v>
      </c>
      <c r="K49" s="1331">
        <f t="shared" ref="K49:K68" si="14">J49/30</f>
        <v>14.2</v>
      </c>
      <c r="L49" s="1092" t="s">
        <v>3813</v>
      </c>
      <c r="M49" s="1092" t="s">
        <v>3816</v>
      </c>
      <c r="N49" s="1093" t="s">
        <v>3833</v>
      </c>
      <c r="Q49" s="978"/>
      <c r="R49" s="1899">
        <v>1378928</v>
      </c>
      <c r="S49" s="335">
        <f t="shared" ref="S49:S63" si="15">T49/365</f>
        <v>1.167123287671233</v>
      </c>
      <c r="T49" s="335">
        <v>426</v>
      </c>
      <c r="U49" s="335">
        <f t="shared" ref="U49:U63" si="16">T49/30</f>
        <v>14.2</v>
      </c>
      <c r="W49" s="1107" t="s">
        <v>317</v>
      </c>
      <c r="X49" s="1859"/>
      <c r="AA49" s="1859"/>
    </row>
    <row r="50" spans="2:28" ht="15.95">
      <c r="B50" s="1091">
        <v>44572</v>
      </c>
      <c r="C50" s="1092" t="s">
        <v>3834</v>
      </c>
      <c r="D50" s="1330" t="s">
        <v>142</v>
      </c>
      <c r="E50" s="1330" t="s">
        <v>179</v>
      </c>
      <c r="F50" s="1330" t="s">
        <v>316</v>
      </c>
      <c r="G50" s="1898">
        <v>44146</v>
      </c>
      <c r="H50" s="1893" t="s">
        <v>3807</v>
      </c>
      <c r="I50" s="1331" t="s">
        <v>193</v>
      </c>
      <c r="J50" s="1331">
        <f t="shared" ref="J50:J68" si="17">_xlfn.DAYS(B50,G50)</f>
        <v>426</v>
      </c>
      <c r="K50" s="1331">
        <f t="shared" si="14"/>
        <v>14.2</v>
      </c>
      <c r="L50" s="1092" t="s">
        <v>3835</v>
      </c>
      <c r="M50" s="1092" t="s">
        <v>3836</v>
      </c>
      <c r="N50" s="1093"/>
      <c r="Q50" s="978"/>
      <c r="R50" s="1899">
        <v>1378928</v>
      </c>
      <c r="S50" s="335">
        <f t="shared" si="15"/>
        <v>1.167123287671233</v>
      </c>
      <c r="T50" s="335">
        <v>426</v>
      </c>
      <c r="U50" s="335">
        <f t="shared" si="16"/>
        <v>14.2</v>
      </c>
      <c r="W50" s="673"/>
      <c r="X50" s="672"/>
      <c r="AA50" s="672"/>
    </row>
    <row r="51" spans="2:28" ht="15.95">
      <c r="B51" s="1091">
        <v>44572</v>
      </c>
      <c r="C51" s="1092" t="s">
        <v>3837</v>
      </c>
      <c r="D51" s="1330" t="s">
        <v>142</v>
      </c>
      <c r="E51" s="1330" t="s">
        <v>179</v>
      </c>
      <c r="F51" s="1330" t="s">
        <v>323</v>
      </c>
      <c r="G51" s="1898">
        <v>44146</v>
      </c>
      <c r="H51" s="1893" t="s">
        <v>3807</v>
      </c>
      <c r="I51" s="1331" t="s">
        <v>3812</v>
      </c>
      <c r="J51" s="1331">
        <f t="shared" si="17"/>
        <v>426</v>
      </c>
      <c r="K51" s="1331">
        <f t="shared" si="14"/>
        <v>14.2</v>
      </c>
      <c r="L51" s="1092" t="s">
        <v>3838</v>
      </c>
      <c r="M51" s="1092" t="s">
        <v>3839</v>
      </c>
      <c r="N51" s="1093"/>
      <c r="Q51" s="978"/>
      <c r="R51" s="1899">
        <v>1378928</v>
      </c>
      <c r="S51" s="335">
        <f t="shared" si="15"/>
        <v>1.167123287671233</v>
      </c>
      <c r="T51" s="335">
        <v>426</v>
      </c>
      <c r="U51" s="335">
        <f t="shared" si="16"/>
        <v>14.2</v>
      </c>
      <c r="W51" s="933"/>
      <c r="X51" s="990"/>
      <c r="AA51" s="990"/>
    </row>
    <row r="52" spans="2:28" ht="15.95">
      <c r="B52" s="1091">
        <v>44572</v>
      </c>
      <c r="C52" s="1092" t="s">
        <v>3840</v>
      </c>
      <c r="D52" s="1330" t="s">
        <v>142</v>
      </c>
      <c r="E52" s="1330" t="s">
        <v>179</v>
      </c>
      <c r="F52" s="1330" t="s">
        <v>320</v>
      </c>
      <c r="G52" s="1898">
        <v>44146</v>
      </c>
      <c r="H52" s="1893" t="s">
        <v>3807</v>
      </c>
      <c r="I52" s="1331" t="s">
        <v>193</v>
      </c>
      <c r="J52" s="1331">
        <f t="shared" si="17"/>
        <v>426</v>
      </c>
      <c r="K52" s="1331">
        <f t="shared" si="14"/>
        <v>14.2</v>
      </c>
      <c r="L52" s="1092" t="s">
        <v>3781</v>
      </c>
      <c r="M52" s="1092" t="s">
        <v>3841</v>
      </c>
      <c r="N52" s="1093" t="s">
        <v>3842</v>
      </c>
      <c r="Q52" s="978"/>
      <c r="R52" s="1899">
        <v>1378928</v>
      </c>
      <c r="S52" s="335">
        <f t="shared" si="15"/>
        <v>1.167123287671233</v>
      </c>
      <c r="T52" s="335">
        <v>426</v>
      </c>
      <c r="U52" s="335">
        <f t="shared" si="16"/>
        <v>14.2</v>
      </c>
      <c r="W52" s="673"/>
      <c r="X52" s="672"/>
      <c r="AA52" s="672"/>
    </row>
    <row r="53" spans="2:28" ht="15.95">
      <c r="B53" s="670">
        <v>44666</v>
      </c>
      <c r="C53" s="978" t="s">
        <v>3843</v>
      </c>
      <c r="D53" s="1332" t="s">
        <v>142</v>
      </c>
      <c r="E53" s="1330" t="s">
        <v>179</v>
      </c>
      <c r="F53" s="1332" t="s">
        <v>412</v>
      </c>
      <c r="G53" s="1333">
        <v>44182</v>
      </c>
      <c r="H53" s="1900" t="s">
        <v>3375</v>
      </c>
      <c r="I53" s="1330" t="s">
        <v>3812</v>
      </c>
      <c r="J53" s="1331">
        <f t="shared" si="17"/>
        <v>484</v>
      </c>
      <c r="K53" s="1331">
        <f t="shared" si="14"/>
        <v>16.133333333333333</v>
      </c>
      <c r="L53" s="1092" t="s">
        <v>3844</v>
      </c>
      <c r="M53" s="1092">
        <v>0.17</v>
      </c>
      <c r="N53" s="1093"/>
      <c r="Q53" s="978"/>
      <c r="R53" s="275">
        <v>1459504</v>
      </c>
      <c r="S53" s="979">
        <f ca="1">YEARFRAC(G53,TODAY())</f>
        <v>2.7250000000000001</v>
      </c>
      <c r="T53" s="275">
        <v>484</v>
      </c>
      <c r="U53" s="275">
        <f t="shared" ref="U53" si="18">T53/30</f>
        <v>16.133333333333333</v>
      </c>
      <c r="W53" s="673"/>
      <c r="X53" s="672"/>
      <c r="AA53" s="672"/>
    </row>
    <row r="54" spans="2:28" ht="15.95">
      <c r="B54" s="670">
        <v>44659</v>
      </c>
      <c r="C54" s="1133" t="s">
        <v>3845</v>
      </c>
      <c r="D54" s="1334" t="s">
        <v>142</v>
      </c>
      <c r="E54" s="1334" t="s">
        <v>179</v>
      </c>
      <c r="F54" s="1334" t="s">
        <v>329</v>
      </c>
      <c r="G54" s="1901">
        <v>44219</v>
      </c>
      <c r="H54" s="1320" t="s">
        <v>141</v>
      </c>
      <c r="I54" s="1330" t="s">
        <v>3846</v>
      </c>
      <c r="J54" s="1331">
        <f t="shared" si="17"/>
        <v>440</v>
      </c>
      <c r="K54" s="1331">
        <f>J54/30</f>
        <v>14.666666666666666</v>
      </c>
      <c r="L54" s="274" t="s">
        <v>3847</v>
      </c>
      <c r="M54" s="1092">
        <v>0.3</v>
      </c>
      <c r="N54" s="274"/>
      <c r="Q54" s="978"/>
      <c r="R54" s="1902">
        <v>1385318</v>
      </c>
      <c r="S54" s="335">
        <f>T54/365</f>
        <v>1.2054794520547945</v>
      </c>
      <c r="T54" s="335">
        <v>440</v>
      </c>
      <c r="U54" s="335">
        <f>T54/30</f>
        <v>14.666666666666666</v>
      </c>
      <c r="V54" s="1563">
        <v>44511</v>
      </c>
      <c r="W54" s="487">
        <v>148</v>
      </c>
      <c r="X54" s="487">
        <v>4.9333333333333336</v>
      </c>
      <c r="AA54" s="672"/>
    </row>
    <row r="55" spans="2:28" ht="15.95">
      <c r="B55" s="670">
        <v>44659</v>
      </c>
      <c r="C55" s="1133" t="s">
        <v>3848</v>
      </c>
      <c r="D55" s="1334" t="s">
        <v>142</v>
      </c>
      <c r="E55" s="1334" t="s">
        <v>179</v>
      </c>
      <c r="F55" s="1334" t="s">
        <v>326</v>
      </c>
      <c r="G55" s="1901">
        <v>44219</v>
      </c>
      <c r="H55" s="1320" t="s">
        <v>141</v>
      </c>
      <c r="I55" s="1330" t="s">
        <v>3812</v>
      </c>
      <c r="J55" s="1331">
        <f t="shared" si="17"/>
        <v>440</v>
      </c>
      <c r="K55" s="1331">
        <f>J55/30</f>
        <v>14.666666666666666</v>
      </c>
      <c r="L55" s="274" t="s">
        <v>3849</v>
      </c>
      <c r="M55" s="1092">
        <v>0.27</v>
      </c>
      <c r="N55" s="274"/>
      <c r="Q55" s="978"/>
      <c r="R55" s="1902">
        <v>1385318</v>
      </c>
      <c r="S55" s="335">
        <f>T55/365</f>
        <v>1.2054794520547945</v>
      </c>
      <c r="T55" s="335">
        <v>440</v>
      </c>
      <c r="U55" s="335">
        <f>T55/30</f>
        <v>14.666666666666666</v>
      </c>
      <c r="V55" s="1563">
        <v>44511</v>
      </c>
      <c r="W55" s="487">
        <v>148</v>
      </c>
      <c r="X55" s="487">
        <v>4.9333333333333336</v>
      </c>
      <c r="AA55" s="672"/>
    </row>
    <row r="56" spans="2:28" ht="15.95">
      <c r="B56" s="670">
        <v>44659</v>
      </c>
      <c r="C56" s="1133" t="s">
        <v>3850</v>
      </c>
      <c r="D56" s="1334" t="s">
        <v>142</v>
      </c>
      <c r="E56" s="1334" t="s">
        <v>179</v>
      </c>
      <c r="F56" s="1334" t="s">
        <v>316</v>
      </c>
      <c r="G56" s="1901">
        <v>44219</v>
      </c>
      <c r="H56" s="1320" t="s">
        <v>141</v>
      </c>
      <c r="I56" s="1330" t="s">
        <v>3846</v>
      </c>
      <c r="J56" s="1331">
        <f t="shared" si="17"/>
        <v>440</v>
      </c>
      <c r="K56" s="1331">
        <f>J56/30</f>
        <v>14.666666666666666</v>
      </c>
      <c r="L56" s="274" t="s">
        <v>3792</v>
      </c>
      <c r="M56" s="1092">
        <v>0.25</v>
      </c>
      <c r="N56" s="274"/>
      <c r="Q56" s="978"/>
      <c r="R56" s="1902">
        <v>1385318</v>
      </c>
      <c r="S56" s="335">
        <f>T56/365</f>
        <v>1.2054794520547945</v>
      </c>
      <c r="T56" s="335">
        <v>440</v>
      </c>
      <c r="U56" s="335">
        <f>T56/30</f>
        <v>14.666666666666666</v>
      </c>
      <c r="V56" s="1563">
        <v>44511</v>
      </c>
      <c r="W56" s="487">
        <v>148</v>
      </c>
      <c r="X56" s="487">
        <v>4.9333333333333336</v>
      </c>
      <c r="Z56" s="989"/>
      <c r="AA56" s="672"/>
    </row>
    <row r="57" spans="2:28" ht="15.95">
      <c r="B57" s="670">
        <v>44659</v>
      </c>
      <c r="C57" s="1133" t="s">
        <v>3851</v>
      </c>
      <c r="D57" s="1334" t="s">
        <v>142</v>
      </c>
      <c r="E57" s="1334" t="s">
        <v>179</v>
      </c>
      <c r="F57" s="1334" t="s">
        <v>323</v>
      </c>
      <c r="G57" s="1901">
        <v>44219</v>
      </c>
      <c r="H57" s="1320" t="s">
        <v>141</v>
      </c>
      <c r="I57" s="1330" t="s">
        <v>3812</v>
      </c>
      <c r="J57" s="1331">
        <f t="shared" si="17"/>
        <v>440</v>
      </c>
      <c r="K57" s="1331">
        <f>J57/30</f>
        <v>14.666666666666666</v>
      </c>
      <c r="L57" s="274" t="s">
        <v>3847</v>
      </c>
      <c r="M57" s="1092">
        <v>0.3</v>
      </c>
      <c r="N57" s="274"/>
      <c r="Q57" s="978"/>
      <c r="R57" s="1902">
        <v>1385318</v>
      </c>
      <c r="S57" s="335">
        <f>T57/365</f>
        <v>1.2054794520547945</v>
      </c>
      <c r="T57" s="335">
        <v>440</v>
      </c>
      <c r="U57" s="335">
        <f>T57/30</f>
        <v>14.666666666666666</v>
      </c>
      <c r="V57" s="1563">
        <v>44511</v>
      </c>
      <c r="W57" s="487">
        <v>148</v>
      </c>
      <c r="X57" s="487">
        <v>4.9333333333333336</v>
      </c>
      <c r="Z57" s="989"/>
      <c r="AA57" s="672"/>
    </row>
    <row r="58" spans="2:28" ht="15.95">
      <c r="B58" s="670">
        <v>44659</v>
      </c>
      <c r="C58" s="1133" t="s">
        <v>3852</v>
      </c>
      <c r="D58" s="1335" t="s">
        <v>142</v>
      </c>
      <c r="E58" s="1334" t="s">
        <v>179</v>
      </c>
      <c r="F58" s="1334" t="s">
        <v>320</v>
      </c>
      <c r="G58" s="1901">
        <v>44219</v>
      </c>
      <c r="H58" s="1320" t="s">
        <v>141</v>
      </c>
      <c r="I58" s="1330" t="s">
        <v>3846</v>
      </c>
      <c r="J58" s="1331">
        <f t="shared" si="17"/>
        <v>440</v>
      </c>
      <c r="K58" s="1331">
        <f>J58/30</f>
        <v>14.666666666666666</v>
      </c>
      <c r="L58" s="274" t="s">
        <v>3853</v>
      </c>
      <c r="M58" s="1092">
        <v>0.26</v>
      </c>
      <c r="N58" s="274"/>
      <c r="Q58" s="978"/>
      <c r="R58" s="1903">
        <v>1385318</v>
      </c>
      <c r="S58" s="335">
        <f>T58/365</f>
        <v>1.2054794520547945</v>
      </c>
      <c r="T58" s="335">
        <v>440</v>
      </c>
      <c r="U58" s="335">
        <f>T58/30</f>
        <v>14.666666666666666</v>
      </c>
      <c r="V58" s="1563">
        <v>44511</v>
      </c>
      <c r="W58" s="487">
        <v>148</v>
      </c>
      <c r="X58" s="487">
        <v>4.9333333333333336</v>
      </c>
      <c r="Z58" s="989"/>
      <c r="AA58" s="672"/>
    </row>
    <row r="59" spans="2:28" ht="15.95">
      <c r="B59" s="1091">
        <v>44573</v>
      </c>
      <c r="C59" s="1092" t="s">
        <v>3854</v>
      </c>
      <c r="D59" s="1330" t="s">
        <v>144</v>
      </c>
      <c r="E59" s="1330" t="s">
        <v>179</v>
      </c>
      <c r="F59" s="1330" t="s">
        <v>326</v>
      </c>
      <c r="G59" s="1898">
        <v>44150</v>
      </c>
      <c r="H59" s="1893" t="s">
        <v>3807</v>
      </c>
      <c r="I59" s="1331" t="s">
        <v>193</v>
      </c>
      <c r="J59" s="1331">
        <f t="shared" si="17"/>
        <v>423</v>
      </c>
      <c r="K59" s="1331">
        <f t="shared" si="14"/>
        <v>14.1</v>
      </c>
      <c r="L59" s="1092" t="s">
        <v>3781</v>
      </c>
      <c r="M59" s="1092" t="s">
        <v>3841</v>
      </c>
      <c r="N59" s="1093"/>
      <c r="Q59" s="978"/>
      <c r="R59" s="1899">
        <v>1385319</v>
      </c>
      <c r="S59" s="335">
        <f t="shared" si="15"/>
        <v>1.1589041095890411</v>
      </c>
      <c r="T59" s="335">
        <v>423</v>
      </c>
      <c r="U59" s="335">
        <f t="shared" si="16"/>
        <v>14.1</v>
      </c>
      <c r="W59" s="673"/>
      <c r="X59" s="672"/>
      <c r="Z59" s="989"/>
      <c r="AA59" s="672"/>
    </row>
    <row r="60" spans="2:28" ht="15.95">
      <c r="B60" s="1091">
        <v>44573</v>
      </c>
      <c r="C60" s="1092" t="s">
        <v>3855</v>
      </c>
      <c r="D60" s="1330" t="s">
        <v>144</v>
      </c>
      <c r="E60" s="1330" t="s">
        <v>179</v>
      </c>
      <c r="F60" s="1330" t="s">
        <v>316</v>
      </c>
      <c r="G60" s="1898">
        <v>44150</v>
      </c>
      <c r="H60" s="1893" t="s">
        <v>3807</v>
      </c>
      <c r="I60" s="1331" t="s">
        <v>3812</v>
      </c>
      <c r="J60" s="1331">
        <f t="shared" si="17"/>
        <v>423</v>
      </c>
      <c r="K60" s="1331">
        <f t="shared" si="14"/>
        <v>14.1</v>
      </c>
      <c r="L60" s="1092" t="s">
        <v>3808</v>
      </c>
      <c r="M60" s="1092" t="s">
        <v>3782</v>
      </c>
      <c r="N60" s="1093"/>
      <c r="Q60" s="978"/>
      <c r="R60" s="1899">
        <v>1385319</v>
      </c>
      <c r="S60" s="335">
        <f t="shared" si="15"/>
        <v>1.1589041095890411</v>
      </c>
      <c r="T60" s="335">
        <v>423</v>
      </c>
      <c r="U60" s="335">
        <f t="shared" si="16"/>
        <v>14.1</v>
      </c>
      <c r="W60" s="673"/>
      <c r="X60" s="672"/>
      <c r="Z60" s="989"/>
      <c r="AA60" s="672"/>
    </row>
    <row r="61" spans="2:28" ht="15.95">
      <c r="B61" s="1091">
        <v>44568</v>
      </c>
      <c r="C61" s="1092" t="s">
        <v>3856</v>
      </c>
      <c r="D61" s="1330" t="s">
        <v>144</v>
      </c>
      <c r="E61" s="1330" t="s">
        <v>179</v>
      </c>
      <c r="F61" s="1330" t="s">
        <v>323</v>
      </c>
      <c r="G61" s="1898">
        <v>44150</v>
      </c>
      <c r="H61" s="1893" t="s">
        <v>3807</v>
      </c>
      <c r="I61" s="1331" t="s">
        <v>3812</v>
      </c>
      <c r="J61" s="1331">
        <f t="shared" si="17"/>
        <v>418</v>
      </c>
      <c r="K61" s="1331">
        <f t="shared" si="14"/>
        <v>13.933333333333334</v>
      </c>
      <c r="L61" s="1092" t="s">
        <v>3808</v>
      </c>
      <c r="M61" s="1092" t="s">
        <v>3857</v>
      </c>
      <c r="N61" s="1093" t="s">
        <v>3858</v>
      </c>
      <c r="Q61" s="978"/>
      <c r="R61" s="1899">
        <v>1385327</v>
      </c>
      <c r="S61" s="335">
        <f t="shared" si="15"/>
        <v>1.1452054794520548</v>
      </c>
      <c r="T61" s="335">
        <v>418</v>
      </c>
      <c r="U61" s="335">
        <f t="shared" si="16"/>
        <v>13.933333333333334</v>
      </c>
      <c r="W61" s="933"/>
      <c r="X61" s="990"/>
      <c r="AA61" s="990"/>
    </row>
    <row r="62" spans="2:28" ht="15.95">
      <c r="B62" s="1091">
        <v>44568</v>
      </c>
      <c r="C62" s="1092" t="s">
        <v>3859</v>
      </c>
      <c r="D62" s="1330" t="s">
        <v>144</v>
      </c>
      <c r="E62" s="1330" t="s">
        <v>179</v>
      </c>
      <c r="F62" s="1330" t="s">
        <v>329</v>
      </c>
      <c r="G62" s="1898">
        <v>44116</v>
      </c>
      <c r="H62" s="1893" t="s">
        <v>3807</v>
      </c>
      <c r="I62" s="1331" t="s">
        <v>193</v>
      </c>
      <c r="J62" s="1331">
        <f t="shared" si="17"/>
        <v>452</v>
      </c>
      <c r="K62" s="1331">
        <f t="shared" si="14"/>
        <v>15.066666666666666</v>
      </c>
      <c r="L62" s="1092" t="s">
        <v>3860</v>
      </c>
      <c r="M62" s="1092" t="s">
        <v>3811</v>
      </c>
      <c r="N62" s="1093" t="s">
        <v>3861</v>
      </c>
      <c r="Q62" s="978"/>
      <c r="R62" s="1899">
        <v>1385327</v>
      </c>
      <c r="S62" s="335">
        <f t="shared" si="15"/>
        <v>1.2383561643835617</v>
      </c>
      <c r="T62" s="335">
        <v>452</v>
      </c>
      <c r="U62" s="335">
        <f t="shared" si="16"/>
        <v>15.066666666666666</v>
      </c>
      <c r="W62" s="673"/>
      <c r="X62" s="672"/>
      <c r="AA62" s="672"/>
    </row>
    <row r="63" spans="2:28" ht="15.95">
      <c r="B63" s="1091">
        <v>44568</v>
      </c>
      <c r="C63" s="1092" t="s">
        <v>3862</v>
      </c>
      <c r="D63" s="1330" t="s">
        <v>144</v>
      </c>
      <c r="E63" s="1330" t="s">
        <v>179</v>
      </c>
      <c r="F63" s="1330" t="s">
        <v>326</v>
      </c>
      <c r="G63" s="1898">
        <v>44116</v>
      </c>
      <c r="H63" s="1893" t="s">
        <v>3807</v>
      </c>
      <c r="I63" s="1331" t="s">
        <v>193</v>
      </c>
      <c r="J63" s="1331">
        <f t="shared" si="17"/>
        <v>452</v>
      </c>
      <c r="K63" s="1331">
        <f t="shared" si="14"/>
        <v>15.066666666666666</v>
      </c>
      <c r="L63" s="1092" t="s">
        <v>3863</v>
      </c>
      <c r="M63" s="1092" t="s">
        <v>3811</v>
      </c>
      <c r="N63" s="1093" t="s">
        <v>3864</v>
      </c>
      <c r="Q63" s="978"/>
      <c r="R63" s="1899">
        <v>1385327</v>
      </c>
      <c r="S63" s="335">
        <f t="shared" si="15"/>
        <v>1.2383561643835617</v>
      </c>
      <c r="T63" s="335">
        <v>452</v>
      </c>
      <c r="U63" s="335">
        <f t="shared" si="16"/>
        <v>15.066666666666666</v>
      </c>
      <c r="W63" s="673"/>
      <c r="X63" s="672"/>
      <c r="AA63" s="672"/>
    </row>
    <row r="64" spans="2:28" ht="15.95">
      <c r="B64" s="670">
        <v>44666</v>
      </c>
      <c r="C64" s="1899" t="s">
        <v>3865</v>
      </c>
      <c r="D64" s="1334" t="s">
        <v>144</v>
      </c>
      <c r="E64" s="1334" t="s">
        <v>179</v>
      </c>
      <c r="F64" s="1334" t="s">
        <v>329</v>
      </c>
      <c r="G64" s="1901">
        <v>44219</v>
      </c>
      <c r="H64" s="1336" t="s">
        <v>141</v>
      </c>
      <c r="I64" s="1330" t="s">
        <v>3846</v>
      </c>
      <c r="J64" s="1331">
        <f t="shared" si="17"/>
        <v>447</v>
      </c>
      <c r="K64" s="1331">
        <f t="shared" si="14"/>
        <v>14.9</v>
      </c>
      <c r="L64" s="1092" t="s">
        <v>3789</v>
      </c>
      <c r="M64" s="1092">
        <v>0.22</v>
      </c>
      <c r="N64" s="1093"/>
      <c r="Q64" s="978"/>
      <c r="R64" s="1902">
        <v>1385315</v>
      </c>
      <c r="S64" s="335">
        <f t="shared" ref="S64:S68" si="19">T64/365</f>
        <v>1.2246575342465753</v>
      </c>
      <c r="T64" s="335">
        <v>447</v>
      </c>
      <c r="U64" s="335">
        <f t="shared" ref="U64:U68" si="20">T64/30</f>
        <v>14.9</v>
      </c>
      <c r="V64" s="678">
        <v>44511</v>
      </c>
      <c r="W64" s="989">
        <f ca="1">_xlfn.DAYS(TODAY(),V64)</f>
        <v>666</v>
      </c>
      <c r="X64" s="1">
        <f t="shared" ref="X64:X67" ca="1" si="21">W64/30</f>
        <v>22.2</v>
      </c>
      <c r="Y64" s="673" t="s">
        <v>3866</v>
      </c>
      <c r="AA64" s="672">
        <f>_xlfn.DAYS(B64,V64)</f>
        <v>155</v>
      </c>
      <c r="AB64" s="1">
        <f>AA64/30</f>
        <v>5.166666666666667</v>
      </c>
    </row>
    <row r="65" spans="2:28" ht="15.95">
      <c r="B65" s="670">
        <v>44666</v>
      </c>
      <c r="C65" s="1899" t="s">
        <v>3867</v>
      </c>
      <c r="D65" s="1334" t="s">
        <v>144</v>
      </c>
      <c r="E65" s="1334" t="s">
        <v>179</v>
      </c>
      <c r="F65" s="1334" t="s">
        <v>326</v>
      </c>
      <c r="G65" s="1901">
        <v>44219</v>
      </c>
      <c r="H65" s="1336" t="s">
        <v>141</v>
      </c>
      <c r="I65" s="1330" t="s">
        <v>3846</v>
      </c>
      <c r="J65" s="1331">
        <f t="shared" si="17"/>
        <v>447</v>
      </c>
      <c r="K65" s="1331">
        <f t="shared" si="14"/>
        <v>14.9</v>
      </c>
      <c r="L65" s="1092" t="s">
        <v>3868</v>
      </c>
      <c r="M65" s="1092">
        <v>0.25</v>
      </c>
      <c r="N65" s="1093"/>
      <c r="Q65" s="978"/>
      <c r="R65" s="1902">
        <v>1385315</v>
      </c>
      <c r="S65" s="335">
        <f t="shared" si="19"/>
        <v>1.2246575342465753</v>
      </c>
      <c r="T65" s="335">
        <v>447</v>
      </c>
      <c r="U65" s="335">
        <f t="shared" si="20"/>
        <v>14.9</v>
      </c>
      <c r="V65" s="678">
        <v>44511</v>
      </c>
      <c r="W65" s="989">
        <f ca="1">_xlfn.DAYS(TODAY(),V65)</f>
        <v>666</v>
      </c>
      <c r="X65" s="1">
        <f t="shared" ca="1" si="21"/>
        <v>22.2</v>
      </c>
      <c r="Y65" s="673" t="s">
        <v>3866</v>
      </c>
      <c r="AA65" s="672">
        <f t="shared" ref="AA65:AA117" si="22">_xlfn.DAYS(B65,V65)</f>
        <v>155</v>
      </c>
      <c r="AB65" s="1">
        <f t="shared" ref="AB65:AB117" si="23">AA65/30</f>
        <v>5.166666666666667</v>
      </c>
    </row>
    <row r="66" spans="2:28" ht="15.95">
      <c r="B66" s="670">
        <v>44666</v>
      </c>
      <c r="C66" s="1899" t="s">
        <v>3869</v>
      </c>
      <c r="D66" s="1334" t="s">
        <v>144</v>
      </c>
      <c r="E66" s="1334" t="s">
        <v>179</v>
      </c>
      <c r="F66" s="1334" t="s">
        <v>316</v>
      </c>
      <c r="G66" s="1901">
        <v>44219</v>
      </c>
      <c r="H66" s="1336" t="s">
        <v>141</v>
      </c>
      <c r="I66" s="1332" t="s">
        <v>3812</v>
      </c>
      <c r="J66" s="1331">
        <f t="shared" si="17"/>
        <v>447</v>
      </c>
      <c r="K66" s="1331">
        <f t="shared" si="14"/>
        <v>14.9</v>
      </c>
      <c r="L66" s="1092" t="s">
        <v>3870</v>
      </c>
      <c r="M66" s="1092">
        <v>0.2</v>
      </c>
      <c r="N66" s="1093"/>
      <c r="Q66" s="978"/>
      <c r="R66" s="1902">
        <v>1385315</v>
      </c>
      <c r="S66" s="335">
        <f t="shared" si="19"/>
        <v>1.2246575342465753</v>
      </c>
      <c r="T66" s="335">
        <v>447</v>
      </c>
      <c r="U66" s="335">
        <f t="shared" si="20"/>
        <v>14.9</v>
      </c>
      <c r="V66" s="678">
        <v>44511</v>
      </c>
      <c r="W66" s="989">
        <f ca="1">_xlfn.DAYS(TODAY(),V66)</f>
        <v>666</v>
      </c>
      <c r="X66" s="1">
        <f t="shared" ca="1" si="21"/>
        <v>22.2</v>
      </c>
      <c r="Y66" s="673" t="s">
        <v>3866</v>
      </c>
      <c r="AA66" s="672">
        <f t="shared" si="22"/>
        <v>155</v>
      </c>
      <c r="AB66" s="1">
        <f t="shared" si="23"/>
        <v>5.166666666666667</v>
      </c>
    </row>
    <row r="67" spans="2:28" ht="15.95">
      <c r="B67" s="670">
        <v>44666</v>
      </c>
      <c r="C67" s="1899" t="s">
        <v>3871</v>
      </c>
      <c r="D67" s="1334" t="s">
        <v>144</v>
      </c>
      <c r="E67" s="1334" t="s">
        <v>179</v>
      </c>
      <c r="F67" s="1334" t="s">
        <v>323</v>
      </c>
      <c r="G67" s="1901">
        <v>44219</v>
      </c>
      <c r="H67" s="1336" t="s">
        <v>141</v>
      </c>
      <c r="I67" s="1330" t="s">
        <v>3846</v>
      </c>
      <c r="J67" s="1331">
        <f t="shared" si="17"/>
        <v>447</v>
      </c>
      <c r="K67" s="1331">
        <f t="shared" si="14"/>
        <v>14.9</v>
      </c>
      <c r="L67" s="1092" t="s">
        <v>3789</v>
      </c>
      <c r="M67" s="1092">
        <v>0.22</v>
      </c>
      <c r="N67" s="1093"/>
      <c r="Q67" s="978"/>
      <c r="R67" s="1902">
        <v>1385315</v>
      </c>
      <c r="S67" s="335">
        <f t="shared" si="19"/>
        <v>1.2246575342465753</v>
      </c>
      <c r="T67" s="335">
        <v>447</v>
      </c>
      <c r="U67" s="335">
        <f t="shared" si="20"/>
        <v>14.9</v>
      </c>
      <c r="V67" s="678">
        <v>44511</v>
      </c>
      <c r="W67" s="989">
        <f ca="1">_xlfn.DAYS(TODAY(),V67)</f>
        <v>666</v>
      </c>
      <c r="X67" s="1">
        <f t="shared" ca="1" si="21"/>
        <v>22.2</v>
      </c>
      <c r="Y67" s="673" t="s">
        <v>3866</v>
      </c>
      <c r="AA67" s="672">
        <f t="shared" si="22"/>
        <v>155</v>
      </c>
      <c r="AB67" s="1">
        <f t="shared" si="23"/>
        <v>5.166666666666667</v>
      </c>
    </row>
    <row r="68" spans="2:28" ht="15.95">
      <c r="B68" s="670">
        <v>44666</v>
      </c>
      <c r="C68" s="1899" t="s">
        <v>3872</v>
      </c>
      <c r="D68" s="1334" t="s">
        <v>144</v>
      </c>
      <c r="E68" s="1334" t="s">
        <v>179</v>
      </c>
      <c r="F68" s="1334" t="s">
        <v>320</v>
      </c>
      <c r="G68" s="1901">
        <v>44219</v>
      </c>
      <c r="H68" s="1336" t="s">
        <v>141</v>
      </c>
      <c r="I68" s="1332" t="s">
        <v>3812</v>
      </c>
      <c r="J68" s="1331">
        <f t="shared" si="17"/>
        <v>447</v>
      </c>
      <c r="K68" s="1331">
        <f t="shared" si="14"/>
        <v>14.9</v>
      </c>
      <c r="L68" s="1092" t="s">
        <v>3873</v>
      </c>
      <c r="M68" s="1092">
        <v>0.28000000000000003</v>
      </c>
      <c r="N68" s="1093"/>
      <c r="Q68" s="978"/>
      <c r="R68" s="1902">
        <v>1385315</v>
      </c>
      <c r="S68" s="335">
        <f t="shared" si="19"/>
        <v>1.2246575342465753</v>
      </c>
      <c r="T68" s="335">
        <v>447</v>
      </c>
      <c r="U68" s="335">
        <f t="shared" si="20"/>
        <v>14.9</v>
      </c>
      <c r="V68" s="678">
        <v>44511</v>
      </c>
      <c r="W68" s="989">
        <f ca="1">_xlfn.DAYS(TODAY(),V68)</f>
        <v>666</v>
      </c>
      <c r="X68" s="1">
        <f ca="1">W68/30</f>
        <v>22.2</v>
      </c>
      <c r="Y68" s="673" t="s">
        <v>3866</v>
      </c>
      <c r="AA68" s="672">
        <f t="shared" si="22"/>
        <v>155</v>
      </c>
      <c r="AB68" s="1">
        <f t="shared" si="23"/>
        <v>5.166666666666667</v>
      </c>
    </row>
    <row r="69" spans="2:28" ht="15.95">
      <c r="B69" s="677"/>
      <c r="C69" s="674"/>
      <c r="D69" s="1310"/>
      <c r="E69" s="1310"/>
      <c r="F69" s="1310"/>
      <c r="G69" s="1904"/>
      <c r="H69" s="1889"/>
      <c r="I69" s="1305"/>
      <c r="J69" s="1305"/>
      <c r="K69" s="1305"/>
      <c r="L69" s="674"/>
      <c r="M69" s="674"/>
      <c r="N69" s="928"/>
      <c r="Q69" s="673"/>
      <c r="R69" s="1107"/>
      <c r="S69" s="167"/>
      <c r="T69" s="167"/>
      <c r="U69" s="167"/>
      <c r="W69" s="673"/>
      <c r="X69" s="672"/>
      <c r="AA69" s="672"/>
    </row>
    <row r="70" spans="2:28" ht="15.95">
      <c r="B70" s="1095">
        <v>44568</v>
      </c>
      <c r="C70" s="1094" t="s">
        <v>3874</v>
      </c>
      <c r="D70" s="1905" t="s">
        <v>142</v>
      </c>
      <c r="E70" s="1905" t="s">
        <v>183</v>
      </c>
      <c r="F70" s="1905" t="s">
        <v>317</v>
      </c>
      <c r="G70" s="1906">
        <v>44104</v>
      </c>
      <c r="H70" s="1893" t="s">
        <v>3375</v>
      </c>
      <c r="I70" s="1337" t="s">
        <v>193</v>
      </c>
      <c r="J70" s="1337">
        <f>_xlfn.DAYS(B70,G70)</f>
        <v>464</v>
      </c>
      <c r="K70" s="1337">
        <f>J70/30</f>
        <v>15.466666666666667</v>
      </c>
      <c r="L70" s="1094" t="s">
        <v>3808</v>
      </c>
      <c r="M70" s="1094" t="s">
        <v>3782</v>
      </c>
      <c r="N70" s="1097" t="s">
        <v>3875</v>
      </c>
      <c r="Q70" s="1094"/>
      <c r="R70" s="1907">
        <v>1336227</v>
      </c>
      <c r="S70" s="447">
        <f>T70/365</f>
        <v>1.2712328767123289</v>
      </c>
      <c r="T70" s="447">
        <v>464</v>
      </c>
      <c r="U70" s="447">
        <f t="shared" ref="U70:U77" si="24">T70/30</f>
        <v>15.466666666666667</v>
      </c>
      <c r="W70" s="167"/>
      <c r="X70" s="119"/>
      <c r="AA70" s="672"/>
    </row>
    <row r="71" spans="2:28" ht="15.95">
      <c r="B71" s="1095">
        <v>44630</v>
      </c>
      <c r="C71" s="1094" t="s">
        <v>3876</v>
      </c>
      <c r="D71" s="1338" t="s">
        <v>142</v>
      </c>
      <c r="E71" s="1339" t="s">
        <v>183</v>
      </c>
      <c r="F71" s="1339"/>
      <c r="G71" s="1340">
        <v>44169</v>
      </c>
      <c r="H71" s="1893" t="s">
        <v>3375</v>
      </c>
      <c r="I71" s="1337" t="s">
        <v>3812</v>
      </c>
      <c r="J71" s="1337">
        <f t="shared" ref="J71:J87" si="25">_xlfn.DAYS(B71,G71)</f>
        <v>461</v>
      </c>
      <c r="K71" s="1337">
        <f>J71/30</f>
        <v>15.366666666666667</v>
      </c>
      <c r="L71" s="524" t="s">
        <v>3777</v>
      </c>
      <c r="M71" s="524" t="s">
        <v>3841</v>
      </c>
      <c r="N71" s="447"/>
      <c r="Q71" s="447"/>
      <c r="R71" s="10">
        <v>1378916</v>
      </c>
      <c r="S71" s="12">
        <f ca="1">YEARFRAC(G71,TODAY())</f>
        <v>2.7611111111111111</v>
      </c>
      <c r="T71" s="10">
        <v>461</v>
      </c>
      <c r="U71" s="10">
        <f t="shared" si="24"/>
        <v>15.366666666666667</v>
      </c>
      <c r="W71" s="675"/>
      <c r="AA71" s="672"/>
    </row>
    <row r="72" spans="2:28" ht="15.95">
      <c r="B72" s="1095">
        <v>44631</v>
      </c>
      <c r="C72" s="1037" t="s">
        <v>3877</v>
      </c>
      <c r="D72" s="1908" t="s">
        <v>142</v>
      </c>
      <c r="E72" s="1908" t="s">
        <v>183</v>
      </c>
      <c r="F72" s="1341" t="s">
        <v>317</v>
      </c>
      <c r="G72" s="1909">
        <v>44203</v>
      </c>
      <c r="H72" s="1893" t="s">
        <v>3375</v>
      </c>
      <c r="I72" s="1337" t="s">
        <v>193</v>
      </c>
      <c r="J72" s="1337">
        <f t="shared" si="25"/>
        <v>428</v>
      </c>
      <c r="K72" s="1337">
        <f>J72/30</f>
        <v>14.266666666666667</v>
      </c>
      <c r="L72" s="524" t="s">
        <v>3777</v>
      </c>
      <c r="M72" s="524">
        <v>0.18</v>
      </c>
      <c r="N72" s="1096" t="s">
        <v>3878</v>
      </c>
      <c r="Q72" s="447"/>
      <c r="R72" s="1910">
        <v>1385310</v>
      </c>
      <c r="S72" s="524">
        <f t="shared" ref="S72:S77" si="26">T72/365</f>
        <v>1.1726027397260275</v>
      </c>
      <c r="T72" s="524">
        <v>428</v>
      </c>
      <c r="U72" s="524">
        <f t="shared" si="24"/>
        <v>14.266666666666667</v>
      </c>
      <c r="W72" s="1"/>
      <c r="AA72" s="672"/>
    </row>
    <row r="73" spans="2:28" ht="15.95">
      <c r="B73" s="1095">
        <v>44631</v>
      </c>
      <c r="C73" s="1037" t="s">
        <v>3879</v>
      </c>
      <c r="D73" s="1908" t="s">
        <v>142</v>
      </c>
      <c r="E73" s="1908" t="s">
        <v>183</v>
      </c>
      <c r="F73" s="1341" t="s">
        <v>317</v>
      </c>
      <c r="G73" s="1909">
        <v>44203</v>
      </c>
      <c r="H73" s="1893" t="s">
        <v>3375</v>
      </c>
      <c r="I73" s="1337" t="s">
        <v>193</v>
      </c>
      <c r="J73" s="1337">
        <f t="shared" si="25"/>
        <v>428</v>
      </c>
      <c r="K73" s="1337">
        <f>J73/30</f>
        <v>14.266666666666667</v>
      </c>
      <c r="L73" s="524" t="s">
        <v>3815</v>
      </c>
      <c r="M73" s="524">
        <v>0.16</v>
      </c>
      <c r="N73" s="447"/>
      <c r="Q73" s="447"/>
      <c r="R73" s="1910">
        <v>1378915</v>
      </c>
      <c r="S73" s="524">
        <f t="shared" si="26"/>
        <v>1.1726027397260275</v>
      </c>
      <c r="T73" s="524">
        <v>428</v>
      </c>
      <c r="U73" s="524">
        <f t="shared" si="24"/>
        <v>14.266666666666667</v>
      </c>
      <c r="W73" s="1"/>
      <c r="AA73" s="672"/>
    </row>
    <row r="74" spans="2:28" ht="15.95">
      <c r="B74" s="1095">
        <v>44567</v>
      </c>
      <c r="C74" s="1094" t="s">
        <v>660</v>
      </c>
      <c r="D74" s="1342" t="s">
        <v>142</v>
      </c>
      <c r="E74" s="1342" t="s">
        <v>183</v>
      </c>
      <c r="F74" s="1342" t="s">
        <v>329</v>
      </c>
      <c r="G74" s="1343">
        <v>44107</v>
      </c>
      <c r="H74" s="1320" t="s">
        <v>141</v>
      </c>
      <c r="I74" s="1337" t="s">
        <v>193</v>
      </c>
      <c r="J74" s="1337">
        <f t="shared" si="25"/>
        <v>460</v>
      </c>
      <c r="K74" s="1337">
        <f>J74/30</f>
        <v>15.333333333333334</v>
      </c>
      <c r="L74" s="1094" t="s">
        <v>3880</v>
      </c>
      <c r="M74" s="1094" t="s">
        <v>3881</v>
      </c>
      <c r="N74" s="1097" t="s">
        <v>3882</v>
      </c>
      <c r="Q74" s="1037" t="s">
        <v>660</v>
      </c>
      <c r="R74" s="1038">
        <v>1362661</v>
      </c>
      <c r="S74" s="447">
        <f t="shared" si="26"/>
        <v>1.2602739726027397</v>
      </c>
      <c r="T74" s="447">
        <v>460</v>
      </c>
      <c r="U74" s="447">
        <f t="shared" si="24"/>
        <v>15.333333333333334</v>
      </c>
      <c r="W74" s="675"/>
      <c r="X74" s="988"/>
      <c r="AA74" s="672"/>
    </row>
    <row r="75" spans="2:28" ht="15.95">
      <c r="B75" s="1095">
        <v>44567</v>
      </c>
      <c r="C75" s="1094" t="s">
        <v>661</v>
      </c>
      <c r="D75" s="1342" t="s">
        <v>142</v>
      </c>
      <c r="E75" s="1342" t="s">
        <v>183</v>
      </c>
      <c r="F75" s="1342" t="s">
        <v>326</v>
      </c>
      <c r="G75" s="1343">
        <v>44107</v>
      </c>
      <c r="H75" s="1320" t="s">
        <v>141</v>
      </c>
      <c r="I75" s="1337" t="s">
        <v>193</v>
      </c>
      <c r="J75" s="1337">
        <f t="shared" si="25"/>
        <v>460</v>
      </c>
      <c r="K75" s="1337">
        <f t="shared" ref="K75:K79" si="27">J75/30</f>
        <v>15.333333333333334</v>
      </c>
      <c r="L75" s="1094" t="s">
        <v>3847</v>
      </c>
      <c r="M75" s="1094" t="s">
        <v>3883</v>
      </c>
      <c r="N75" s="1097" t="s">
        <v>3884</v>
      </c>
      <c r="Q75" s="1037" t="s">
        <v>661</v>
      </c>
      <c r="R75" s="1038">
        <v>1362661</v>
      </c>
      <c r="S75" s="524">
        <f t="shared" si="26"/>
        <v>1.2602739726027397</v>
      </c>
      <c r="T75" s="524">
        <v>460</v>
      </c>
      <c r="U75" s="524">
        <f t="shared" si="24"/>
        <v>15.333333333333334</v>
      </c>
      <c r="W75" s="1107"/>
      <c r="X75" s="1859"/>
      <c r="AA75" s="672"/>
    </row>
    <row r="76" spans="2:28" ht="15.95">
      <c r="B76" s="1095">
        <v>44567</v>
      </c>
      <c r="C76" s="1094" t="s">
        <v>662</v>
      </c>
      <c r="D76" s="1342" t="s">
        <v>142</v>
      </c>
      <c r="E76" s="1342" t="s">
        <v>183</v>
      </c>
      <c r="F76" s="1342" t="s">
        <v>316</v>
      </c>
      <c r="G76" s="1343">
        <v>44107</v>
      </c>
      <c r="H76" s="1320" t="s">
        <v>141</v>
      </c>
      <c r="I76" s="1337" t="s">
        <v>193</v>
      </c>
      <c r="J76" s="1337">
        <f t="shared" si="25"/>
        <v>460</v>
      </c>
      <c r="K76" s="1337">
        <f t="shared" si="27"/>
        <v>15.333333333333334</v>
      </c>
      <c r="L76" s="1094" t="s">
        <v>3792</v>
      </c>
      <c r="M76" s="1094" t="s">
        <v>3881</v>
      </c>
      <c r="N76" s="1097" t="s">
        <v>3861</v>
      </c>
      <c r="Q76" s="1037" t="s">
        <v>662</v>
      </c>
      <c r="R76" s="1038">
        <v>1362661</v>
      </c>
      <c r="S76" s="524">
        <f t="shared" si="26"/>
        <v>1.2602739726027397</v>
      </c>
      <c r="T76" s="524">
        <v>460</v>
      </c>
      <c r="U76" s="524">
        <f t="shared" si="24"/>
        <v>15.333333333333334</v>
      </c>
      <c r="W76" s="673"/>
      <c r="X76" s="672"/>
      <c r="AA76" s="672"/>
    </row>
    <row r="77" spans="2:28" ht="15.95">
      <c r="B77" s="1095">
        <v>44567</v>
      </c>
      <c r="C77" s="1094" t="s">
        <v>663</v>
      </c>
      <c r="D77" s="1342" t="s">
        <v>142</v>
      </c>
      <c r="E77" s="1342" t="s">
        <v>183</v>
      </c>
      <c r="F77" s="1342" t="s">
        <v>323</v>
      </c>
      <c r="G77" s="1343">
        <v>44107</v>
      </c>
      <c r="H77" s="1320" t="s">
        <v>141</v>
      </c>
      <c r="I77" s="1337" t="s">
        <v>3812</v>
      </c>
      <c r="J77" s="1337">
        <f t="shared" si="25"/>
        <v>460</v>
      </c>
      <c r="K77" s="1337">
        <f t="shared" si="27"/>
        <v>15.333333333333334</v>
      </c>
      <c r="L77" s="1094" t="s">
        <v>3885</v>
      </c>
      <c r="M77" s="1094" t="s">
        <v>3886</v>
      </c>
      <c r="N77" s="1097"/>
      <c r="Q77" s="1037" t="s">
        <v>663</v>
      </c>
      <c r="R77" s="1038">
        <v>1362661</v>
      </c>
      <c r="S77" s="524">
        <f t="shared" si="26"/>
        <v>1.2602739726027397</v>
      </c>
      <c r="T77" s="524">
        <v>460</v>
      </c>
      <c r="U77" s="524">
        <f t="shared" si="24"/>
        <v>15.333333333333334</v>
      </c>
      <c r="W77" s="673"/>
      <c r="X77" s="672"/>
      <c r="AA77" s="672"/>
    </row>
    <row r="78" spans="2:28" ht="15.95">
      <c r="B78" s="1156">
        <v>44708</v>
      </c>
      <c r="C78" s="1907" t="s">
        <v>3887</v>
      </c>
      <c r="D78" s="1908" t="s">
        <v>142</v>
      </c>
      <c r="E78" s="1908" t="s">
        <v>183</v>
      </c>
      <c r="F78" s="1341" t="s">
        <v>329</v>
      </c>
      <c r="G78" s="1909">
        <v>44261</v>
      </c>
      <c r="H78" s="1320" t="s">
        <v>141</v>
      </c>
      <c r="I78" s="1344" t="s">
        <v>3828</v>
      </c>
      <c r="J78" s="1337">
        <f t="shared" si="25"/>
        <v>447</v>
      </c>
      <c r="K78" s="1337">
        <f t="shared" si="27"/>
        <v>14.9</v>
      </c>
      <c r="L78" s="447">
        <v>50</v>
      </c>
      <c r="M78" s="447">
        <v>0.26</v>
      </c>
      <c r="N78" s="447"/>
      <c r="Q78" s="447"/>
      <c r="R78" s="1910">
        <v>1362656</v>
      </c>
      <c r="S78" s="524">
        <f t="shared" ref="S78:S79" si="28">T78/365</f>
        <v>1.2246575342465753</v>
      </c>
      <c r="T78" s="524">
        <v>447</v>
      </c>
      <c r="U78" s="524">
        <f t="shared" ref="U78:U79" si="29">T78/30</f>
        <v>14.9</v>
      </c>
      <c r="V78" s="678">
        <v>44537</v>
      </c>
      <c r="W78" s="989">
        <f ca="1">_xlfn.DAYS(TODAY(),V78)</f>
        <v>640</v>
      </c>
      <c r="X78" s="1">
        <f ca="1">W78/30</f>
        <v>21.333333333333332</v>
      </c>
      <c r="Y78" s="1" t="s">
        <v>3888</v>
      </c>
      <c r="AA78" s="672">
        <f t="shared" si="22"/>
        <v>171</v>
      </c>
      <c r="AB78" s="1">
        <f t="shared" si="23"/>
        <v>5.7</v>
      </c>
    </row>
    <row r="79" spans="2:28" ht="15.95">
      <c r="B79" s="1156">
        <v>44708</v>
      </c>
      <c r="C79" s="1907" t="s">
        <v>3889</v>
      </c>
      <c r="D79" s="1911" t="s">
        <v>142</v>
      </c>
      <c r="E79" s="1908" t="s">
        <v>183</v>
      </c>
      <c r="F79" s="1341" t="s">
        <v>326</v>
      </c>
      <c r="G79" s="1909">
        <v>44261</v>
      </c>
      <c r="H79" s="1320" t="s">
        <v>141</v>
      </c>
      <c r="I79" s="1344" t="s">
        <v>3828</v>
      </c>
      <c r="J79" s="1337">
        <f t="shared" si="25"/>
        <v>447</v>
      </c>
      <c r="K79" s="1337">
        <f t="shared" si="27"/>
        <v>14.9</v>
      </c>
      <c r="L79" s="447">
        <v>48</v>
      </c>
      <c r="M79" s="447">
        <v>0.25</v>
      </c>
      <c r="N79" s="447"/>
      <c r="Q79" s="447"/>
      <c r="R79" s="1910">
        <v>1362656</v>
      </c>
      <c r="S79" s="524">
        <f t="shared" si="28"/>
        <v>1.2246575342465753</v>
      </c>
      <c r="T79" s="524">
        <v>447</v>
      </c>
      <c r="U79" s="524">
        <f t="shared" si="29"/>
        <v>14.9</v>
      </c>
      <c r="V79" s="678">
        <v>44537</v>
      </c>
      <c r="W79" s="989">
        <f ca="1">_xlfn.DAYS(TODAY(),V79)</f>
        <v>640</v>
      </c>
      <c r="X79" s="1">
        <f ca="1">W79/30</f>
        <v>21.333333333333332</v>
      </c>
      <c r="Y79" s="1" t="s">
        <v>3888</v>
      </c>
      <c r="AA79" s="672">
        <f t="shared" si="22"/>
        <v>171</v>
      </c>
      <c r="AB79" s="1">
        <f t="shared" si="23"/>
        <v>5.7</v>
      </c>
    </row>
    <row r="80" spans="2:28" ht="15.95">
      <c r="B80" s="1095">
        <v>44566</v>
      </c>
      <c r="C80" s="1094" t="s">
        <v>664</v>
      </c>
      <c r="D80" s="1342" t="s">
        <v>144</v>
      </c>
      <c r="E80" s="1342" t="s">
        <v>183</v>
      </c>
      <c r="F80" s="1342" t="s">
        <v>329</v>
      </c>
      <c r="G80" s="1343">
        <v>44104</v>
      </c>
      <c r="H80" s="1893" t="s">
        <v>3375</v>
      </c>
      <c r="I80" s="1337" t="s">
        <v>193</v>
      </c>
      <c r="J80" s="1337">
        <f t="shared" si="25"/>
        <v>462</v>
      </c>
      <c r="K80" s="1337">
        <f t="shared" ref="K80:K81" si="30">J80/30</f>
        <v>15.4</v>
      </c>
      <c r="L80" s="1094" t="s">
        <v>3860</v>
      </c>
      <c r="M80" s="1094" t="s">
        <v>3890</v>
      </c>
      <c r="N80" s="1097" t="s">
        <v>3891</v>
      </c>
      <c r="Q80" s="1037" t="s">
        <v>664</v>
      </c>
      <c r="R80" s="1038">
        <v>1362658</v>
      </c>
      <c r="S80" s="524">
        <f>T80/365</f>
        <v>1.2657534246575342</v>
      </c>
      <c r="T80" s="524">
        <v>462</v>
      </c>
      <c r="U80" s="524">
        <f t="shared" ref="U80:U87" si="31">T80/30</f>
        <v>15.4</v>
      </c>
      <c r="W80" s="1107"/>
      <c r="X80" s="1859"/>
      <c r="AA80" s="672"/>
    </row>
    <row r="81" spans="1:28" ht="15.95">
      <c r="B81" s="1095">
        <v>44566</v>
      </c>
      <c r="C81" s="1094" t="s">
        <v>665</v>
      </c>
      <c r="D81" s="1342" t="s">
        <v>144</v>
      </c>
      <c r="E81" s="1342" t="s">
        <v>183</v>
      </c>
      <c r="F81" s="1342" t="s">
        <v>326</v>
      </c>
      <c r="G81" s="1343">
        <v>44104</v>
      </c>
      <c r="H81" s="1893" t="s">
        <v>3375</v>
      </c>
      <c r="I81" s="1337" t="s">
        <v>193</v>
      </c>
      <c r="J81" s="1337">
        <f t="shared" si="25"/>
        <v>462</v>
      </c>
      <c r="K81" s="1337">
        <f t="shared" si="30"/>
        <v>15.4</v>
      </c>
      <c r="L81" s="1094" t="s">
        <v>3892</v>
      </c>
      <c r="M81" s="1094" t="s">
        <v>3890</v>
      </c>
      <c r="N81" s="1097" t="s">
        <v>3884</v>
      </c>
      <c r="Q81" s="1037" t="s">
        <v>665</v>
      </c>
      <c r="R81" s="1038">
        <v>1362658</v>
      </c>
      <c r="S81" s="524">
        <f>T81/365</f>
        <v>1.2657534246575342</v>
      </c>
      <c r="T81" s="524">
        <v>462</v>
      </c>
      <c r="U81" s="524">
        <f t="shared" si="31"/>
        <v>15.4</v>
      </c>
      <c r="W81" s="1107"/>
      <c r="X81" s="1859"/>
      <c r="AA81" s="672"/>
    </row>
    <row r="82" spans="1:28" ht="15.95">
      <c r="B82" s="1095">
        <v>44631</v>
      </c>
      <c r="C82" s="1037" t="s">
        <v>3893</v>
      </c>
      <c r="D82" s="1338" t="s">
        <v>144</v>
      </c>
      <c r="E82" s="1338" t="s">
        <v>183</v>
      </c>
      <c r="F82" s="1338"/>
      <c r="G82" s="1340">
        <v>44203</v>
      </c>
      <c r="H82" s="1893" t="s">
        <v>3375</v>
      </c>
      <c r="I82" s="1337" t="s">
        <v>193</v>
      </c>
      <c r="J82" s="1337">
        <f t="shared" si="25"/>
        <v>428</v>
      </c>
      <c r="K82" s="1337">
        <f t="shared" ref="K82:K93" si="32">J82/30</f>
        <v>14.266666666666667</v>
      </c>
      <c r="L82" s="524" t="s">
        <v>3894</v>
      </c>
      <c r="M82" s="524">
        <v>0.14000000000000001</v>
      </c>
      <c r="N82" s="447"/>
      <c r="Q82" s="447"/>
      <c r="R82" s="10">
        <v>1459505</v>
      </c>
      <c r="S82" s="12">
        <f ca="1">YEARFRAC(G82,TODAY())</f>
        <v>2.6694444444444443</v>
      </c>
      <c r="T82" s="10">
        <v>428</v>
      </c>
      <c r="U82" s="10">
        <f t="shared" si="31"/>
        <v>14.266666666666667</v>
      </c>
      <c r="W82" s="1"/>
      <c r="AA82" s="672"/>
    </row>
    <row r="83" spans="1:28" ht="15.95">
      <c r="B83" s="1095">
        <v>44631</v>
      </c>
      <c r="C83" s="1037" t="s">
        <v>3895</v>
      </c>
      <c r="D83" s="1338" t="s">
        <v>144</v>
      </c>
      <c r="E83" s="1338" t="s">
        <v>183</v>
      </c>
      <c r="F83" s="1338"/>
      <c r="G83" s="1340">
        <v>44203</v>
      </c>
      <c r="H83" s="1893" t="s">
        <v>3375</v>
      </c>
      <c r="I83" s="1337" t="s">
        <v>3812</v>
      </c>
      <c r="J83" s="1337">
        <f t="shared" si="25"/>
        <v>428</v>
      </c>
      <c r="K83" s="1337">
        <f t="shared" si="32"/>
        <v>14.266666666666667</v>
      </c>
      <c r="L83" s="524" t="s">
        <v>3896</v>
      </c>
      <c r="M83" s="524">
        <v>0.14000000000000001</v>
      </c>
      <c r="N83" s="447"/>
      <c r="Q83" s="447"/>
      <c r="R83" s="10">
        <v>1459505</v>
      </c>
      <c r="S83" s="12">
        <f ca="1">YEARFRAC(G83,TODAY())</f>
        <v>2.6694444444444443</v>
      </c>
      <c r="T83" s="10">
        <v>428</v>
      </c>
      <c r="U83" s="10">
        <f t="shared" si="31"/>
        <v>14.266666666666667</v>
      </c>
      <c r="W83" s="1"/>
      <c r="AA83" s="672"/>
    </row>
    <row r="84" spans="1:28" ht="15.95">
      <c r="B84" s="1157">
        <v>44707</v>
      </c>
      <c r="C84" s="1907" t="s">
        <v>3897</v>
      </c>
      <c r="D84" s="1908" t="s">
        <v>144</v>
      </c>
      <c r="E84" s="1908" t="s">
        <v>183</v>
      </c>
      <c r="F84" s="1339"/>
      <c r="G84" s="1909">
        <v>44261</v>
      </c>
      <c r="H84" s="1320" t="s">
        <v>141</v>
      </c>
      <c r="I84" s="1337" t="s">
        <v>193</v>
      </c>
      <c r="J84" s="1337">
        <f t="shared" si="25"/>
        <v>446</v>
      </c>
      <c r="K84" s="1337">
        <f t="shared" si="32"/>
        <v>14.866666666666667</v>
      </c>
      <c r="L84" s="447">
        <v>53</v>
      </c>
      <c r="M84" s="447">
        <v>0.28000000000000003</v>
      </c>
      <c r="N84" s="447"/>
      <c r="Q84" s="447"/>
      <c r="R84" s="1910">
        <v>1378917</v>
      </c>
      <c r="S84" s="524">
        <f t="shared" ref="S84:S87" si="33">T84/365</f>
        <v>1.2219178082191782</v>
      </c>
      <c r="T84" s="524">
        <v>446</v>
      </c>
      <c r="U84" s="524">
        <f t="shared" si="31"/>
        <v>14.866666666666667</v>
      </c>
      <c r="V84" s="1107" t="s">
        <v>3898</v>
      </c>
      <c r="W84" s="989">
        <f ca="1">_xlfn.DAYS(TODAY(),V84)</f>
        <v>605</v>
      </c>
      <c r="X84" s="1">
        <f ca="1">W84/30</f>
        <v>20.166666666666668</v>
      </c>
      <c r="Y84" s="1" t="s">
        <v>3888</v>
      </c>
      <c r="AA84" s="672">
        <f t="shared" si="22"/>
        <v>135</v>
      </c>
      <c r="AB84" s="1">
        <f t="shared" si="23"/>
        <v>4.5</v>
      </c>
    </row>
    <row r="85" spans="1:28" ht="15.95">
      <c r="B85" s="1157">
        <v>44707</v>
      </c>
      <c r="C85" s="1907" t="s">
        <v>3899</v>
      </c>
      <c r="D85" s="1908" t="s">
        <v>144</v>
      </c>
      <c r="E85" s="1908" t="s">
        <v>183</v>
      </c>
      <c r="F85" s="1339" t="s">
        <v>329</v>
      </c>
      <c r="G85" s="1909">
        <v>44261</v>
      </c>
      <c r="H85" s="1320" t="s">
        <v>141</v>
      </c>
      <c r="I85" s="1337" t="s">
        <v>193</v>
      </c>
      <c r="J85" s="1337">
        <f t="shared" si="25"/>
        <v>446</v>
      </c>
      <c r="K85" s="1337">
        <f t="shared" si="32"/>
        <v>14.866666666666667</v>
      </c>
      <c r="L85" s="447">
        <v>42</v>
      </c>
      <c r="M85" s="447">
        <v>0.2</v>
      </c>
      <c r="N85" s="447"/>
      <c r="Q85" s="447"/>
      <c r="R85" s="1910">
        <v>1378917</v>
      </c>
      <c r="S85" s="524">
        <f t="shared" si="33"/>
        <v>1.2219178082191782</v>
      </c>
      <c r="T85" s="524">
        <v>446</v>
      </c>
      <c r="U85" s="524">
        <f t="shared" si="31"/>
        <v>14.866666666666667</v>
      </c>
      <c r="V85" s="1107" t="s">
        <v>3898</v>
      </c>
      <c r="W85" s="989">
        <f ca="1">_xlfn.DAYS(TODAY(),V85)</f>
        <v>605</v>
      </c>
      <c r="X85" s="1">
        <f t="shared" ref="X85:X87" ca="1" si="34">W85/30</f>
        <v>20.166666666666668</v>
      </c>
      <c r="Y85" s="1" t="s">
        <v>3888</v>
      </c>
      <c r="AA85" s="672">
        <f t="shared" si="22"/>
        <v>135</v>
      </c>
      <c r="AB85" s="1">
        <f t="shared" si="23"/>
        <v>4.5</v>
      </c>
    </row>
    <row r="86" spans="1:28" ht="15.95">
      <c r="B86" s="1157">
        <v>44707</v>
      </c>
      <c r="C86" s="1907" t="s">
        <v>3900</v>
      </c>
      <c r="D86" s="1908" t="s">
        <v>144</v>
      </c>
      <c r="E86" s="1908" t="s">
        <v>183</v>
      </c>
      <c r="F86" s="1339"/>
      <c r="G86" s="1909">
        <v>44261</v>
      </c>
      <c r="H86" s="1320" t="s">
        <v>141</v>
      </c>
      <c r="I86" s="1344" t="s">
        <v>3828</v>
      </c>
      <c r="J86" s="1337">
        <f t="shared" si="25"/>
        <v>446</v>
      </c>
      <c r="K86" s="1337">
        <f t="shared" si="32"/>
        <v>14.866666666666667</v>
      </c>
      <c r="L86" s="447">
        <v>44</v>
      </c>
      <c r="M86" s="447">
        <v>0.22</v>
      </c>
      <c r="N86" s="447"/>
      <c r="Q86" s="447"/>
      <c r="R86" s="1910">
        <v>1378917</v>
      </c>
      <c r="S86" s="524">
        <f t="shared" si="33"/>
        <v>1.2219178082191782</v>
      </c>
      <c r="T86" s="524">
        <v>446</v>
      </c>
      <c r="U86" s="524">
        <f t="shared" si="31"/>
        <v>14.866666666666667</v>
      </c>
      <c r="V86" s="1107" t="s">
        <v>3898</v>
      </c>
      <c r="W86" s="989">
        <f ca="1">_xlfn.DAYS(TODAY(),V86)</f>
        <v>605</v>
      </c>
      <c r="X86" s="1">
        <f t="shared" ca="1" si="34"/>
        <v>20.166666666666668</v>
      </c>
      <c r="Y86" s="1" t="s">
        <v>3888</v>
      </c>
      <c r="AA86" s="672">
        <f t="shared" si="22"/>
        <v>135</v>
      </c>
      <c r="AB86" s="1">
        <f t="shared" si="23"/>
        <v>4.5</v>
      </c>
    </row>
    <row r="87" spans="1:28" ht="15.75" customHeight="1">
      <c r="B87" s="1157">
        <v>44707</v>
      </c>
      <c r="C87" s="1907" t="s">
        <v>3901</v>
      </c>
      <c r="D87" s="1908" t="s">
        <v>144</v>
      </c>
      <c r="E87" s="1908" t="s">
        <v>183</v>
      </c>
      <c r="F87" s="1339"/>
      <c r="G87" s="1909">
        <v>44261</v>
      </c>
      <c r="H87" s="1320" t="s">
        <v>141</v>
      </c>
      <c r="I87" s="1337" t="s">
        <v>193</v>
      </c>
      <c r="J87" s="1337">
        <f t="shared" si="25"/>
        <v>446</v>
      </c>
      <c r="K87" s="1337">
        <f t="shared" si="32"/>
        <v>14.866666666666667</v>
      </c>
      <c r="L87" s="447">
        <v>27</v>
      </c>
      <c r="M87" s="447">
        <v>0.14000000000000001</v>
      </c>
      <c r="N87" s="447"/>
      <c r="Q87" s="447"/>
      <c r="R87" s="1910">
        <v>1378917</v>
      </c>
      <c r="S87" s="524">
        <f t="shared" si="33"/>
        <v>1.2219178082191782</v>
      </c>
      <c r="T87" s="524">
        <v>446</v>
      </c>
      <c r="U87" s="524">
        <f t="shared" si="31"/>
        <v>14.866666666666667</v>
      </c>
      <c r="V87" s="1107" t="s">
        <v>3898</v>
      </c>
      <c r="W87" s="989">
        <f ca="1">_xlfn.DAYS(TODAY(),V87)</f>
        <v>605</v>
      </c>
      <c r="X87" s="1">
        <f t="shared" ca="1" si="34"/>
        <v>20.166666666666668</v>
      </c>
      <c r="Y87" s="1" t="s">
        <v>3888</v>
      </c>
      <c r="AA87" s="672">
        <f t="shared" si="22"/>
        <v>135</v>
      </c>
      <c r="AB87" s="1">
        <f t="shared" si="23"/>
        <v>4.5</v>
      </c>
    </row>
    <row r="88" spans="1:28">
      <c r="T88" s="167"/>
      <c r="W88" s="1"/>
      <c r="AA88" s="672"/>
    </row>
    <row r="89" spans="1:28" ht="15.95">
      <c r="B89" s="993">
        <v>44742</v>
      </c>
      <c r="C89" s="1285" t="s">
        <v>3902</v>
      </c>
      <c r="D89" s="1307" t="s">
        <v>142</v>
      </c>
      <c r="E89" s="1307" t="s">
        <v>185</v>
      </c>
      <c r="F89" s="1345"/>
      <c r="G89" s="1308">
        <v>44314</v>
      </c>
      <c r="H89" s="1893" t="s">
        <v>3807</v>
      </c>
      <c r="I89" s="1345" t="s">
        <v>3818</v>
      </c>
      <c r="J89" s="1346">
        <f t="shared" ref="J89:J106" si="35">_xlfn.DAYS(B89,G89)</f>
        <v>428</v>
      </c>
      <c r="K89" s="1346">
        <f t="shared" si="32"/>
        <v>14.266666666666667</v>
      </c>
      <c r="L89" s="1912" t="s">
        <v>3779</v>
      </c>
      <c r="M89" s="178" t="s">
        <v>3778</v>
      </c>
      <c r="N89" s="178"/>
      <c r="Q89" s="178"/>
      <c r="R89" s="104">
        <v>1414901</v>
      </c>
      <c r="S89" s="361">
        <f t="shared" ref="S89:S97" ca="1" si="36">YEARFRAC(G89,TODAY())</f>
        <v>2.3611111111111112</v>
      </c>
      <c r="T89" s="104">
        <v>428</v>
      </c>
      <c r="U89" s="104">
        <f t="shared" ref="U89:U94" si="37">(T89/30)</f>
        <v>14.266666666666667</v>
      </c>
      <c r="W89" s="1"/>
      <c r="AA89" s="672"/>
    </row>
    <row r="90" spans="1:28" ht="15.95">
      <c r="B90" s="993">
        <v>44742</v>
      </c>
      <c r="C90" s="1285" t="s">
        <v>3903</v>
      </c>
      <c r="D90" s="1307" t="s">
        <v>142</v>
      </c>
      <c r="E90" s="1307" t="s">
        <v>185</v>
      </c>
      <c r="F90" s="1345"/>
      <c r="G90" s="1308">
        <v>44314</v>
      </c>
      <c r="H90" s="1893" t="s">
        <v>3807</v>
      </c>
      <c r="I90" s="1345" t="s">
        <v>3818</v>
      </c>
      <c r="J90" s="1346">
        <f t="shared" si="35"/>
        <v>428</v>
      </c>
      <c r="K90" s="1346">
        <f t="shared" si="32"/>
        <v>14.266666666666667</v>
      </c>
      <c r="L90" s="1912" t="s">
        <v>3904</v>
      </c>
      <c r="M90" s="178" t="s">
        <v>3778</v>
      </c>
      <c r="N90" s="178"/>
      <c r="Q90" s="178"/>
      <c r="R90" s="104">
        <v>1414901</v>
      </c>
      <c r="S90" s="361">
        <f t="shared" ca="1" si="36"/>
        <v>2.3611111111111112</v>
      </c>
      <c r="T90" s="104">
        <v>428</v>
      </c>
      <c r="U90" s="104">
        <f t="shared" si="37"/>
        <v>14.266666666666667</v>
      </c>
      <c r="W90" s="1"/>
      <c r="AA90" s="672"/>
    </row>
    <row r="91" spans="1:28" ht="15.95">
      <c r="A91" s="167"/>
      <c r="B91" s="993">
        <v>44742</v>
      </c>
      <c r="C91" s="1285" t="s">
        <v>3905</v>
      </c>
      <c r="D91" s="1307" t="s">
        <v>142</v>
      </c>
      <c r="E91" s="1307" t="s">
        <v>185</v>
      </c>
      <c r="F91" s="1345"/>
      <c r="G91" s="1308">
        <v>44314</v>
      </c>
      <c r="H91" s="1893" t="s">
        <v>3807</v>
      </c>
      <c r="I91" s="1345" t="s">
        <v>3818</v>
      </c>
      <c r="J91" s="1346">
        <f t="shared" si="35"/>
        <v>428</v>
      </c>
      <c r="K91" s="1346">
        <f t="shared" si="32"/>
        <v>14.266666666666667</v>
      </c>
      <c r="L91" s="1912" t="s">
        <v>3906</v>
      </c>
      <c r="M91" s="178" t="s">
        <v>3836</v>
      </c>
      <c r="N91" s="178" t="s">
        <v>3907</v>
      </c>
      <c r="Q91" s="178"/>
      <c r="R91" s="104">
        <v>1414901</v>
      </c>
      <c r="S91" s="361">
        <f t="shared" ca="1" si="36"/>
        <v>2.3611111111111112</v>
      </c>
      <c r="T91" s="104">
        <v>428</v>
      </c>
      <c r="U91" s="104">
        <f t="shared" si="37"/>
        <v>14.266666666666667</v>
      </c>
      <c r="W91" s="1"/>
      <c r="AA91" s="672"/>
    </row>
    <row r="92" spans="1:28" ht="15.95">
      <c r="B92" s="993">
        <v>44742</v>
      </c>
      <c r="C92" s="1285" t="s">
        <v>3908</v>
      </c>
      <c r="D92" s="1307" t="s">
        <v>142</v>
      </c>
      <c r="E92" s="1307" t="s">
        <v>185</v>
      </c>
      <c r="F92" s="1345"/>
      <c r="G92" s="1308">
        <v>44314</v>
      </c>
      <c r="H92" s="1893" t="s">
        <v>3807</v>
      </c>
      <c r="I92" s="1345" t="s">
        <v>3823</v>
      </c>
      <c r="J92" s="1346">
        <f t="shared" si="35"/>
        <v>428</v>
      </c>
      <c r="K92" s="1346">
        <f t="shared" si="32"/>
        <v>14.266666666666667</v>
      </c>
      <c r="L92" s="1912" t="s">
        <v>3868</v>
      </c>
      <c r="M92" s="178" t="s">
        <v>3793</v>
      </c>
      <c r="N92" s="178"/>
      <c r="Q92" s="178"/>
      <c r="R92" s="104">
        <v>1414901</v>
      </c>
      <c r="S92" s="361">
        <f t="shared" ca="1" si="36"/>
        <v>2.3611111111111112</v>
      </c>
      <c r="T92" s="104">
        <v>428</v>
      </c>
      <c r="U92" s="104">
        <f t="shared" si="37"/>
        <v>14.266666666666667</v>
      </c>
      <c r="W92" s="1"/>
      <c r="AA92" s="672"/>
    </row>
    <row r="93" spans="1:28" ht="15.95">
      <c r="B93" s="993">
        <v>44742</v>
      </c>
      <c r="C93" s="1285" t="s">
        <v>3909</v>
      </c>
      <c r="D93" s="1347" t="s">
        <v>142</v>
      </c>
      <c r="E93" s="1307" t="s">
        <v>185</v>
      </c>
      <c r="F93" s="1345"/>
      <c r="G93" s="1308">
        <v>44314</v>
      </c>
      <c r="H93" s="1893" t="s">
        <v>3807</v>
      </c>
      <c r="I93" s="1345" t="s">
        <v>3823</v>
      </c>
      <c r="J93" s="1346">
        <f t="shared" si="35"/>
        <v>428</v>
      </c>
      <c r="K93" s="1346">
        <f t="shared" si="32"/>
        <v>14.266666666666667</v>
      </c>
      <c r="L93" s="1912" t="s">
        <v>3870</v>
      </c>
      <c r="M93" s="178" t="s">
        <v>3778</v>
      </c>
      <c r="N93" s="178"/>
      <c r="Q93" s="178"/>
      <c r="R93" s="104">
        <v>1414901</v>
      </c>
      <c r="S93" s="361">
        <f t="shared" ca="1" si="36"/>
        <v>2.3611111111111112</v>
      </c>
      <c r="T93" s="104">
        <v>428</v>
      </c>
      <c r="U93" s="104">
        <f t="shared" si="37"/>
        <v>14.266666666666667</v>
      </c>
      <c r="W93" s="1"/>
      <c r="AA93" s="672"/>
    </row>
    <row r="94" spans="1:28" ht="15.95">
      <c r="B94" s="1098">
        <v>44595</v>
      </c>
      <c r="C94" s="1099" t="s">
        <v>3910</v>
      </c>
      <c r="D94" s="1307" t="s">
        <v>144</v>
      </c>
      <c r="E94" s="1345" t="s">
        <v>185</v>
      </c>
      <c r="F94" s="1307" t="s">
        <v>320</v>
      </c>
      <c r="G94" s="1308">
        <v>44119</v>
      </c>
      <c r="H94" s="1893" t="s">
        <v>3807</v>
      </c>
      <c r="I94" s="1346" t="s">
        <v>193</v>
      </c>
      <c r="J94" s="1346">
        <f t="shared" si="35"/>
        <v>476</v>
      </c>
      <c r="K94" s="1346">
        <f t="shared" ref="K94:K102" si="38">J94/30</f>
        <v>15.866666666666667</v>
      </c>
      <c r="L94" s="1099" t="s">
        <v>3838</v>
      </c>
      <c r="M94" s="1099" t="s">
        <v>3841</v>
      </c>
      <c r="N94" s="1100" t="s">
        <v>3861</v>
      </c>
      <c r="Q94" s="1912"/>
      <c r="R94" s="104">
        <v>1442002</v>
      </c>
      <c r="S94" s="361">
        <f t="shared" ca="1" si="36"/>
        <v>2.8972222222222221</v>
      </c>
      <c r="T94" s="104">
        <v>476</v>
      </c>
      <c r="U94" s="104">
        <f t="shared" si="37"/>
        <v>15.866666666666667</v>
      </c>
      <c r="W94" s="673"/>
      <c r="X94" s="672"/>
      <c r="AA94" s="672"/>
    </row>
    <row r="95" spans="1:28" ht="15.95">
      <c r="B95" s="1098">
        <v>44595</v>
      </c>
      <c r="C95" s="1099" t="s">
        <v>3911</v>
      </c>
      <c r="D95" s="1307" t="s">
        <v>144</v>
      </c>
      <c r="E95" s="1345" t="s">
        <v>185</v>
      </c>
      <c r="F95" s="1307" t="s">
        <v>316</v>
      </c>
      <c r="G95" s="1308">
        <v>44119</v>
      </c>
      <c r="H95" s="1893" t="s">
        <v>3807</v>
      </c>
      <c r="I95" s="1346" t="s">
        <v>3812</v>
      </c>
      <c r="J95" s="1346">
        <f t="shared" si="35"/>
        <v>476</v>
      </c>
      <c r="K95" s="1346">
        <f t="shared" si="38"/>
        <v>15.866666666666667</v>
      </c>
      <c r="L95" s="1099" t="s">
        <v>3813</v>
      </c>
      <c r="M95" s="1099" t="s">
        <v>3814</v>
      </c>
      <c r="N95" s="1100"/>
      <c r="Q95" s="1912"/>
      <c r="R95" s="104">
        <v>1442002</v>
      </c>
      <c r="S95" s="361">
        <f t="shared" ca="1" si="36"/>
        <v>2.8972222222222221</v>
      </c>
      <c r="T95" s="104">
        <v>476</v>
      </c>
      <c r="U95" s="104">
        <f t="shared" ref="U95:U96" si="39">(T95/30)</f>
        <v>15.866666666666667</v>
      </c>
      <c r="W95" s="673"/>
      <c r="X95" s="672"/>
      <c r="AA95" s="672"/>
    </row>
    <row r="96" spans="1:28" ht="15.95">
      <c r="B96" s="1098">
        <v>44595</v>
      </c>
      <c r="C96" s="1099" t="s">
        <v>3912</v>
      </c>
      <c r="D96" s="1307" t="s">
        <v>144</v>
      </c>
      <c r="E96" s="1345" t="s">
        <v>185</v>
      </c>
      <c r="F96" s="1307"/>
      <c r="G96" s="1308">
        <v>44140</v>
      </c>
      <c r="H96" s="1893" t="s">
        <v>3807</v>
      </c>
      <c r="I96" s="1346" t="s">
        <v>193</v>
      </c>
      <c r="J96" s="1346">
        <f t="shared" si="35"/>
        <v>455</v>
      </c>
      <c r="K96" s="1346">
        <f t="shared" si="38"/>
        <v>15.166666666666666</v>
      </c>
      <c r="L96" s="1099" t="s">
        <v>3894</v>
      </c>
      <c r="M96" s="1099" t="s">
        <v>3913</v>
      </c>
      <c r="N96" s="1100" t="s">
        <v>3861</v>
      </c>
      <c r="Q96" s="1912"/>
      <c r="R96" s="104">
        <v>1442002</v>
      </c>
      <c r="S96" s="361">
        <f t="shared" ca="1" si="36"/>
        <v>2.8416666666666668</v>
      </c>
      <c r="T96" s="104">
        <v>455</v>
      </c>
      <c r="U96" s="104">
        <f t="shared" si="39"/>
        <v>15.166666666666666</v>
      </c>
      <c r="W96" s="673"/>
      <c r="X96" s="672"/>
      <c r="AA96" s="672"/>
    </row>
    <row r="97" spans="2:28" ht="15.95">
      <c r="B97" s="1098">
        <v>44595</v>
      </c>
      <c r="C97" s="1099" t="s">
        <v>3914</v>
      </c>
      <c r="D97" s="1307" t="s">
        <v>144</v>
      </c>
      <c r="E97" s="1345" t="s">
        <v>185</v>
      </c>
      <c r="F97" s="1307" t="s">
        <v>323</v>
      </c>
      <c r="G97" s="1308">
        <v>44119</v>
      </c>
      <c r="H97" s="1893" t="s">
        <v>3807</v>
      </c>
      <c r="I97" s="1346" t="s">
        <v>193</v>
      </c>
      <c r="J97" s="1346">
        <f t="shared" si="35"/>
        <v>476</v>
      </c>
      <c r="K97" s="1346">
        <f t="shared" si="38"/>
        <v>15.866666666666667</v>
      </c>
      <c r="L97" s="1099" t="s">
        <v>3777</v>
      </c>
      <c r="M97" s="1099" t="s">
        <v>3782</v>
      </c>
      <c r="N97" s="1100"/>
      <c r="Q97" s="1912"/>
      <c r="R97" s="104">
        <v>1442002</v>
      </c>
      <c r="S97" s="361">
        <f t="shared" ca="1" si="36"/>
        <v>2.8972222222222221</v>
      </c>
      <c r="T97" s="104">
        <v>476</v>
      </c>
      <c r="U97" s="104">
        <f>(T97/30)</f>
        <v>15.866666666666667</v>
      </c>
      <c r="W97" s="673"/>
      <c r="X97" s="672"/>
      <c r="AA97" s="672"/>
    </row>
    <row r="98" spans="2:28" ht="15.95">
      <c r="B98" s="1098">
        <v>44833</v>
      </c>
      <c r="C98" s="1099" t="s">
        <v>3915</v>
      </c>
      <c r="D98" s="1307" t="s">
        <v>144</v>
      </c>
      <c r="E98" s="1345" t="s">
        <v>185</v>
      </c>
      <c r="F98" s="1307"/>
      <c r="G98" s="1308">
        <v>44436</v>
      </c>
      <c r="H98" s="1325" t="s">
        <v>141</v>
      </c>
      <c r="I98" s="1346" t="s">
        <v>193</v>
      </c>
      <c r="J98" s="1346">
        <f t="shared" si="35"/>
        <v>397</v>
      </c>
      <c r="K98" s="1346">
        <f t="shared" si="38"/>
        <v>13.233333333333333</v>
      </c>
      <c r="L98" s="1099">
        <v>52</v>
      </c>
      <c r="M98" s="1099">
        <v>0.28999999999999998</v>
      </c>
      <c r="N98" s="1100"/>
      <c r="Q98" s="1912"/>
      <c r="R98" s="1307">
        <v>1414922</v>
      </c>
      <c r="S98" s="361">
        <v>1.1083333333333334</v>
      </c>
      <c r="T98" s="104">
        <v>397</v>
      </c>
      <c r="U98" s="104">
        <v>13.5</v>
      </c>
      <c r="V98" s="315">
        <v>44705</v>
      </c>
      <c r="W98" s="1635">
        <v>136</v>
      </c>
      <c r="X98" s="1636">
        <v>4.5333333333333332</v>
      </c>
      <c r="Y98" s="1" t="s">
        <v>3916</v>
      </c>
      <c r="AA98" s="672">
        <f t="shared" si="22"/>
        <v>128</v>
      </c>
      <c r="AB98" s="1">
        <f t="shared" si="23"/>
        <v>4.2666666666666666</v>
      </c>
    </row>
    <row r="99" spans="2:28" ht="15.95">
      <c r="B99" s="1098">
        <v>44833</v>
      </c>
      <c r="C99" s="1099" t="s">
        <v>3917</v>
      </c>
      <c r="D99" s="1307" t="s">
        <v>144</v>
      </c>
      <c r="E99" s="1345" t="s">
        <v>185</v>
      </c>
      <c r="F99" s="1307"/>
      <c r="G99" s="1308">
        <v>44436</v>
      </c>
      <c r="H99" s="1325" t="s">
        <v>141</v>
      </c>
      <c r="I99" s="1346" t="s">
        <v>193</v>
      </c>
      <c r="J99" s="1346">
        <f t="shared" si="35"/>
        <v>397</v>
      </c>
      <c r="K99" s="1346">
        <f t="shared" si="38"/>
        <v>13.233333333333333</v>
      </c>
      <c r="L99" s="1099">
        <v>43</v>
      </c>
      <c r="M99" s="1099">
        <v>0.24</v>
      </c>
      <c r="N99" s="1100"/>
      <c r="Q99" s="1912"/>
      <c r="R99" s="1307">
        <v>1414922</v>
      </c>
      <c r="S99" s="361">
        <v>1.1083333333333334</v>
      </c>
      <c r="T99" s="104">
        <v>397</v>
      </c>
      <c r="U99" s="104">
        <v>13.5</v>
      </c>
      <c r="V99" s="315">
        <v>44705</v>
      </c>
      <c r="W99" s="1635">
        <v>136</v>
      </c>
      <c r="X99" s="1636">
        <v>4.5333333333333332</v>
      </c>
      <c r="Y99" s="1" t="s">
        <v>3916</v>
      </c>
      <c r="AA99" s="672">
        <f t="shared" si="22"/>
        <v>128</v>
      </c>
      <c r="AB99" s="1">
        <f t="shared" si="23"/>
        <v>4.2666666666666666</v>
      </c>
    </row>
    <row r="100" spans="2:28" ht="15.95">
      <c r="B100" s="1098">
        <v>44833</v>
      </c>
      <c r="C100" s="1099" t="s">
        <v>3918</v>
      </c>
      <c r="D100" s="1307" t="s">
        <v>144</v>
      </c>
      <c r="E100" s="1345" t="s">
        <v>185</v>
      </c>
      <c r="F100" s="1307"/>
      <c r="G100" s="1308">
        <v>44436</v>
      </c>
      <c r="H100" s="1325" t="s">
        <v>141</v>
      </c>
      <c r="I100" s="1346" t="s">
        <v>193</v>
      </c>
      <c r="J100" s="1346">
        <f t="shared" si="35"/>
        <v>397</v>
      </c>
      <c r="K100" s="1346">
        <f t="shared" si="38"/>
        <v>13.233333333333333</v>
      </c>
      <c r="L100" s="1099">
        <v>37</v>
      </c>
      <c r="M100" s="1099">
        <v>0.2</v>
      </c>
      <c r="N100" s="1100"/>
      <c r="Q100" s="1912"/>
      <c r="R100" s="1307">
        <v>1414922</v>
      </c>
      <c r="S100" s="361">
        <v>1.1083333333333334</v>
      </c>
      <c r="T100" s="104">
        <v>397</v>
      </c>
      <c r="U100" s="104">
        <v>13.5</v>
      </c>
      <c r="V100" s="315">
        <v>44705</v>
      </c>
      <c r="W100" s="1635">
        <v>136</v>
      </c>
      <c r="X100" s="1636">
        <v>4.5333333333333332</v>
      </c>
      <c r="Y100" s="1" t="s">
        <v>3916</v>
      </c>
      <c r="AA100" s="672">
        <f t="shared" si="22"/>
        <v>128</v>
      </c>
      <c r="AB100" s="1">
        <f t="shared" si="23"/>
        <v>4.2666666666666666</v>
      </c>
    </row>
    <row r="101" spans="2:28" ht="15.95">
      <c r="B101" s="1098">
        <v>44833</v>
      </c>
      <c r="C101" s="1099" t="s">
        <v>3919</v>
      </c>
      <c r="D101" s="1307" t="s">
        <v>144</v>
      </c>
      <c r="E101" s="1345" t="s">
        <v>185</v>
      </c>
      <c r="F101" s="1307" t="s">
        <v>3801</v>
      </c>
      <c r="G101" s="1308">
        <v>44421</v>
      </c>
      <c r="H101" s="1325" t="s">
        <v>141</v>
      </c>
      <c r="I101" s="1346" t="s">
        <v>3920</v>
      </c>
      <c r="J101" s="1346">
        <f t="shared" si="35"/>
        <v>412</v>
      </c>
      <c r="K101" s="1346">
        <f t="shared" si="38"/>
        <v>13.733333333333333</v>
      </c>
      <c r="L101" s="1099">
        <v>43</v>
      </c>
      <c r="M101" s="1099">
        <v>0.24</v>
      </c>
      <c r="N101" s="1100"/>
      <c r="Q101" s="1912"/>
      <c r="R101" s="1307">
        <v>1414922</v>
      </c>
      <c r="S101" s="361">
        <v>1.1499999999999999</v>
      </c>
      <c r="T101" s="104">
        <v>412</v>
      </c>
      <c r="U101" s="104">
        <v>14</v>
      </c>
      <c r="V101" s="315">
        <v>44705</v>
      </c>
      <c r="W101" s="1635">
        <v>136</v>
      </c>
      <c r="X101" s="1636">
        <v>4.5333333333333332</v>
      </c>
      <c r="Y101" s="1" t="s">
        <v>3916</v>
      </c>
      <c r="AA101" s="672">
        <f t="shared" si="22"/>
        <v>128</v>
      </c>
      <c r="AB101" s="1">
        <f t="shared" si="23"/>
        <v>4.2666666666666666</v>
      </c>
    </row>
    <row r="102" spans="2:28" ht="15.95">
      <c r="B102" s="1098">
        <v>44833</v>
      </c>
      <c r="C102" s="1099" t="s">
        <v>3921</v>
      </c>
      <c r="D102" s="1307" t="s">
        <v>144</v>
      </c>
      <c r="E102" s="1345" t="s">
        <v>185</v>
      </c>
      <c r="F102" s="1307" t="s">
        <v>3804</v>
      </c>
      <c r="G102" s="1308">
        <v>44421</v>
      </c>
      <c r="H102" s="1325" t="s">
        <v>141</v>
      </c>
      <c r="I102" s="1346" t="s">
        <v>3920</v>
      </c>
      <c r="J102" s="1346">
        <f t="shared" si="35"/>
        <v>412</v>
      </c>
      <c r="K102" s="1346">
        <f t="shared" si="38"/>
        <v>13.733333333333333</v>
      </c>
      <c r="L102" s="1099">
        <v>58</v>
      </c>
      <c r="M102" s="1099">
        <v>0.32</v>
      </c>
      <c r="N102" s="1100"/>
      <c r="Q102" s="1912"/>
      <c r="R102" s="1307">
        <v>1414922</v>
      </c>
      <c r="S102" s="361">
        <v>1.1499999999999999</v>
      </c>
      <c r="T102" s="104">
        <v>412</v>
      </c>
      <c r="U102" s="104">
        <v>14</v>
      </c>
      <c r="V102" s="315">
        <v>44705</v>
      </c>
      <c r="W102" s="1635">
        <v>136</v>
      </c>
      <c r="X102" s="1636">
        <v>4.5333333333333332</v>
      </c>
      <c r="Y102" s="1" t="s">
        <v>3916</v>
      </c>
      <c r="AA102" s="672">
        <f t="shared" si="22"/>
        <v>128</v>
      </c>
      <c r="AB102" s="1">
        <f t="shared" si="23"/>
        <v>4.2666666666666666</v>
      </c>
    </row>
    <row r="103" spans="2:28" ht="15.95">
      <c r="B103" s="1098">
        <v>44894</v>
      </c>
      <c r="C103" s="1099" t="s">
        <v>3922</v>
      </c>
      <c r="D103" s="1307" t="s">
        <v>142</v>
      </c>
      <c r="E103" s="1345" t="s">
        <v>185</v>
      </c>
      <c r="F103" s="1307" t="s">
        <v>329</v>
      </c>
      <c r="G103" s="1308">
        <v>44485</v>
      </c>
      <c r="H103" s="1325" t="s">
        <v>141</v>
      </c>
      <c r="I103" s="1346" t="s">
        <v>193</v>
      </c>
      <c r="J103" s="1346">
        <f t="shared" si="35"/>
        <v>409</v>
      </c>
      <c r="K103" s="1346">
        <f t="shared" ref="K103:K106" si="40">J103/30</f>
        <v>13.633333333333333</v>
      </c>
      <c r="L103" s="1099">
        <v>50</v>
      </c>
      <c r="M103" s="1099">
        <v>0.27</v>
      </c>
      <c r="N103" s="1100"/>
      <c r="Q103" s="1912"/>
      <c r="R103" s="1307">
        <v>1450654</v>
      </c>
      <c r="S103" s="361">
        <v>1.1194444444444445</v>
      </c>
      <c r="T103" s="104">
        <v>409</v>
      </c>
      <c r="U103" s="104">
        <v>13.633333333333333</v>
      </c>
      <c r="V103" s="13">
        <v>44774</v>
      </c>
      <c r="W103" s="673">
        <v>120</v>
      </c>
      <c r="X103" s="672">
        <v>4</v>
      </c>
      <c r="AA103" s="672"/>
    </row>
    <row r="104" spans="2:28" ht="15.95">
      <c r="B104" s="1098">
        <v>44894</v>
      </c>
      <c r="C104" s="1099" t="s">
        <v>3923</v>
      </c>
      <c r="D104" s="1307" t="s">
        <v>142</v>
      </c>
      <c r="E104" s="1345" t="s">
        <v>185</v>
      </c>
      <c r="F104" s="1307" t="s">
        <v>3804</v>
      </c>
      <c r="G104" s="1308">
        <v>44485</v>
      </c>
      <c r="H104" s="1325" t="s">
        <v>141</v>
      </c>
      <c r="I104" s="1346" t="s">
        <v>193</v>
      </c>
      <c r="J104" s="1346">
        <f t="shared" si="35"/>
        <v>409</v>
      </c>
      <c r="K104" s="1346">
        <f t="shared" si="40"/>
        <v>13.633333333333333</v>
      </c>
      <c r="L104" s="1099">
        <v>46</v>
      </c>
      <c r="M104" s="1099">
        <v>0.25</v>
      </c>
      <c r="N104" s="1100"/>
      <c r="Q104" s="1912"/>
      <c r="R104" s="1307">
        <v>1450654</v>
      </c>
      <c r="S104" s="361">
        <v>1.1194444444444445</v>
      </c>
      <c r="T104" s="104">
        <v>409</v>
      </c>
      <c r="U104" s="104">
        <v>13.633333333333333</v>
      </c>
      <c r="V104" s="13">
        <v>44774</v>
      </c>
      <c r="W104" s="673">
        <v>120</v>
      </c>
      <c r="X104" s="672">
        <v>4</v>
      </c>
      <c r="AA104" s="672"/>
    </row>
    <row r="105" spans="2:28" ht="15.95">
      <c r="B105" s="1098">
        <v>44894</v>
      </c>
      <c r="C105" s="1099" t="s">
        <v>3924</v>
      </c>
      <c r="D105" s="1307" t="s">
        <v>142</v>
      </c>
      <c r="E105" s="1345" t="s">
        <v>185</v>
      </c>
      <c r="F105" s="1307" t="s">
        <v>632</v>
      </c>
      <c r="G105" s="1308">
        <v>44485</v>
      </c>
      <c r="H105" s="1325" t="s">
        <v>141</v>
      </c>
      <c r="I105" s="1346" t="s">
        <v>193</v>
      </c>
      <c r="J105" s="1346">
        <f t="shared" si="35"/>
        <v>409</v>
      </c>
      <c r="K105" s="1346">
        <f t="shared" si="40"/>
        <v>13.633333333333333</v>
      </c>
      <c r="L105" s="1099">
        <v>46</v>
      </c>
      <c r="M105" s="1099">
        <v>0.25</v>
      </c>
      <c r="N105" s="1100"/>
      <c r="Q105" s="1912"/>
      <c r="R105" s="1307">
        <v>1450654</v>
      </c>
      <c r="S105" s="361">
        <v>1.1194444444444445</v>
      </c>
      <c r="T105" s="104">
        <v>409</v>
      </c>
      <c r="U105" s="104">
        <v>13.633333333333333</v>
      </c>
      <c r="V105" s="13">
        <v>44774</v>
      </c>
      <c r="W105" s="673">
        <v>120</v>
      </c>
      <c r="X105" s="672">
        <v>4</v>
      </c>
      <c r="AA105" s="672"/>
    </row>
    <row r="106" spans="2:28" ht="15.95">
      <c r="B106" s="1098">
        <v>44894</v>
      </c>
      <c r="C106" s="1099" t="s">
        <v>3925</v>
      </c>
      <c r="D106" s="1307" t="s">
        <v>142</v>
      </c>
      <c r="E106" s="1345" t="s">
        <v>185</v>
      </c>
      <c r="F106" s="1307" t="s">
        <v>323</v>
      </c>
      <c r="G106" s="1308">
        <v>44485</v>
      </c>
      <c r="H106" s="1325" t="s">
        <v>141</v>
      </c>
      <c r="I106" s="1346" t="s">
        <v>3920</v>
      </c>
      <c r="J106" s="1346">
        <f t="shared" si="35"/>
        <v>409</v>
      </c>
      <c r="K106" s="1346">
        <f t="shared" si="40"/>
        <v>13.633333333333333</v>
      </c>
      <c r="L106" s="1099">
        <v>46</v>
      </c>
      <c r="M106" s="1099">
        <v>0.25</v>
      </c>
      <c r="N106" s="1100"/>
      <c r="Q106" s="1912"/>
      <c r="R106" s="1307">
        <v>1450654</v>
      </c>
      <c r="S106" s="361">
        <v>1.1194444444444445</v>
      </c>
      <c r="T106" s="104">
        <v>409</v>
      </c>
      <c r="U106" s="104">
        <v>13.633333333333333</v>
      </c>
      <c r="V106" s="13">
        <v>44774</v>
      </c>
      <c r="W106" s="673">
        <v>120</v>
      </c>
      <c r="X106" s="672">
        <v>4</v>
      </c>
      <c r="AA106" s="672"/>
    </row>
    <row r="107" spans="2:28" ht="15.95">
      <c r="B107" s="1098"/>
      <c r="C107" s="1099"/>
      <c r="D107" s="1307"/>
      <c r="E107" s="1345"/>
      <c r="F107" s="1307"/>
      <c r="G107" s="1308"/>
      <c r="H107" s="1325"/>
      <c r="I107" s="1346"/>
      <c r="J107" s="1346"/>
      <c r="K107" s="1346"/>
      <c r="L107" s="1099"/>
      <c r="M107" s="1099"/>
      <c r="N107" s="1100"/>
      <c r="Q107" s="1912"/>
      <c r="R107" s="1307"/>
      <c r="S107" s="361"/>
      <c r="T107" s="104"/>
      <c r="U107" s="104"/>
      <c r="V107" s="13"/>
      <c r="W107" s="673"/>
      <c r="X107" s="672"/>
      <c r="AA107" s="672"/>
    </row>
    <row r="108" spans="2:28">
      <c r="W108" s="1"/>
      <c r="AA108" s="672"/>
    </row>
    <row r="109" spans="2:28" ht="15.95">
      <c r="B109" s="1657">
        <v>44715</v>
      </c>
      <c r="C109" s="1658" t="s">
        <v>3926</v>
      </c>
      <c r="D109" s="1659" t="s">
        <v>142</v>
      </c>
      <c r="E109" s="1660" t="s">
        <v>186</v>
      </c>
      <c r="F109" s="1660"/>
      <c r="G109" s="1661">
        <v>44303</v>
      </c>
      <c r="H109" s="1913" t="s">
        <v>3807</v>
      </c>
      <c r="I109" s="1662" t="s">
        <v>3846</v>
      </c>
      <c r="J109" s="1663">
        <f t="shared" ref="J109:J125" si="41">_xlfn.DAYS(B109,G109)</f>
        <v>412</v>
      </c>
      <c r="K109" s="1663">
        <f t="shared" ref="K109:K113" si="42">J109/30</f>
        <v>13.733333333333333</v>
      </c>
      <c r="L109" s="1658" t="s">
        <v>3815</v>
      </c>
      <c r="M109" s="1658">
        <v>0.15</v>
      </c>
      <c r="N109" s="1658"/>
      <c r="Q109" s="1658"/>
      <c r="R109" s="1673">
        <v>1416083</v>
      </c>
      <c r="S109" s="1674">
        <f t="shared" ref="S109:S117" ca="1" si="43">YEARFRAC(G109,TODAY())</f>
        <v>2.3916666666666666</v>
      </c>
      <c r="T109" s="1673">
        <v>412</v>
      </c>
      <c r="U109" s="1673">
        <f t="shared" ref="U109:U111" si="44">T109/30</f>
        <v>13.733333333333333</v>
      </c>
      <c r="V109" s="1107"/>
      <c r="W109" s="1859"/>
      <c r="X109" s="1154"/>
      <c r="Y109" s="1" t="s">
        <v>3927</v>
      </c>
      <c r="AA109" s="672"/>
    </row>
    <row r="110" spans="2:28" ht="15.95">
      <c r="B110" s="1657">
        <v>44715</v>
      </c>
      <c r="C110" s="1658" t="s">
        <v>3928</v>
      </c>
      <c r="D110" s="1659" t="s">
        <v>142</v>
      </c>
      <c r="E110" s="1660" t="s">
        <v>186</v>
      </c>
      <c r="F110" s="1660"/>
      <c r="G110" s="1661">
        <v>44303</v>
      </c>
      <c r="H110" s="1913" t="s">
        <v>3807</v>
      </c>
      <c r="I110" s="1662" t="s">
        <v>3846</v>
      </c>
      <c r="J110" s="1663">
        <f t="shared" si="41"/>
        <v>412</v>
      </c>
      <c r="K110" s="1663">
        <f t="shared" si="42"/>
        <v>13.733333333333333</v>
      </c>
      <c r="L110" s="1658" t="s">
        <v>3813</v>
      </c>
      <c r="M110" s="1658">
        <v>0.14000000000000001</v>
      </c>
      <c r="N110" s="1658"/>
      <c r="Q110" s="1658"/>
      <c r="R110" s="1673">
        <v>1416083</v>
      </c>
      <c r="S110" s="1674">
        <f t="shared" ca="1" si="43"/>
        <v>2.3916666666666666</v>
      </c>
      <c r="T110" s="1673">
        <v>412</v>
      </c>
      <c r="U110" s="1673">
        <f t="shared" si="44"/>
        <v>13.733333333333333</v>
      </c>
      <c r="V110" s="1107"/>
      <c r="W110" s="1859"/>
      <c r="X110" s="1107"/>
      <c r="Y110" s="1" t="s">
        <v>3927</v>
      </c>
      <c r="AA110" s="672"/>
    </row>
    <row r="111" spans="2:28" ht="15.95">
      <c r="B111" s="1657">
        <v>44715</v>
      </c>
      <c r="C111" s="1658" t="s">
        <v>3929</v>
      </c>
      <c r="D111" s="1659" t="s">
        <v>142</v>
      </c>
      <c r="E111" s="1660" t="s">
        <v>186</v>
      </c>
      <c r="F111" s="1660"/>
      <c r="G111" s="1661">
        <v>44303</v>
      </c>
      <c r="H111" s="1913" t="s">
        <v>3807</v>
      </c>
      <c r="I111" s="1662" t="s">
        <v>3846</v>
      </c>
      <c r="J111" s="1663">
        <f t="shared" si="41"/>
        <v>412</v>
      </c>
      <c r="K111" s="1663">
        <f t="shared" si="42"/>
        <v>13.733333333333333</v>
      </c>
      <c r="L111" s="1658" t="s">
        <v>3844</v>
      </c>
      <c r="M111" s="1658">
        <v>0.17</v>
      </c>
      <c r="N111" s="1658"/>
      <c r="Q111" s="1658"/>
      <c r="R111" s="1673">
        <v>1416083</v>
      </c>
      <c r="S111" s="1674">
        <f t="shared" ca="1" si="43"/>
        <v>2.3916666666666666</v>
      </c>
      <c r="T111" s="1673">
        <v>412</v>
      </c>
      <c r="U111" s="1673">
        <f t="shared" si="44"/>
        <v>13.733333333333333</v>
      </c>
      <c r="V111" s="1107"/>
      <c r="W111" s="1859"/>
      <c r="X111" s="1107"/>
      <c r="Y111" s="1" t="s">
        <v>3927</v>
      </c>
      <c r="AA111" s="672"/>
    </row>
    <row r="112" spans="2:28" ht="15.95">
      <c r="B112" s="1657">
        <v>44715</v>
      </c>
      <c r="C112" s="1664" t="s">
        <v>3930</v>
      </c>
      <c r="D112" s="1659" t="s">
        <v>142</v>
      </c>
      <c r="E112" s="1660" t="s">
        <v>186</v>
      </c>
      <c r="F112" s="1660" t="s">
        <v>329</v>
      </c>
      <c r="G112" s="1661">
        <v>44300</v>
      </c>
      <c r="H112" s="1665" t="s">
        <v>141</v>
      </c>
      <c r="I112" s="1662" t="s">
        <v>3846</v>
      </c>
      <c r="J112" s="1663">
        <f t="shared" si="41"/>
        <v>415</v>
      </c>
      <c r="K112" s="1663">
        <f t="shared" si="42"/>
        <v>13.833333333333334</v>
      </c>
      <c r="L112" s="1658" t="s">
        <v>3847</v>
      </c>
      <c r="M112" s="1658">
        <v>0.28000000000000003</v>
      </c>
      <c r="N112" s="1658"/>
      <c r="Q112" s="1658"/>
      <c r="R112" s="1673">
        <v>1416079</v>
      </c>
      <c r="S112" s="1674">
        <f t="shared" ca="1" si="43"/>
        <v>2.4</v>
      </c>
      <c r="T112" s="1673">
        <v>415</v>
      </c>
      <c r="U112" s="1673">
        <f t="shared" ref="U112:U117" si="45">T112/30</f>
        <v>13.833333333333334</v>
      </c>
      <c r="V112" s="13">
        <v>44564</v>
      </c>
      <c r="W112" s="989">
        <f t="shared" ref="W112:W117" ca="1" si="46">_xlfn.DAYS(TODAY(),V112)</f>
        <v>613</v>
      </c>
      <c r="X112" s="1">
        <f ca="1">W112/30</f>
        <v>20.433333333333334</v>
      </c>
      <c r="Y112" s="1" t="s">
        <v>3927</v>
      </c>
      <c r="AA112" s="672">
        <f t="shared" si="22"/>
        <v>151</v>
      </c>
      <c r="AB112" s="1">
        <f t="shared" si="23"/>
        <v>5.0333333333333332</v>
      </c>
    </row>
    <row r="113" spans="2:28" ht="15.95">
      <c r="B113" s="1657">
        <v>44715</v>
      </c>
      <c r="C113" s="1664" t="s">
        <v>3931</v>
      </c>
      <c r="D113" s="1666" t="s">
        <v>142</v>
      </c>
      <c r="E113" s="1660" t="s">
        <v>186</v>
      </c>
      <c r="F113" s="1660" t="s">
        <v>326</v>
      </c>
      <c r="G113" s="1661">
        <v>44300</v>
      </c>
      <c r="H113" s="1665" t="s">
        <v>141</v>
      </c>
      <c r="I113" s="1662" t="s">
        <v>3932</v>
      </c>
      <c r="J113" s="1663">
        <f t="shared" si="41"/>
        <v>415</v>
      </c>
      <c r="K113" s="1663">
        <f t="shared" si="42"/>
        <v>13.833333333333334</v>
      </c>
      <c r="L113" s="1658" t="s">
        <v>3933</v>
      </c>
      <c r="M113" s="1658">
        <v>0.3</v>
      </c>
      <c r="N113" s="1658"/>
      <c r="Q113" s="1658"/>
      <c r="R113" s="1673">
        <v>1416079</v>
      </c>
      <c r="S113" s="1674">
        <f t="shared" ca="1" si="43"/>
        <v>2.4</v>
      </c>
      <c r="T113" s="1673">
        <v>415</v>
      </c>
      <c r="U113" s="1673">
        <f t="shared" si="45"/>
        <v>13.833333333333334</v>
      </c>
      <c r="V113" s="13">
        <v>44564</v>
      </c>
      <c r="W113" s="989">
        <f t="shared" ca="1" si="46"/>
        <v>613</v>
      </c>
      <c r="X113" s="1">
        <f t="shared" ref="X113" ca="1" si="47">W113/30</f>
        <v>20.433333333333334</v>
      </c>
      <c r="Y113" s="1" t="s">
        <v>3927</v>
      </c>
      <c r="AA113" s="672">
        <f t="shared" si="22"/>
        <v>151</v>
      </c>
      <c r="AB113" s="1">
        <f t="shared" si="23"/>
        <v>5.0333333333333332</v>
      </c>
    </row>
    <row r="114" spans="2:28" ht="15.95">
      <c r="B114" s="1667">
        <v>44708</v>
      </c>
      <c r="C114" s="1668" t="s">
        <v>3934</v>
      </c>
      <c r="D114" s="1669" t="s">
        <v>144</v>
      </c>
      <c r="E114" s="1670" t="s">
        <v>186</v>
      </c>
      <c r="F114" s="1670" t="s">
        <v>329</v>
      </c>
      <c r="G114" s="1671">
        <v>44300</v>
      </c>
      <c r="H114" s="1665" t="s">
        <v>141</v>
      </c>
      <c r="I114" s="1662" t="s">
        <v>3846</v>
      </c>
      <c r="J114" s="1663">
        <f t="shared" si="41"/>
        <v>408</v>
      </c>
      <c r="K114" s="1663">
        <f>J114/30</f>
        <v>13.6</v>
      </c>
      <c r="L114" s="1658" t="s">
        <v>3904</v>
      </c>
      <c r="M114" s="1658">
        <v>0.2</v>
      </c>
      <c r="N114" s="1658"/>
      <c r="Q114" s="1658"/>
      <c r="R114" s="1673">
        <v>1416080</v>
      </c>
      <c r="S114" s="1674">
        <f t="shared" ca="1" si="43"/>
        <v>2.4</v>
      </c>
      <c r="T114" s="1673">
        <v>408</v>
      </c>
      <c r="U114" s="1673">
        <f t="shared" si="45"/>
        <v>13.6</v>
      </c>
      <c r="V114" s="13">
        <v>44564</v>
      </c>
      <c r="W114" s="989">
        <f t="shared" ca="1" si="46"/>
        <v>613</v>
      </c>
      <c r="X114" s="1">
        <f ca="1">W114/30</f>
        <v>20.433333333333334</v>
      </c>
      <c r="Y114" s="1" t="s">
        <v>3927</v>
      </c>
      <c r="AA114" s="672">
        <f t="shared" si="22"/>
        <v>144</v>
      </c>
      <c r="AB114" s="1">
        <f t="shared" si="23"/>
        <v>4.8</v>
      </c>
    </row>
    <row r="115" spans="2:28" ht="15.95">
      <c r="B115" s="1667">
        <v>44708</v>
      </c>
      <c r="C115" s="1668" t="s">
        <v>3935</v>
      </c>
      <c r="D115" s="1669" t="s">
        <v>144</v>
      </c>
      <c r="E115" s="1670" t="s">
        <v>186</v>
      </c>
      <c r="F115" s="1670" t="s">
        <v>326</v>
      </c>
      <c r="G115" s="1671">
        <v>44300</v>
      </c>
      <c r="H115" s="1665" t="s">
        <v>141</v>
      </c>
      <c r="I115" s="1662" t="s">
        <v>3846</v>
      </c>
      <c r="J115" s="1663">
        <f t="shared" si="41"/>
        <v>408</v>
      </c>
      <c r="K115" s="1663">
        <f>J115/30</f>
        <v>13.6</v>
      </c>
      <c r="L115" s="1658" t="s">
        <v>3789</v>
      </c>
      <c r="M115" s="1658">
        <v>0.22</v>
      </c>
      <c r="N115" s="1658"/>
      <c r="Q115" s="1658"/>
      <c r="R115" s="1673">
        <v>1416080</v>
      </c>
      <c r="S115" s="1674">
        <f t="shared" ca="1" si="43"/>
        <v>2.4</v>
      </c>
      <c r="T115" s="1673">
        <v>408</v>
      </c>
      <c r="U115" s="1673">
        <f t="shared" si="45"/>
        <v>13.6</v>
      </c>
      <c r="V115" s="13">
        <v>44564</v>
      </c>
      <c r="W115" s="989">
        <f t="shared" ca="1" si="46"/>
        <v>613</v>
      </c>
      <c r="X115" s="1">
        <f ca="1">W115/30</f>
        <v>20.433333333333334</v>
      </c>
      <c r="Y115" s="1" t="s">
        <v>3927</v>
      </c>
      <c r="AA115" s="672">
        <f t="shared" si="22"/>
        <v>144</v>
      </c>
      <c r="AB115" s="1">
        <f t="shared" si="23"/>
        <v>4.8</v>
      </c>
    </row>
    <row r="116" spans="2:28" ht="15.95">
      <c r="B116" s="1667">
        <v>44708</v>
      </c>
      <c r="C116" s="1668" t="s">
        <v>3936</v>
      </c>
      <c r="D116" s="1669" t="s">
        <v>144</v>
      </c>
      <c r="E116" s="1670" t="s">
        <v>186</v>
      </c>
      <c r="F116" s="1670" t="s">
        <v>316</v>
      </c>
      <c r="G116" s="1671">
        <v>44303</v>
      </c>
      <c r="H116" s="1665" t="s">
        <v>141</v>
      </c>
      <c r="I116" s="1662" t="s">
        <v>3937</v>
      </c>
      <c r="J116" s="1663">
        <f t="shared" si="41"/>
        <v>405</v>
      </c>
      <c r="K116" s="1663">
        <f>J116/30</f>
        <v>13.5</v>
      </c>
      <c r="L116" s="1658" t="s">
        <v>3938</v>
      </c>
      <c r="M116" s="1658">
        <v>0.22</v>
      </c>
      <c r="N116" s="1658"/>
      <c r="Q116" s="1658"/>
      <c r="R116" s="1673">
        <v>1416080</v>
      </c>
      <c r="S116" s="1674">
        <f t="shared" ca="1" si="43"/>
        <v>2.3916666666666666</v>
      </c>
      <c r="T116" s="1673">
        <v>405</v>
      </c>
      <c r="U116" s="1673">
        <f t="shared" si="45"/>
        <v>13.5</v>
      </c>
      <c r="V116" s="13">
        <v>44564</v>
      </c>
      <c r="W116" s="989">
        <f t="shared" ca="1" si="46"/>
        <v>613</v>
      </c>
      <c r="X116" s="1">
        <f ca="1">W116/30</f>
        <v>20.433333333333334</v>
      </c>
      <c r="Y116" s="1" t="s">
        <v>3927</v>
      </c>
      <c r="AA116" s="672">
        <f t="shared" si="22"/>
        <v>144</v>
      </c>
      <c r="AB116" s="1">
        <f t="shared" si="23"/>
        <v>4.8</v>
      </c>
    </row>
    <row r="117" spans="2:28" ht="15.95">
      <c r="B117" s="1667">
        <v>44708</v>
      </c>
      <c r="C117" s="1668" t="s">
        <v>3939</v>
      </c>
      <c r="D117" s="1669" t="s">
        <v>144</v>
      </c>
      <c r="E117" s="1670" t="s">
        <v>186</v>
      </c>
      <c r="F117" s="1670" t="s">
        <v>323</v>
      </c>
      <c r="G117" s="1671">
        <v>44303</v>
      </c>
      <c r="H117" s="1665" t="s">
        <v>141</v>
      </c>
      <c r="I117" s="1662" t="s">
        <v>3932</v>
      </c>
      <c r="J117" s="1663">
        <f t="shared" si="41"/>
        <v>405</v>
      </c>
      <c r="K117" s="1663">
        <f>J117/30</f>
        <v>13.5</v>
      </c>
      <c r="L117" s="1658" t="s">
        <v>3896</v>
      </c>
      <c r="M117" s="1658">
        <v>0.15</v>
      </c>
      <c r="N117" s="1658"/>
      <c r="Q117" s="1658"/>
      <c r="R117" s="1673">
        <v>1416080</v>
      </c>
      <c r="S117" s="1674">
        <f t="shared" ca="1" si="43"/>
        <v>2.3916666666666666</v>
      </c>
      <c r="T117" s="1673">
        <v>405</v>
      </c>
      <c r="U117" s="1673">
        <f t="shared" si="45"/>
        <v>13.5</v>
      </c>
      <c r="V117" s="13">
        <v>44564</v>
      </c>
      <c r="W117" s="989">
        <f t="shared" ca="1" si="46"/>
        <v>613</v>
      </c>
      <c r="X117" s="1">
        <f ca="1">W117/30</f>
        <v>20.433333333333334</v>
      </c>
      <c r="Y117" s="1" t="s">
        <v>3927</v>
      </c>
      <c r="AA117" s="672">
        <f t="shared" si="22"/>
        <v>144</v>
      </c>
      <c r="AB117" s="1">
        <f t="shared" si="23"/>
        <v>4.8</v>
      </c>
    </row>
    <row r="118" spans="2:28" ht="15.95">
      <c r="B118" s="1664">
        <v>44777</v>
      </c>
      <c r="C118" s="1658" t="s">
        <v>3940</v>
      </c>
      <c r="D118" s="1660" t="s">
        <v>142</v>
      </c>
      <c r="E118" s="1670" t="s">
        <v>186</v>
      </c>
      <c r="F118" s="1660"/>
      <c r="G118" s="1672">
        <v>44367</v>
      </c>
      <c r="H118" s="1665" t="s">
        <v>141</v>
      </c>
      <c r="I118" s="1662" t="s">
        <v>3846</v>
      </c>
      <c r="J118" s="1663">
        <f t="shared" si="41"/>
        <v>410</v>
      </c>
      <c r="K118" s="1663">
        <f t="shared" ref="K118:K122" si="48">J118/30</f>
        <v>13.666666666666666</v>
      </c>
      <c r="L118" s="1658">
        <v>48</v>
      </c>
      <c r="M118" s="1658">
        <v>0.26</v>
      </c>
      <c r="N118" s="1658"/>
      <c r="Q118" s="1658"/>
      <c r="R118" s="1658">
        <v>1442004</v>
      </c>
      <c r="S118" s="1674">
        <f t="shared" ref="S118:S122" ca="1" si="49">YEARFRAC(G118,TODAY())</f>
        <v>2.2166666666666668</v>
      </c>
      <c r="T118" s="1673">
        <v>410</v>
      </c>
      <c r="U118" s="1673">
        <f t="shared" ref="U118:U122" si="50">T118/30</f>
        <v>13.666666666666666</v>
      </c>
      <c r="V118" s="315">
        <v>44637</v>
      </c>
      <c r="W118" s="1295">
        <v>140</v>
      </c>
      <c r="X118" s="487">
        <v>4.666666666666667</v>
      </c>
      <c r="Y118" s="1296">
        <v>44781</v>
      </c>
      <c r="AA118" s="672"/>
    </row>
    <row r="119" spans="2:28" ht="15.95">
      <c r="B119" s="1664">
        <v>44777</v>
      </c>
      <c r="C119" s="1658" t="s">
        <v>3941</v>
      </c>
      <c r="D119" s="1660" t="s">
        <v>142</v>
      </c>
      <c r="E119" s="1670" t="s">
        <v>186</v>
      </c>
      <c r="F119" s="1660"/>
      <c r="G119" s="1672">
        <v>44367</v>
      </c>
      <c r="H119" s="1665" t="s">
        <v>141</v>
      </c>
      <c r="I119" s="1662" t="s">
        <v>3846</v>
      </c>
      <c r="J119" s="1663">
        <f t="shared" si="41"/>
        <v>410</v>
      </c>
      <c r="K119" s="1663">
        <f t="shared" si="48"/>
        <v>13.666666666666666</v>
      </c>
      <c r="L119" s="1658">
        <v>54</v>
      </c>
      <c r="M119" s="1658">
        <v>0.3</v>
      </c>
      <c r="N119" s="1658"/>
      <c r="Q119" s="1658"/>
      <c r="R119" s="1658">
        <v>1442004</v>
      </c>
      <c r="S119" s="1674">
        <f t="shared" ca="1" si="49"/>
        <v>2.2166666666666668</v>
      </c>
      <c r="T119" s="1673">
        <v>410</v>
      </c>
      <c r="U119" s="1673">
        <f t="shared" si="50"/>
        <v>13.666666666666666</v>
      </c>
      <c r="V119" s="315">
        <v>44637</v>
      </c>
      <c r="W119" s="1295">
        <v>140</v>
      </c>
      <c r="X119" s="487">
        <v>4.666666666666667</v>
      </c>
      <c r="Y119" s="1296">
        <v>44781</v>
      </c>
      <c r="AA119" s="672"/>
    </row>
    <row r="120" spans="2:28" ht="15.95">
      <c r="B120" s="1664">
        <v>44777</v>
      </c>
      <c r="C120" s="1658" t="s">
        <v>3942</v>
      </c>
      <c r="D120" s="1660" t="s">
        <v>142</v>
      </c>
      <c r="E120" s="1670" t="s">
        <v>186</v>
      </c>
      <c r="F120" s="1660"/>
      <c r="G120" s="1672">
        <v>44367</v>
      </c>
      <c r="H120" s="1665" t="s">
        <v>141</v>
      </c>
      <c r="I120" s="1662" t="s">
        <v>3932</v>
      </c>
      <c r="J120" s="1663">
        <f t="shared" si="41"/>
        <v>410</v>
      </c>
      <c r="K120" s="1663">
        <f t="shared" si="48"/>
        <v>13.666666666666666</v>
      </c>
      <c r="L120" s="1658">
        <v>52</v>
      </c>
      <c r="M120" s="1658">
        <v>0.28000000000000003</v>
      </c>
      <c r="N120" s="1658"/>
      <c r="Q120" s="1658"/>
      <c r="R120" s="1658">
        <v>1442004</v>
      </c>
      <c r="S120" s="1674">
        <f t="shared" ca="1" si="49"/>
        <v>2.2166666666666668</v>
      </c>
      <c r="T120" s="1673">
        <v>410</v>
      </c>
      <c r="U120" s="1673">
        <f t="shared" si="50"/>
        <v>13.666666666666666</v>
      </c>
      <c r="V120" s="315">
        <v>44637</v>
      </c>
      <c r="W120" s="1295">
        <v>140</v>
      </c>
      <c r="X120" s="487">
        <v>4.666666666666667</v>
      </c>
      <c r="Y120" s="1296">
        <v>44781</v>
      </c>
      <c r="AA120" s="672"/>
    </row>
    <row r="121" spans="2:28" ht="15.95">
      <c r="B121" s="1664">
        <v>44777</v>
      </c>
      <c r="C121" s="1658" t="s">
        <v>3943</v>
      </c>
      <c r="D121" s="1660" t="s">
        <v>144</v>
      </c>
      <c r="E121" s="1670" t="s">
        <v>186</v>
      </c>
      <c r="F121" s="1660"/>
      <c r="G121" s="1672">
        <v>44349</v>
      </c>
      <c r="H121" s="1913" t="s">
        <v>3807</v>
      </c>
      <c r="I121" s="1662" t="s">
        <v>3932</v>
      </c>
      <c r="J121" s="1663">
        <f t="shared" si="41"/>
        <v>428</v>
      </c>
      <c r="K121" s="1663">
        <f t="shared" si="48"/>
        <v>14.266666666666667</v>
      </c>
      <c r="L121" s="1658">
        <v>27</v>
      </c>
      <c r="M121" s="1658">
        <v>0.15</v>
      </c>
      <c r="N121" s="1658"/>
      <c r="Q121" s="1658"/>
      <c r="R121" s="1658">
        <v>1441999</v>
      </c>
      <c r="S121" s="1674">
        <f t="shared" ca="1" si="49"/>
        <v>2.2666666666666666</v>
      </c>
      <c r="T121" s="1673">
        <v>428</v>
      </c>
      <c r="U121" s="1673">
        <f t="shared" si="50"/>
        <v>14.266666666666667</v>
      </c>
      <c r="W121" s="989"/>
      <c r="Y121" s="1296"/>
    </row>
    <row r="122" spans="2:28" ht="15.95">
      <c r="B122" s="1664">
        <v>44777</v>
      </c>
      <c r="C122" s="1658" t="s">
        <v>3944</v>
      </c>
      <c r="D122" s="1660" t="s">
        <v>142</v>
      </c>
      <c r="E122" s="1670" t="s">
        <v>186</v>
      </c>
      <c r="F122" s="1660"/>
      <c r="G122" s="1672">
        <v>44349</v>
      </c>
      <c r="H122" s="1913" t="s">
        <v>3807</v>
      </c>
      <c r="I122" s="1662" t="s">
        <v>3932</v>
      </c>
      <c r="J122" s="1663">
        <f t="shared" si="41"/>
        <v>428</v>
      </c>
      <c r="K122" s="1663">
        <f t="shared" si="48"/>
        <v>14.266666666666667</v>
      </c>
      <c r="L122" s="1658">
        <v>30</v>
      </c>
      <c r="M122" s="1658">
        <v>0.16</v>
      </c>
      <c r="N122" s="1658"/>
      <c r="Q122" s="1658"/>
      <c r="R122" s="1658">
        <v>1441999</v>
      </c>
      <c r="S122" s="1674">
        <f t="shared" ca="1" si="49"/>
        <v>2.2666666666666666</v>
      </c>
      <c r="T122" s="1673">
        <v>428</v>
      </c>
      <c r="U122" s="1673">
        <f t="shared" si="50"/>
        <v>14.266666666666667</v>
      </c>
      <c r="W122" s="989"/>
      <c r="Y122" s="1296"/>
    </row>
    <row r="123" spans="2:28" ht="15.95">
      <c r="B123" s="1664">
        <v>44861</v>
      </c>
      <c r="C123" s="1658" t="s">
        <v>3945</v>
      </c>
      <c r="D123" s="1660" t="s">
        <v>3248</v>
      </c>
      <c r="E123" s="1670" t="s">
        <v>186</v>
      </c>
      <c r="F123" s="1660" t="s">
        <v>329</v>
      </c>
      <c r="G123" s="1671">
        <v>44469</v>
      </c>
      <c r="H123" s="1913" t="s">
        <v>3375</v>
      </c>
      <c r="I123" s="1662" t="s">
        <v>3818</v>
      </c>
      <c r="J123" s="1663">
        <f t="shared" si="41"/>
        <v>392</v>
      </c>
      <c r="K123" s="1663">
        <v>13.033333333333333</v>
      </c>
      <c r="L123" s="1658">
        <v>26</v>
      </c>
      <c r="M123" s="1658">
        <v>0.14000000000000001</v>
      </c>
      <c r="N123" s="1658"/>
      <c r="Q123" s="1658"/>
      <c r="R123" s="1669">
        <v>1416097</v>
      </c>
      <c r="S123" s="1674">
        <v>1.0722222222222222</v>
      </c>
      <c r="T123" s="1673">
        <v>392</v>
      </c>
      <c r="U123" s="1673">
        <v>13.033333333333333</v>
      </c>
      <c r="W123" s="989"/>
      <c r="Y123" s="1296"/>
    </row>
    <row r="124" spans="2:28" ht="15.95">
      <c r="B124" s="1664">
        <v>44861</v>
      </c>
      <c r="C124" s="1658" t="s">
        <v>3946</v>
      </c>
      <c r="D124" s="1660" t="s">
        <v>3248</v>
      </c>
      <c r="E124" s="1670" t="s">
        <v>186</v>
      </c>
      <c r="F124" s="1660"/>
      <c r="G124" s="1671">
        <v>44470</v>
      </c>
      <c r="H124" s="1913" t="s">
        <v>3375</v>
      </c>
      <c r="I124" s="1662" t="s">
        <v>3818</v>
      </c>
      <c r="J124" s="1663">
        <f t="shared" si="41"/>
        <v>391</v>
      </c>
      <c r="K124" s="1663">
        <v>13</v>
      </c>
      <c r="L124" s="1658">
        <v>27</v>
      </c>
      <c r="M124" s="1658">
        <v>0.15</v>
      </c>
      <c r="N124" s="1658"/>
      <c r="Q124" s="1658"/>
      <c r="R124" s="1669">
        <v>1416097</v>
      </c>
      <c r="S124" s="1674">
        <v>1.0694444444444444</v>
      </c>
      <c r="T124" s="1673">
        <v>391</v>
      </c>
      <c r="U124" s="1673">
        <v>13</v>
      </c>
      <c r="W124" s="989"/>
      <c r="Y124" s="1296"/>
    </row>
    <row r="125" spans="2:28" ht="15.95">
      <c r="B125" s="1664">
        <v>44861</v>
      </c>
      <c r="C125" s="1658" t="s">
        <v>3947</v>
      </c>
      <c r="D125" s="1660" t="s">
        <v>144</v>
      </c>
      <c r="E125" s="1670" t="s">
        <v>186</v>
      </c>
      <c r="F125" s="1660" t="s">
        <v>632</v>
      </c>
      <c r="G125" s="1671">
        <v>44519</v>
      </c>
      <c r="H125" s="1913" t="s">
        <v>3375</v>
      </c>
      <c r="I125" s="1662" t="s">
        <v>3818</v>
      </c>
      <c r="J125" s="1663">
        <f t="shared" si="41"/>
        <v>342</v>
      </c>
      <c r="K125" s="1663">
        <v>11.366666666666667</v>
      </c>
      <c r="L125" s="1658">
        <v>26</v>
      </c>
      <c r="M125" s="1658">
        <v>0.14000000000000001</v>
      </c>
      <c r="N125" s="1658"/>
      <c r="Q125" s="1658"/>
      <c r="R125" s="1669">
        <v>1416097</v>
      </c>
      <c r="S125" s="1674">
        <v>0.93611111111111112</v>
      </c>
      <c r="T125" s="1673">
        <v>342</v>
      </c>
      <c r="U125" s="1673">
        <v>11.366666666666667</v>
      </c>
      <c r="W125" s="989"/>
      <c r="Y125" s="1296"/>
    </row>
    <row r="126" spans="2:28" ht="15.95">
      <c r="B126" s="1664"/>
      <c r="C126" s="1658"/>
      <c r="D126" s="1660"/>
      <c r="E126" s="1670"/>
      <c r="F126" s="1660"/>
      <c r="G126" s="1672"/>
      <c r="H126" s="1913"/>
      <c r="I126" s="1662"/>
      <c r="J126" s="1663"/>
      <c r="K126" s="1663"/>
      <c r="L126" s="1658"/>
      <c r="M126" s="1658"/>
      <c r="N126" s="1658"/>
      <c r="Q126" s="1658"/>
      <c r="R126" s="1658"/>
      <c r="S126" s="1674"/>
      <c r="T126" s="1673"/>
      <c r="U126" s="1673"/>
      <c r="W126" s="989"/>
      <c r="Y126" s="1296"/>
    </row>
    <row r="128" spans="2:28" ht="18.95">
      <c r="F128" s="1348" t="s">
        <v>139</v>
      </c>
      <c r="J128" s="1348" t="s">
        <v>139</v>
      </c>
      <c r="L128" s="673"/>
      <c r="M128" s="673"/>
    </row>
    <row r="129" spans="4:17" ht="18.95">
      <c r="E129" s="1772" t="s">
        <v>142</v>
      </c>
      <c r="F129" s="1773" t="s">
        <v>193</v>
      </c>
      <c r="G129" s="1772" t="s">
        <v>144</v>
      </c>
      <c r="I129" s="1348" t="s">
        <v>142</v>
      </c>
      <c r="J129" s="1349" t="s">
        <v>193</v>
      </c>
      <c r="K129" s="1348" t="s">
        <v>144</v>
      </c>
      <c r="M129" s="673"/>
    </row>
    <row r="130" spans="4:17" ht="32.1">
      <c r="E130" s="1348"/>
      <c r="F130" s="1349" t="s">
        <v>3948</v>
      </c>
      <c r="G130" s="1348"/>
      <c r="I130" s="1348"/>
      <c r="J130" s="1349" t="s">
        <v>3949</v>
      </c>
      <c r="K130" s="1348"/>
      <c r="M130" s="673"/>
      <c r="P130" s="13"/>
      <c r="Q130" s="13"/>
    </row>
    <row r="131" spans="4:17">
      <c r="E131" s="1350"/>
      <c r="F131" s="1351" t="s">
        <v>153</v>
      </c>
      <c r="G131" s="1352"/>
      <c r="I131" s="1350"/>
      <c r="J131" s="1351" t="s">
        <v>153</v>
      </c>
      <c r="K131" s="1352"/>
      <c r="M131" s="673"/>
    </row>
    <row r="132" spans="4:17">
      <c r="E132" s="1565">
        <v>3</v>
      </c>
      <c r="F132" s="1566" t="s">
        <v>197</v>
      </c>
      <c r="G132" s="1567">
        <v>3</v>
      </c>
      <c r="I132" s="1569">
        <v>3</v>
      </c>
      <c r="J132" s="1566" t="s">
        <v>197</v>
      </c>
      <c r="K132" s="1570">
        <v>3</v>
      </c>
      <c r="M132" s="673"/>
      <c r="Q132" s="673"/>
    </row>
    <row r="133" spans="4:17">
      <c r="D133" s="1306" t="s">
        <v>3950</v>
      </c>
      <c r="E133" s="1565">
        <v>3</v>
      </c>
      <c r="F133" s="1566" t="s">
        <v>198</v>
      </c>
      <c r="G133" s="1567">
        <v>3</v>
      </c>
      <c r="I133" s="1569">
        <v>3</v>
      </c>
      <c r="J133" s="1566" t="s">
        <v>198</v>
      </c>
      <c r="K133" s="1570">
        <v>3</v>
      </c>
      <c r="M133" s="673"/>
      <c r="Q133" s="673"/>
    </row>
    <row r="134" spans="4:17">
      <c r="D134" s="1379"/>
      <c r="E134" s="1565">
        <v>1</v>
      </c>
      <c r="F134" s="1566" t="s">
        <v>200</v>
      </c>
      <c r="G134" s="1568" t="s">
        <v>3951</v>
      </c>
      <c r="I134" s="1569">
        <v>1</v>
      </c>
      <c r="J134" s="1566" t="s">
        <v>200</v>
      </c>
      <c r="K134" s="1571" t="s">
        <v>3951</v>
      </c>
      <c r="L134" s="1" t="s">
        <v>3952</v>
      </c>
      <c r="M134" s="673"/>
      <c r="Q134" s="673"/>
    </row>
    <row r="135" spans="4:17">
      <c r="E135" s="1565">
        <v>1</v>
      </c>
      <c r="F135" s="1566" t="s">
        <v>201</v>
      </c>
      <c r="G135" s="1567">
        <v>1</v>
      </c>
      <c r="I135" s="1569">
        <v>1</v>
      </c>
      <c r="J135" s="1566" t="s">
        <v>201</v>
      </c>
      <c r="K135" s="1570">
        <v>1</v>
      </c>
      <c r="M135" s="673"/>
      <c r="Q135" s="673"/>
    </row>
    <row r="136" spans="4:17">
      <c r="E136" s="1353"/>
      <c r="F136" s="1354"/>
      <c r="G136" s="1355"/>
      <c r="I136" s="1353"/>
      <c r="J136" s="1354"/>
      <c r="K136" s="1355"/>
      <c r="M136" s="673"/>
      <c r="N136" s="167"/>
      <c r="O136" s="167"/>
      <c r="Q136" s="673"/>
    </row>
    <row r="137" spans="4:17" ht="15.95">
      <c r="E137" s="1356"/>
      <c r="F137" s="1357" t="s">
        <v>170</v>
      </c>
      <c r="G137" s="1358"/>
      <c r="I137" s="1356"/>
      <c r="J137" s="1357" t="s">
        <v>170</v>
      </c>
      <c r="K137" s="1358"/>
      <c r="M137" s="673"/>
      <c r="Q137" s="673"/>
    </row>
    <row r="138" spans="4:17">
      <c r="D138" s="1306" t="s">
        <v>3950</v>
      </c>
      <c r="E138" s="1770">
        <v>3</v>
      </c>
      <c r="F138" s="1566" t="s">
        <v>197</v>
      </c>
      <c r="G138" s="1771">
        <v>3</v>
      </c>
      <c r="I138" s="1914" t="s">
        <v>3953</v>
      </c>
      <c r="J138" s="1354" t="s">
        <v>197</v>
      </c>
      <c r="K138" s="1361">
        <v>3</v>
      </c>
      <c r="M138" s="673"/>
      <c r="Q138" s="673"/>
    </row>
    <row r="139" spans="4:17">
      <c r="E139" s="1770">
        <v>4</v>
      </c>
      <c r="F139" s="1566" t="s">
        <v>198</v>
      </c>
      <c r="G139" s="1771">
        <v>3</v>
      </c>
      <c r="I139" s="1362">
        <v>4</v>
      </c>
      <c r="J139" s="1354" t="s">
        <v>198</v>
      </c>
      <c r="K139" s="1361" t="s">
        <v>203</v>
      </c>
      <c r="M139" s="673"/>
      <c r="Q139" s="673"/>
    </row>
    <row r="140" spans="4:17">
      <c r="E140" s="1770">
        <v>2</v>
      </c>
      <c r="F140" s="1566" t="s">
        <v>200</v>
      </c>
      <c r="G140" s="1771">
        <v>2</v>
      </c>
      <c r="I140" s="1362" t="s">
        <v>204</v>
      </c>
      <c r="J140" s="1354" t="s">
        <v>200</v>
      </c>
      <c r="K140" s="1361">
        <v>2</v>
      </c>
      <c r="N140" s="76"/>
      <c r="O140" s="1564" t="s">
        <v>3954</v>
      </c>
      <c r="P140" s="76"/>
      <c r="Q140" s="673" t="s">
        <v>3955</v>
      </c>
    </row>
    <row r="141" spans="4:17">
      <c r="E141" s="1770">
        <v>2</v>
      </c>
      <c r="F141" s="1566" t="s">
        <v>201</v>
      </c>
      <c r="G141" s="1771">
        <v>1</v>
      </c>
      <c r="I141" s="1362">
        <v>2</v>
      </c>
      <c r="J141" s="1354" t="s">
        <v>201</v>
      </c>
      <c r="K141" s="1361" t="s">
        <v>205</v>
      </c>
      <c r="N141" s="673"/>
      <c r="O141" s="1" t="s">
        <v>3956</v>
      </c>
      <c r="Q141" s="673"/>
    </row>
    <row r="142" spans="4:17">
      <c r="E142" s="1770"/>
      <c r="F142" s="1566"/>
      <c r="G142" s="1771"/>
      <c r="I142" s="1359"/>
      <c r="J142" s="1354"/>
      <c r="K142" s="1360"/>
      <c r="L142" s="1286" t="s">
        <v>3957</v>
      </c>
      <c r="M142" s="707"/>
      <c r="O142" s="673" t="s">
        <v>3958</v>
      </c>
      <c r="Q142" s="673"/>
    </row>
    <row r="143" spans="4:17" ht="15.95">
      <c r="E143" s="1363"/>
      <c r="F143" s="1364" t="s">
        <v>179</v>
      </c>
      <c r="G143" s="1365"/>
      <c r="I143" s="1363"/>
      <c r="J143" s="1364" t="s">
        <v>179</v>
      </c>
      <c r="K143" s="1365"/>
      <c r="L143" s="1286" t="s">
        <v>3959</v>
      </c>
      <c r="M143" s="707"/>
      <c r="O143" s="673" t="s">
        <v>3960</v>
      </c>
      <c r="Q143" s="673"/>
    </row>
    <row r="144" spans="4:17">
      <c r="D144" s="1306" t="s">
        <v>3950</v>
      </c>
      <c r="E144" s="1578">
        <v>3</v>
      </c>
      <c r="F144" s="1566" t="s">
        <v>197</v>
      </c>
      <c r="G144" s="1579">
        <v>3</v>
      </c>
      <c r="I144" s="1578">
        <v>3</v>
      </c>
      <c r="J144" s="1566" t="s">
        <v>197</v>
      </c>
      <c r="K144" s="1579">
        <v>3</v>
      </c>
      <c r="O144" s="1" t="s">
        <v>3961</v>
      </c>
      <c r="Q144" s="673"/>
    </row>
    <row r="145" spans="4:30">
      <c r="E145" s="1578">
        <v>3</v>
      </c>
      <c r="F145" s="1566" t="s">
        <v>198</v>
      </c>
      <c r="G145" s="1579">
        <v>3</v>
      </c>
      <c r="I145" s="1580">
        <v>3</v>
      </c>
      <c r="J145" s="1566" t="s">
        <v>198</v>
      </c>
      <c r="K145" s="1581">
        <v>3</v>
      </c>
      <c r="Q145" s="673"/>
    </row>
    <row r="146" spans="4:30">
      <c r="E146" s="1578">
        <v>2</v>
      </c>
      <c r="F146" s="1566" t="s">
        <v>200</v>
      </c>
      <c r="G146" s="1579">
        <v>2</v>
      </c>
      <c r="I146" s="1580">
        <v>2</v>
      </c>
      <c r="J146" s="1566" t="s">
        <v>200</v>
      </c>
      <c r="K146" s="1579">
        <v>2</v>
      </c>
      <c r="M146" s="673"/>
      <c r="Q146" s="673"/>
    </row>
    <row r="147" spans="4:30">
      <c r="E147" s="1578">
        <v>2</v>
      </c>
      <c r="F147" s="1566" t="s">
        <v>201</v>
      </c>
      <c r="G147" s="1579">
        <v>2</v>
      </c>
      <c r="I147" s="1580">
        <v>2</v>
      </c>
      <c r="J147" s="1566" t="s">
        <v>201</v>
      </c>
      <c r="K147" s="1581">
        <v>2</v>
      </c>
      <c r="M147" s="673"/>
      <c r="Q147" s="673"/>
    </row>
    <row r="148" spans="4:30">
      <c r="E148" s="1578"/>
      <c r="F148" s="1566"/>
      <c r="G148" s="1579"/>
      <c r="I148" s="1578"/>
      <c r="J148" s="1566"/>
      <c r="K148" s="1579"/>
      <c r="M148" s="673"/>
      <c r="Q148" s="673"/>
    </row>
    <row r="149" spans="4:30" ht="15.95">
      <c r="E149" s="1366"/>
      <c r="F149" s="1576" t="s">
        <v>183</v>
      </c>
      <c r="G149" s="1367"/>
      <c r="I149" s="1366"/>
      <c r="J149" s="1576" t="s">
        <v>183</v>
      </c>
      <c r="K149" s="1367"/>
      <c r="M149" s="673"/>
      <c r="Q149" s="673"/>
    </row>
    <row r="150" spans="4:30">
      <c r="D150" s="1306" t="s">
        <v>3950</v>
      </c>
      <c r="E150" s="1572">
        <v>3</v>
      </c>
      <c r="F150" s="1566" t="s">
        <v>197</v>
      </c>
      <c r="G150" s="1573">
        <v>3</v>
      </c>
      <c r="I150" s="1574">
        <v>3</v>
      </c>
      <c r="J150" s="1566" t="s">
        <v>197</v>
      </c>
      <c r="K150" s="1575">
        <v>3</v>
      </c>
      <c r="M150" s="673"/>
      <c r="Q150" s="673"/>
      <c r="V150" s="459" t="s">
        <v>3962</v>
      </c>
      <c r="W150" s="1"/>
    </row>
    <row r="151" spans="4:30">
      <c r="E151" s="1574">
        <v>3</v>
      </c>
      <c r="F151" s="1566" t="s">
        <v>198</v>
      </c>
      <c r="G151" s="1575">
        <v>3</v>
      </c>
      <c r="I151" s="1574">
        <v>3</v>
      </c>
      <c r="J151" s="1566" t="s">
        <v>198</v>
      </c>
      <c r="K151" s="1575">
        <v>3</v>
      </c>
      <c r="M151" s="673"/>
      <c r="Q151" s="673"/>
      <c r="W151" s="1"/>
    </row>
    <row r="152" spans="4:30" ht="15.95">
      <c r="E152" s="1572">
        <v>1</v>
      </c>
      <c r="F152" s="1566" t="s">
        <v>200</v>
      </c>
      <c r="G152" s="1573">
        <v>1</v>
      </c>
      <c r="I152" s="1574">
        <v>1</v>
      </c>
      <c r="J152" s="1566" t="s">
        <v>200</v>
      </c>
      <c r="K152" s="1575">
        <v>1</v>
      </c>
      <c r="M152" s="673"/>
      <c r="Q152" s="673"/>
      <c r="V152" s="925">
        <v>1378918</v>
      </c>
      <c r="W152" s="1915" t="s">
        <v>144</v>
      </c>
      <c r="X152" s="1915" t="s">
        <v>170</v>
      </c>
      <c r="Y152" s="1915" t="s">
        <v>329</v>
      </c>
      <c r="Z152" s="924">
        <v>44169</v>
      </c>
      <c r="AA152" s="105">
        <f ca="1">AB152/365</f>
        <v>2.7616438356164386</v>
      </c>
      <c r="AB152" s="105">
        <f ca="1">_xlfn.DAYS(TODAY(),Z152)</f>
        <v>1008</v>
      </c>
      <c r="AC152" s="105">
        <f ca="1">AB152/30</f>
        <v>33.6</v>
      </c>
      <c r="AD152" s="1916" t="s">
        <v>3807</v>
      </c>
    </row>
    <row r="153" spans="4:30" ht="15.95">
      <c r="E153" s="1572">
        <v>3</v>
      </c>
      <c r="F153" s="1566" t="s">
        <v>201</v>
      </c>
      <c r="G153" s="1573">
        <v>1</v>
      </c>
      <c r="I153" s="1574">
        <v>3</v>
      </c>
      <c r="J153" s="1566" t="s">
        <v>201</v>
      </c>
      <c r="K153" s="1577">
        <v>1</v>
      </c>
      <c r="L153" s="1" t="s">
        <v>3963</v>
      </c>
      <c r="M153" s="673"/>
      <c r="Q153" s="673"/>
      <c r="V153" s="925">
        <v>1378918</v>
      </c>
      <c r="W153" s="1915" t="s">
        <v>144</v>
      </c>
      <c r="X153" s="1915" t="s">
        <v>170</v>
      </c>
      <c r="Y153" s="1915" t="s">
        <v>326</v>
      </c>
      <c r="Z153" s="924">
        <v>44169</v>
      </c>
      <c r="AA153" s="105">
        <f ca="1">AB153/365</f>
        <v>2.7616438356164386</v>
      </c>
      <c r="AB153" s="105">
        <f ca="1">_xlfn.DAYS(TODAY(),Z153)</f>
        <v>1008</v>
      </c>
      <c r="AC153" s="105">
        <f ca="1">AB153/30</f>
        <v>33.6</v>
      </c>
      <c r="AD153" s="1916" t="s">
        <v>3807</v>
      </c>
    </row>
    <row r="154" spans="4:30" ht="15.95">
      <c r="E154" s="1368"/>
      <c r="F154" s="1354"/>
      <c r="G154" s="1369"/>
      <c r="I154" s="1368"/>
      <c r="J154" s="1354"/>
      <c r="K154" s="1369"/>
      <c r="M154" s="673"/>
      <c r="Q154" s="673"/>
      <c r="V154" s="1004">
        <v>1378918</v>
      </c>
      <c r="W154" s="1917" t="s">
        <v>144</v>
      </c>
      <c r="X154" s="1917" t="s">
        <v>170</v>
      </c>
      <c r="Y154" s="1917" t="s">
        <v>316</v>
      </c>
      <c r="Z154" s="1005">
        <v>44169</v>
      </c>
      <c r="AA154" s="865">
        <f ca="1">AB154/365</f>
        <v>2.7616438356164386</v>
      </c>
      <c r="AB154" s="865">
        <f ca="1">_xlfn.DAYS(TODAY(),Z154)</f>
        <v>1008</v>
      </c>
      <c r="AC154" s="865">
        <f ca="1">AB154/30</f>
        <v>33.6</v>
      </c>
      <c r="AD154" s="1918" t="s">
        <v>3807</v>
      </c>
    </row>
    <row r="155" spans="4:30" ht="15.95">
      <c r="E155" s="1370"/>
      <c r="F155" s="1371" t="s">
        <v>185</v>
      </c>
      <c r="G155" s="1372"/>
      <c r="I155" s="1370"/>
      <c r="J155" s="1371" t="s">
        <v>185</v>
      </c>
      <c r="K155" s="1372"/>
      <c r="M155" s="673"/>
      <c r="Q155" s="673"/>
      <c r="W155" s="1"/>
    </row>
    <row r="156" spans="4:30">
      <c r="D156" s="1306" t="s">
        <v>3950</v>
      </c>
      <c r="E156" s="1768">
        <v>3</v>
      </c>
      <c r="F156" s="1566" t="s">
        <v>197</v>
      </c>
      <c r="G156" s="1769">
        <v>3</v>
      </c>
      <c r="I156" s="1766">
        <v>3</v>
      </c>
      <c r="J156" s="1566" t="s">
        <v>197</v>
      </c>
      <c r="K156" s="1767">
        <v>3</v>
      </c>
      <c r="M156" s="673"/>
      <c r="Q156" s="673"/>
    </row>
    <row r="157" spans="4:30">
      <c r="E157" s="1768">
        <v>3</v>
      </c>
      <c r="F157" s="1566" t="s">
        <v>198</v>
      </c>
      <c r="G157" s="1769">
        <v>3</v>
      </c>
      <c r="I157" s="1766" t="s">
        <v>203</v>
      </c>
      <c r="J157" s="1566" t="s">
        <v>198</v>
      </c>
      <c r="K157" s="1767">
        <v>3</v>
      </c>
      <c r="M157" s="673"/>
      <c r="Q157" s="673"/>
    </row>
    <row r="158" spans="4:30" ht="15.95">
      <c r="E158" s="1768">
        <v>2</v>
      </c>
      <c r="F158" s="1566" t="s">
        <v>200</v>
      </c>
      <c r="G158" s="1769">
        <v>1</v>
      </c>
      <c r="I158" s="1766">
        <v>2</v>
      </c>
      <c r="J158" s="1566" t="s">
        <v>200</v>
      </c>
      <c r="K158" s="1767">
        <v>1</v>
      </c>
      <c r="M158" s="1107"/>
      <c r="Q158" s="673"/>
    </row>
    <row r="159" spans="4:30" ht="15.95">
      <c r="E159" s="1768">
        <v>1</v>
      </c>
      <c r="F159" s="1566" t="s">
        <v>201</v>
      </c>
      <c r="G159" s="1769">
        <v>2</v>
      </c>
      <c r="I159" s="1766" t="s">
        <v>205</v>
      </c>
      <c r="J159" s="1566" t="s">
        <v>201</v>
      </c>
      <c r="K159" s="1767">
        <v>2</v>
      </c>
      <c r="M159" s="1107"/>
      <c r="Q159" s="673"/>
    </row>
    <row r="160" spans="4:30" ht="15.95">
      <c r="E160" s="1768"/>
      <c r="F160" s="1566"/>
      <c r="G160" s="1769"/>
      <c r="I160" s="1768"/>
      <c r="J160" s="1566"/>
      <c r="K160" s="1769"/>
      <c r="M160" s="1107"/>
      <c r="Q160" s="673"/>
    </row>
    <row r="161" spans="4:17" ht="15.95">
      <c r="E161" s="1373"/>
      <c r="F161" s="1374" t="s">
        <v>186</v>
      </c>
      <c r="G161" s="1375"/>
      <c r="I161" s="1373"/>
      <c r="J161" s="1374" t="s">
        <v>186</v>
      </c>
      <c r="K161" s="1375"/>
      <c r="M161" s="1107"/>
      <c r="Q161" s="673"/>
    </row>
    <row r="162" spans="4:17" ht="15.95">
      <c r="D162" s="1306" t="s">
        <v>3950</v>
      </c>
      <c r="E162" s="1675">
        <v>3</v>
      </c>
      <c r="F162" s="1566" t="s">
        <v>197</v>
      </c>
      <c r="G162" s="1676">
        <v>3</v>
      </c>
      <c r="I162" s="1677">
        <v>3</v>
      </c>
      <c r="J162" s="1566" t="s">
        <v>197</v>
      </c>
      <c r="K162" s="1676">
        <v>3</v>
      </c>
      <c r="M162" s="1107"/>
      <c r="Q162" s="1107"/>
    </row>
    <row r="163" spans="4:17" ht="15.95">
      <c r="E163" s="1675">
        <v>3</v>
      </c>
      <c r="F163" s="1566" t="s">
        <v>198</v>
      </c>
      <c r="G163" s="1676">
        <v>3</v>
      </c>
      <c r="I163" s="1677">
        <v>3</v>
      </c>
      <c r="J163" s="1566" t="s">
        <v>198</v>
      </c>
      <c r="K163" s="1678">
        <v>3</v>
      </c>
      <c r="M163" s="1107"/>
      <c r="Q163" s="1107"/>
    </row>
    <row r="164" spans="4:17" ht="15.95">
      <c r="E164" s="1675">
        <v>1</v>
      </c>
      <c r="F164" s="1566" t="s">
        <v>200</v>
      </c>
      <c r="G164" s="1676">
        <v>1</v>
      </c>
      <c r="I164" s="1677">
        <v>1</v>
      </c>
      <c r="J164" s="1566" t="s">
        <v>200</v>
      </c>
      <c r="K164" s="1678">
        <v>1</v>
      </c>
      <c r="Q164" s="1107"/>
    </row>
    <row r="165" spans="4:17" ht="15.95">
      <c r="E165" s="1675">
        <v>2</v>
      </c>
      <c r="F165" s="1566" t="s">
        <v>201</v>
      </c>
      <c r="G165" s="1676">
        <v>1</v>
      </c>
      <c r="I165" s="1677">
        <v>2</v>
      </c>
      <c r="J165" s="1566" t="s">
        <v>201</v>
      </c>
      <c r="K165" s="1678">
        <v>1</v>
      </c>
      <c r="Q165" s="1107"/>
    </row>
    <row r="166" spans="4:17" ht="15.95">
      <c r="E166" s="1376"/>
      <c r="F166" s="1377"/>
      <c r="G166" s="1378"/>
      <c r="I166" s="1376"/>
      <c r="J166" s="1377"/>
      <c r="K166" s="1378"/>
      <c r="Q166" s="1107"/>
    </row>
    <row r="167" spans="4:17" ht="15.95">
      <c r="L167" s="1" t="s">
        <v>3964</v>
      </c>
      <c r="M167" s="1" t="s">
        <v>3965</v>
      </c>
      <c r="N167" s="1" t="s">
        <v>3966</v>
      </c>
      <c r="Q167" s="1107"/>
    </row>
    <row r="168" spans="4:17">
      <c r="I168" s="1306">
        <f>SUM(I132:I166)</f>
        <v>48</v>
      </c>
      <c r="K168" s="1306">
        <f t="shared" ref="K168" si="51">SUM(K132:K166)</f>
        <v>47</v>
      </c>
      <c r="L168" s="1">
        <f>SUM(I168:K168)-36</f>
        <v>59</v>
      </c>
      <c r="M168" s="1">
        <f>L168*12</f>
        <v>708</v>
      </c>
      <c r="N168" s="1">
        <f>M168/96</f>
        <v>7.375</v>
      </c>
    </row>
  </sheetData>
  <printOptions horizontalCentered="1"/>
  <pageMargins left="0.7" right="0.7" top="0.75" bottom="0.75" header="0.3" footer="0.3"/>
  <pageSetup fitToHeight="0"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7A06-CCEB-4246-97C9-17FC9CBE7228}">
  <sheetPr>
    <tabColor rgb="FF8EA9DB"/>
    <pageSetUpPr fitToPage="1"/>
  </sheetPr>
  <dimension ref="A1:AU10"/>
  <sheetViews>
    <sheetView workbookViewId="0">
      <pane xSplit="3" topLeftCell="D1" activePane="topRight" state="frozen"/>
      <selection pane="topRight" activeCell="AU4" sqref="AU4"/>
    </sheetView>
  </sheetViews>
  <sheetFormatPr defaultColWidth="8.85546875" defaultRowHeight="15"/>
  <cols>
    <col min="2" max="2" width="9.42578125" customWidth="1"/>
    <col min="3" max="3" width="18.85546875" customWidth="1"/>
    <col min="4" max="4" width="17" customWidth="1"/>
    <col min="7" max="7" width="11.140625" customWidth="1"/>
    <col min="8" max="8" width="14.85546875" customWidth="1"/>
    <col min="9" max="9" width="17.7109375" customWidth="1"/>
    <col min="10" max="10" width="16.7109375" customWidth="1"/>
    <col min="11" max="11" width="18" customWidth="1"/>
    <col min="12" max="12" width="25.28515625" customWidth="1"/>
    <col min="13" max="13" width="17.140625" customWidth="1"/>
    <col min="14" max="14" width="26.28515625" customWidth="1"/>
    <col min="15" max="15" width="21.28515625" customWidth="1"/>
    <col min="16" max="16" width="14.42578125" style="1" bestFit="1" customWidth="1"/>
    <col min="17" max="18" width="15.7109375" customWidth="1"/>
    <col min="19" max="19" width="14.28515625" customWidth="1"/>
    <col min="20" max="20" width="15.42578125" customWidth="1"/>
    <col min="21" max="22" width="16.28515625" customWidth="1"/>
    <col min="23" max="23" width="15.28515625" customWidth="1"/>
    <col min="24" max="24" width="16.85546875" customWidth="1"/>
    <col min="25" max="25" width="17.140625" customWidth="1"/>
    <col min="26" max="26" width="16.28515625" customWidth="1"/>
    <col min="27" max="27" width="16.42578125" customWidth="1"/>
    <col min="28" max="28" width="16" customWidth="1"/>
    <col min="29" max="29" width="13.7109375" customWidth="1"/>
    <col min="30" max="30" width="12.7109375" customWidth="1"/>
    <col min="31" max="31" width="11.85546875" customWidth="1"/>
    <col min="35" max="35" width="11.85546875" customWidth="1"/>
    <col min="36" max="36" width="11.42578125" customWidth="1"/>
    <col min="37" max="38" width="12.140625" customWidth="1"/>
    <col min="41" max="41" width="12.140625" customWidth="1"/>
    <col min="42" max="42" width="11.85546875" customWidth="1"/>
    <col min="44" max="44" width="11.28515625" customWidth="1"/>
  </cols>
  <sheetData>
    <row r="1" spans="1:47" ht="15.95">
      <c r="A1" s="167" t="s">
        <v>126</v>
      </c>
      <c r="B1" s="167" t="s">
        <v>3367</v>
      </c>
      <c r="C1" s="168" t="s">
        <v>269</v>
      </c>
      <c r="D1" s="167" t="s">
        <v>3227</v>
      </c>
      <c r="E1" s="167" t="s">
        <v>219</v>
      </c>
      <c r="F1" s="167" t="s">
        <v>222</v>
      </c>
      <c r="G1" s="167" t="s">
        <v>271</v>
      </c>
      <c r="H1" s="167" t="s">
        <v>218</v>
      </c>
      <c r="I1" s="167" t="s">
        <v>272</v>
      </c>
      <c r="J1" s="167" t="s">
        <v>3684</v>
      </c>
      <c r="K1" s="167" t="s">
        <v>3685</v>
      </c>
      <c r="L1" s="167" t="s">
        <v>3233</v>
      </c>
      <c r="M1" s="368" t="s">
        <v>3675</v>
      </c>
      <c r="N1" s="577" t="s">
        <v>3967</v>
      </c>
      <c r="O1" s="158" t="s">
        <v>3968</v>
      </c>
      <c r="P1" s="167" t="s">
        <v>3536</v>
      </c>
      <c r="Q1" s="167" t="s">
        <v>3622</v>
      </c>
      <c r="R1" s="167" t="s">
        <v>3623</v>
      </c>
      <c r="S1" s="119" t="s">
        <v>3624</v>
      </c>
      <c r="T1" s="167" t="s">
        <v>3625</v>
      </c>
      <c r="U1" s="167" t="s">
        <v>3626</v>
      </c>
      <c r="V1" s="167" t="s">
        <v>3627</v>
      </c>
      <c r="W1" s="119" t="s">
        <v>3690</v>
      </c>
      <c r="X1" s="167" t="s">
        <v>3691</v>
      </c>
      <c r="Y1" s="119" t="s">
        <v>3692</v>
      </c>
      <c r="Z1" s="119" t="s">
        <v>3969</v>
      </c>
      <c r="AA1" s="119" t="s">
        <v>3704</v>
      </c>
      <c r="AB1" s="119" t="s">
        <v>3706</v>
      </c>
      <c r="AC1" t="s">
        <v>3707</v>
      </c>
      <c r="AD1" t="s">
        <v>3709</v>
      </c>
      <c r="AE1" t="s">
        <v>3710</v>
      </c>
      <c r="AF1" t="s">
        <v>3711</v>
      </c>
      <c r="AG1" t="s">
        <v>3712</v>
      </c>
      <c r="AH1" t="s">
        <v>3970</v>
      </c>
      <c r="AI1" t="s">
        <v>3746</v>
      </c>
      <c r="AJ1" t="s">
        <v>3971</v>
      </c>
      <c r="AK1" t="s">
        <v>3972</v>
      </c>
      <c r="AL1" t="s">
        <v>3973</v>
      </c>
      <c r="AM1" t="s">
        <v>3974</v>
      </c>
      <c r="AN1" t="s">
        <v>3975</v>
      </c>
      <c r="AO1" t="s">
        <v>3976</v>
      </c>
      <c r="AP1" t="s">
        <v>3977</v>
      </c>
      <c r="AQ1" t="s">
        <v>3978</v>
      </c>
      <c r="AR1" t="s">
        <v>3979</v>
      </c>
      <c r="AS1" t="s">
        <v>3980</v>
      </c>
      <c r="AT1" t="s">
        <v>3981</v>
      </c>
    </row>
    <row r="2" spans="1:47" ht="15.95">
      <c r="A2" s="76">
        <v>1</v>
      </c>
      <c r="B2" s="76"/>
      <c r="C2" s="654" t="s">
        <v>375</v>
      </c>
      <c r="D2" s="654">
        <v>1361537</v>
      </c>
      <c r="E2" s="654" t="s">
        <v>144</v>
      </c>
      <c r="F2" s="654" t="s">
        <v>188</v>
      </c>
      <c r="G2" s="654"/>
      <c r="H2" s="655">
        <v>44014</v>
      </c>
      <c r="I2" s="654">
        <f t="shared" ref="I2:I3" ca="1" si="0">YEARFRAC(H2,TODAY())</f>
        <v>3.1833333333333331</v>
      </c>
      <c r="J2" s="654">
        <f t="shared" ref="J2:J3" ca="1" si="1">_xlfn.DAYS(TODAY(),H2)</f>
        <v>1163</v>
      </c>
      <c r="K2" s="654">
        <f t="shared" ref="K2:K3" ca="1" si="2">J2/30</f>
        <v>38.766666666666666</v>
      </c>
      <c r="L2" s="654" t="s">
        <v>141</v>
      </c>
      <c r="M2" s="656">
        <v>44298</v>
      </c>
      <c r="N2" s="654">
        <v>196</v>
      </c>
      <c r="O2" s="657"/>
      <c r="P2" s="658"/>
      <c r="Q2" s="657"/>
      <c r="R2" s="661"/>
      <c r="S2" s="661"/>
      <c r="T2" s="76"/>
      <c r="U2" s="661"/>
      <c r="V2" s="661"/>
      <c r="W2" s="661"/>
      <c r="X2" s="661"/>
      <c r="Y2" s="661"/>
      <c r="Z2" s="661"/>
      <c r="AA2" s="661"/>
      <c r="AB2" s="661"/>
      <c r="AC2" s="661"/>
      <c r="AD2" s="661"/>
      <c r="AE2" s="661"/>
      <c r="AF2" s="661"/>
      <c r="AG2" s="661"/>
    </row>
    <row r="3" spans="1:47" ht="15.95">
      <c r="A3" s="1">
        <v>2</v>
      </c>
      <c r="B3" s="1" t="s">
        <v>3982</v>
      </c>
      <c r="C3" s="167" t="s">
        <v>375</v>
      </c>
      <c r="D3" s="563">
        <v>1361537</v>
      </c>
      <c r="E3" s="563" t="s">
        <v>144</v>
      </c>
      <c r="F3" s="563" t="s">
        <v>188</v>
      </c>
      <c r="G3" s="563" t="s">
        <v>329</v>
      </c>
      <c r="H3" s="564">
        <v>44062</v>
      </c>
      <c r="I3" s="563">
        <f t="shared" ca="1" si="0"/>
        <v>3.0527777777777776</v>
      </c>
      <c r="J3" s="563">
        <f t="shared" ca="1" si="1"/>
        <v>1115</v>
      </c>
      <c r="K3" s="563">
        <f t="shared" ca="1" si="2"/>
        <v>37.166666666666664</v>
      </c>
      <c r="L3" s="312" t="s">
        <v>141</v>
      </c>
      <c r="M3" s="13">
        <v>44298</v>
      </c>
      <c r="N3" s="167">
        <v>204</v>
      </c>
      <c r="P3" s="1">
        <v>35</v>
      </c>
      <c r="Q3" s="1">
        <v>33</v>
      </c>
      <c r="R3" s="1">
        <v>35</v>
      </c>
      <c r="S3" s="1">
        <v>36</v>
      </c>
      <c r="T3" s="1">
        <v>37</v>
      </c>
      <c r="U3" s="1">
        <v>38</v>
      </c>
      <c r="V3" s="1">
        <v>38</v>
      </c>
      <c r="W3" s="1">
        <v>39</v>
      </c>
      <c r="X3" s="1">
        <v>39</v>
      </c>
      <c r="Y3" s="1">
        <v>41</v>
      </c>
      <c r="Z3" s="1">
        <v>40</v>
      </c>
      <c r="AA3" s="1"/>
      <c r="AB3" s="661"/>
      <c r="AC3" s="661"/>
      <c r="AD3" s="661"/>
      <c r="AE3" s="661"/>
      <c r="AF3" s="661"/>
      <c r="AG3" s="661"/>
    </row>
    <row r="4" spans="1:47" ht="15.95">
      <c r="A4" s="1">
        <v>3</v>
      </c>
      <c r="B4" s="1" t="s">
        <v>3983</v>
      </c>
      <c r="C4" s="167" t="s">
        <v>375</v>
      </c>
      <c r="D4" s="563">
        <v>1361537</v>
      </c>
      <c r="E4" s="563" t="s">
        <v>144</v>
      </c>
      <c r="F4" s="563" t="s">
        <v>188</v>
      </c>
      <c r="G4" s="563" t="s">
        <v>3984</v>
      </c>
      <c r="H4" s="564">
        <v>44157</v>
      </c>
      <c r="I4" s="563">
        <f ca="1">YEARFRAC(H4,TODAY())</f>
        <v>2.7944444444444443</v>
      </c>
      <c r="J4" s="563">
        <f ca="1">_xlfn.DAYS(TODAY(),H4)</f>
        <v>1020</v>
      </c>
      <c r="K4" s="563">
        <f ca="1">J4/30</f>
        <v>34</v>
      </c>
      <c r="L4" s="312" t="s">
        <v>141</v>
      </c>
      <c r="M4" s="13">
        <v>44298</v>
      </c>
      <c r="N4" s="167">
        <v>165</v>
      </c>
      <c r="P4" s="1">
        <v>27</v>
      </c>
      <c r="Q4" s="1">
        <v>26</v>
      </c>
      <c r="R4" s="1">
        <v>26</v>
      </c>
      <c r="S4" s="1">
        <v>26</v>
      </c>
      <c r="T4" s="1">
        <v>25</v>
      </c>
      <c r="U4" s="1">
        <v>26</v>
      </c>
      <c r="V4" s="1">
        <v>26</v>
      </c>
      <c r="W4" s="1">
        <v>27</v>
      </c>
      <c r="X4" s="1">
        <v>27</v>
      </c>
      <c r="Y4" s="1">
        <v>28</v>
      </c>
      <c r="Z4" s="1">
        <v>27</v>
      </c>
      <c r="AA4" s="1">
        <v>28</v>
      </c>
      <c r="AB4" s="1">
        <v>29</v>
      </c>
      <c r="AC4" s="1">
        <v>30</v>
      </c>
      <c r="AD4" s="1">
        <v>28</v>
      </c>
      <c r="AE4" s="1">
        <v>28</v>
      </c>
      <c r="AF4">
        <v>29</v>
      </c>
      <c r="AG4">
        <v>29</v>
      </c>
      <c r="AH4">
        <v>29</v>
      </c>
      <c r="AJ4">
        <v>33</v>
      </c>
      <c r="AK4">
        <v>33</v>
      </c>
      <c r="AL4">
        <v>34</v>
      </c>
      <c r="AM4">
        <v>33</v>
      </c>
      <c r="AN4">
        <v>30</v>
      </c>
      <c r="AO4">
        <v>33</v>
      </c>
      <c r="AP4">
        <v>31</v>
      </c>
      <c r="AQ4">
        <v>31</v>
      </c>
      <c r="AR4">
        <v>29</v>
      </c>
      <c r="AS4">
        <v>29</v>
      </c>
      <c r="AT4">
        <v>27</v>
      </c>
      <c r="AU4" s="661"/>
    </row>
    <row r="5" spans="1:47" ht="15.95">
      <c r="A5" s="1">
        <v>4</v>
      </c>
      <c r="B5" s="1" t="s">
        <v>3985</v>
      </c>
      <c r="C5" s="167" t="s">
        <v>386</v>
      </c>
      <c r="D5" s="563">
        <v>1369925</v>
      </c>
      <c r="E5" s="563" t="s">
        <v>144</v>
      </c>
      <c r="F5" s="563" t="s">
        <v>188</v>
      </c>
      <c r="G5" s="563" t="s">
        <v>329</v>
      </c>
      <c r="H5" s="564">
        <v>44157</v>
      </c>
      <c r="I5" s="563">
        <f t="shared" ref="I5:I10" ca="1" si="3">YEARFRAC(H5,TODAY())</f>
        <v>2.7944444444444443</v>
      </c>
      <c r="J5" s="563">
        <f t="shared" ref="J5:J10" ca="1" si="4">_xlfn.DAYS(TODAY(),H5)</f>
        <v>1020</v>
      </c>
      <c r="K5" s="563">
        <f t="shared" ref="K5:K10" ca="1" si="5">J5/30</f>
        <v>34</v>
      </c>
      <c r="L5" s="312" t="s">
        <v>141</v>
      </c>
      <c r="M5" s="13">
        <v>44298</v>
      </c>
      <c r="N5" s="167">
        <v>223</v>
      </c>
      <c r="P5" s="1">
        <v>34</v>
      </c>
      <c r="Q5" s="1">
        <v>37</v>
      </c>
      <c r="R5" s="1">
        <v>35</v>
      </c>
      <c r="S5" s="1">
        <v>36</v>
      </c>
      <c r="T5" s="1">
        <v>36</v>
      </c>
      <c r="U5" s="1">
        <v>37</v>
      </c>
      <c r="V5" s="1">
        <v>38</v>
      </c>
      <c r="W5" s="1">
        <v>40</v>
      </c>
      <c r="X5" s="1">
        <v>41</v>
      </c>
      <c r="Y5" s="1">
        <v>43</v>
      </c>
      <c r="Z5" s="1">
        <v>41</v>
      </c>
      <c r="AA5" s="1"/>
      <c r="AB5" s="661"/>
      <c r="AC5" s="661"/>
      <c r="AD5" s="661"/>
      <c r="AE5" s="661"/>
      <c r="AF5" s="661"/>
      <c r="AG5" s="661"/>
    </row>
    <row r="6" spans="1:47" ht="15.95">
      <c r="A6" s="1">
        <v>5</v>
      </c>
      <c r="B6" s="1" t="s">
        <v>3986</v>
      </c>
      <c r="C6" s="167" t="s">
        <v>386</v>
      </c>
      <c r="D6" s="563">
        <v>1369925</v>
      </c>
      <c r="E6" s="563" t="s">
        <v>144</v>
      </c>
      <c r="F6" s="563" t="s">
        <v>188</v>
      </c>
      <c r="G6" s="563" t="s">
        <v>3984</v>
      </c>
      <c r="H6" s="564">
        <v>44157</v>
      </c>
      <c r="I6" s="563">
        <f t="shared" ca="1" si="3"/>
        <v>2.7944444444444443</v>
      </c>
      <c r="J6" s="563">
        <f t="shared" ca="1" si="4"/>
        <v>1020</v>
      </c>
      <c r="K6" s="563">
        <f t="shared" ca="1" si="5"/>
        <v>34</v>
      </c>
      <c r="L6" s="312" t="s">
        <v>141</v>
      </c>
      <c r="M6" s="13">
        <v>44298</v>
      </c>
      <c r="N6" s="167">
        <v>178</v>
      </c>
      <c r="P6" s="1">
        <v>25</v>
      </c>
      <c r="Q6" s="1">
        <v>25</v>
      </c>
      <c r="R6" s="1">
        <v>24</v>
      </c>
      <c r="S6" s="1">
        <v>25</v>
      </c>
      <c r="T6" s="1">
        <v>22</v>
      </c>
      <c r="U6" s="1">
        <v>26</v>
      </c>
      <c r="V6" s="1">
        <v>24</v>
      </c>
      <c r="W6" s="1">
        <v>25</v>
      </c>
      <c r="X6" s="1">
        <v>23</v>
      </c>
      <c r="Y6" s="1">
        <v>25</v>
      </c>
      <c r="Z6" s="1">
        <v>23</v>
      </c>
      <c r="AA6" s="1"/>
      <c r="AB6" s="661"/>
      <c r="AC6" s="661"/>
      <c r="AD6" s="661"/>
      <c r="AE6" s="661"/>
      <c r="AF6" s="661"/>
      <c r="AG6" s="661"/>
    </row>
    <row r="7" spans="1:47" ht="15.95">
      <c r="A7" s="1">
        <v>6</v>
      </c>
      <c r="B7" s="1" t="s">
        <v>236</v>
      </c>
      <c r="C7" s="167" t="s">
        <v>396</v>
      </c>
      <c r="D7" s="563">
        <v>1369924</v>
      </c>
      <c r="E7" s="563" t="s">
        <v>142</v>
      </c>
      <c r="F7" s="563" t="s">
        <v>188</v>
      </c>
      <c r="G7" s="563" t="s">
        <v>329</v>
      </c>
      <c r="H7" s="564">
        <v>44157</v>
      </c>
      <c r="I7" s="563">
        <f t="shared" ca="1" si="3"/>
        <v>2.7944444444444443</v>
      </c>
      <c r="J7" s="563">
        <f t="shared" ca="1" si="4"/>
        <v>1020</v>
      </c>
      <c r="K7" s="563">
        <f t="shared" ca="1" si="5"/>
        <v>34</v>
      </c>
      <c r="L7" s="312" t="s">
        <v>141</v>
      </c>
      <c r="M7" s="13">
        <v>44298</v>
      </c>
      <c r="N7" s="167">
        <v>195</v>
      </c>
      <c r="P7" s="1">
        <v>41</v>
      </c>
      <c r="Q7" s="1">
        <v>44</v>
      </c>
      <c r="R7" s="1">
        <v>44</v>
      </c>
      <c r="S7" s="1">
        <v>46</v>
      </c>
      <c r="T7" s="1">
        <v>45</v>
      </c>
      <c r="U7" s="1">
        <v>48</v>
      </c>
      <c r="V7" s="1">
        <v>48</v>
      </c>
      <c r="W7" s="1">
        <v>49</v>
      </c>
      <c r="X7" s="1">
        <v>50</v>
      </c>
      <c r="Y7" s="1">
        <v>51</v>
      </c>
      <c r="Z7" s="1">
        <v>51</v>
      </c>
      <c r="AA7" s="1"/>
      <c r="AB7" s="661"/>
      <c r="AC7" s="661"/>
      <c r="AD7" s="661"/>
      <c r="AE7" s="661"/>
      <c r="AF7" s="661"/>
      <c r="AG7" s="661"/>
    </row>
    <row r="8" spans="1:47" ht="15.95">
      <c r="A8" s="1">
        <v>7</v>
      </c>
      <c r="B8" s="1" t="s">
        <v>3987</v>
      </c>
      <c r="C8" s="167" t="s">
        <v>396</v>
      </c>
      <c r="D8" s="563">
        <v>1369924</v>
      </c>
      <c r="E8" s="563" t="s">
        <v>142</v>
      </c>
      <c r="F8" s="563" t="s">
        <v>188</v>
      </c>
      <c r="G8" s="563" t="s">
        <v>326</v>
      </c>
      <c r="H8" s="564">
        <v>44157</v>
      </c>
      <c r="I8" s="563">
        <f t="shared" ca="1" si="3"/>
        <v>2.7944444444444443</v>
      </c>
      <c r="J8" s="563">
        <f t="shared" ca="1" si="4"/>
        <v>1020</v>
      </c>
      <c r="K8" s="563">
        <f t="shared" ca="1" si="5"/>
        <v>34</v>
      </c>
      <c r="L8" s="312" t="s">
        <v>141</v>
      </c>
      <c r="M8" s="13">
        <v>44298</v>
      </c>
      <c r="N8" s="167">
        <v>233</v>
      </c>
      <c r="P8" s="1">
        <v>44</v>
      </c>
      <c r="Q8" s="1">
        <v>46</v>
      </c>
      <c r="R8" s="1">
        <v>46</v>
      </c>
      <c r="S8" s="1">
        <v>47</v>
      </c>
      <c r="T8" s="1">
        <v>47</v>
      </c>
      <c r="U8" s="1">
        <v>49</v>
      </c>
      <c r="V8" s="1">
        <v>48</v>
      </c>
      <c r="W8" s="1">
        <v>50</v>
      </c>
      <c r="X8" s="1">
        <v>48</v>
      </c>
      <c r="Y8" s="1">
        <v>50</v>
      </c>
      <c r="Z8" s="1">
        <v>50</v>
      </c>
      <c r="AA8" s="1"/>
      <c r="AB8" s="661"/>
      <c r="AC8" s="661"/>
      <c r="AD8" s="661"/>
      <c r="AE8" s="661"/>
      <c r="AF8" s="661"/>
      <c r="AG8" s="661"/>
    </row>
    <row r="9" spans="1:47" ht="15.95">
      <c r="A9" s="76">
        <v>8</v>
      </c>
      <c r="B9" s="76"/>
      <c r="C9" s="368" t="s">
        <v>375</v>
      </c>
      <c r="D9" s="368">
        <v>1361537</v>
      </c>
      <c r="E9" s="368" t="s">
        <v>144</v>
      </c>
      <c r="F9" s="368" t="s">
        <v>188</v>
      </c>
      <c r="G9" s="368"/>
      <c r="H9" s="659">
        <v>44180</v>
      </c>
      <c r="I9" s="368">
        <f t="shared" ca="1" si="3"/>
        <v>2.7305555555555556</v>
      </c>
      <c r="J9" s="368">
        <f t="shared" ca="1" si="4"/>
        <v>997</v>
      </c>
      <c r="K9" s="368">
        <f t="shared" ca="1" si="5"/>
        <v>33.233333333333334</v>
      </c>
      <c r="L9" s="660" t="s">
        <v>141</v>
      </c>
      <c r="M9" s="121">
        <v>44298</v>
      </c>
      <c r="N9" s="368">
        <v>200</v>
      </c>
      <c r="O9" s="661"/>
      <c r="P9" s="76"/>
      <c r="Q9" s="661"/>
      <c r="R9" s="661"/>
      <c r="S9" s="661"/>
      <c r="T9" s="661"/>
      <c r="U9" s="661"/>
      <c r="V9" s="661"/>
      <c r="W9" s="661"/>
      <c r="X9" s="661"/>
      <c r="Y9" s="661"/>
      <c r="Z9" s="661"/>
      <c r="AA9" s="661"/>
      <c r="AB9" s="661"/>
      <c r="AC9" s="661"/>
      <c r="AD9" s="661"/>
      <c r="AE9" s="661"/>
      <c r="AF9" s="661"/>
      <c r="AG9" s="661"/>
    </row>
    <row r="10" spans="1:47" ht="15.95">
      <c r="A10" s="76">
        <v>9</v>
      </c>
      <c r="B10" s="76"/>
      <c r="C10" s="368" t="s">
        <v>375</v>
      </c>
      <c r="D10" s="368">
        <v>1361537</v>
      </c>
      <c r="E10" s="368" t="s">
        <v>144</v>
      </c>
      <c r="F10" s="368" t="s">
        <v>188</v>
      </c>
      <c r="G10" s="368"/>
      <c r="H10" s="659">
        <v>44180</v>
      </c>
      <c r="I10" s="368">
        <f t="shared" ca="1" si="3"/>
        <v>2.7305555555555556</v>
      </c>
      <c r="J10" s="368">
        <f t="shared" ca="1" si="4"/>
        <v>997</v>
      </c>
      <c r="K10" s="368">
        <f t="shared" ca="1" si="5"/>
        <v>33.233333333333334</v>
      </c>
      <c r="L10" s="660" t="s">
        <v>141</v>
      </c>
      <c r="M10" s="121">
        <v>44298</v>
      </c>
      <c r="N10" s="368">
        <v>189</v>
      </c>
      <c r="O10" s="661"/>
      <c r="P10" s="76"/>
      <c r="Q10" s="661"/>
      <c r="R10" s="661"/>
      <c r="S10" s="661"/>
      <c r="T10" s="661"/>
      <c r="U10" s="661"/>
      <c r="V10" s="661"/>
      <c r="W10" s="661"/>
      <c r="X10" s="661"/>
      <c r="Y10" s="661"/>
      <c r="Z10" s="661"/>
      <c r="AA10" s="661"/>
      <c r="AB10" s="661"/>
      <c r="AC10" s="661"/>
      <c r="AD10" s="661"/>
      <c r="AE10" s="661"/>
      <c r="AF10" s="661"/>
      <c r="AG10" s="661"/>
    </row>
  </sheetData>
  <pageMargins left="0.7" right="0.7" top="0.75" bottom="0.75" header="0.3" footer="0.3"/>
  <pageSetup fitToHeight="0"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2580-DECD-4F22-9BB9-6C7EB40BA833}">
  <sheetPr>
    <tabColor rgb="FFC6E0B4"/>
    <pageSetUpPr fitToPage="1"/>
  </sheetPr>
  <dimension ref="A1:AN29"/>
  <sheetViews>
    <sheetView workbookViewId="0">
      <selection activeCell="AL32" sqref="AL32"/>
    </sheetView>
  </sheetViews>
  <sheetFormatPr defaultColWidth="8.85546875" defaultRowHeight="15"/>
  <cols>
    <col min="1" max="1" width="10.42578125" customWidth="1"/>
    <col min="2" max="2" width="17.7109375" customWidth="1"/>
    <col min="3" max="3" width="16.7109375" customWidth="1"/>
    <col min="4" max="4" width="15.42578125" customWidth="1"/>
    <col min="5" max="5" width="16.42578125" customWidth="1"/>
    <col min="6" max="6" width="7.7109375" customWidth="1"/>
    <col min="7" max="7" width="11.85546875" customWidth="1"/>
    <col min="8" max="8" width="8.42578125" customWidth="1"/>
    <col min="9" max="9" width="13.42578125" customWidth="1"/>
    <col min="10" max="10" width="13.7109375" customWidth="1"/>
    <col min="11" max="11" width="12" customWidth="1"/>
    <col min="12" max="12" width="14.85546875" customWidth="1"/>
    <col min="13" max="13" width="18.7109375" customWidth="1"/>
    <col min="14" max="14" width="17.28515625" customWidth="1"/>
    <col min="15" max="15" width="18.42578125" customWidth="1"/>
    <col min="16" max="16" width="23.42578125" customWidth="1"/>
    <col min="17" max="17" width="16.42578125" customWidth="1"/>
    <col min="18" max="18" width="16" customWidth="1"/>
    <col min="19" max="19" width="17.42578125" customWidth="1"/>
    <col min="20" max="20" width="15.85546875" customWidth="1"/>
    <col min="21" max="21" width="16" customWidth="1"/>
    <col min="22" max="22" width="15.42578125" customWidth="1"/>
    <col min="23" max="23" width="22.140625" customWidth="1"/>
    <col min="24" max="24" width="19.42578125" customWidth="1"/>
    <col min="25" max="25" width="18.7109375" customWidth="1"/>
    <col min="26" max="26" width="16.28515625" customWidth="1"/>
    <col min="27" max="27" width="13.28515625" customWidth="1"/>
    <col min="28" max="28" width="14.85546875" customWidth="1"/>
    <col min="29" max="29" width="14.140625" customWidth="1"/>
    <col min="30" max="30" width="15.7109375" bestFit="1" customWidth="1"/>
    <col min="31" max="31" width="14.7109375" customWidth="1"/>
    <col min="32" max="32" width="14.85546875" customWidth="1"/>
    <col min="33" max="33" width="13" customWidth="1"/>
    <col min="34" max="34" width="11.85546875" customWidth="1"/>
    <col min="35" max="35" width="11.42578125" customWidth="1"/>
    <col min="36" max="37" width="14.42578125" customWidth="1"/>
  </cols>
  <sheetData>
    <row r="1" spans="1:40">
      <c r="A1" s="167" t="s">
        <v>126</v>
      </c>
      <c r="B1" s="167" t="s">
        <v>3366</v>
      </c>
      <c r="C1" s="167" t="s">
        <v>3367</v>
      </c>
      <c r="D1" s="316" t="s">
        <v>269</v>
      </c>
      <c r="E1" s="167" t="s">
        <v>3227</v>
      </c>
      <c r="F1" s="167" t="s">
        <v>219</v>
      </c>
      <c r="G1" s="167" t="s">
        <v>222</v>
      </c>
      <c r="H1" s="167" t="s">
        <v>271</v>
      </c>
      <c r="I1" s="167" t="s">
        <v>218</v>
      </c>
      <c r="J1" s="167" t="s">
        <v>272</v>
      </c>
      <c r="K1" s="167" t="s">
        <v>3684</v>
      </c>
      <c r="L1" s="167" t="s">
        <v>3685</v>
      </c>
      <c r="M1" s="167" t="s">
        <v>3233</v>
      </c>
      <c r="N1" s="368" t="s">
        <v>3675</v>
      </c>
      <c r="O1" s="167" t="s">
        <v>3676</v>
      </c>
      <c r="P1" s="662" t="s">
        <v>3988</v>
      </c>
      <c r="Q1" s="809" t="s">
        <v>3989</v>
      </c>
      <c r="R1" s="119" t="s">
        <v>3692</v>
      </c>
      <c r="S1" s="119" t="s">
        <v>3969</v>
      </c>
      <c r="T1" s="119" t="s">
        <v>3694</v>
      </c>
      <c r="U1" s="119" t="s">
        <v>3704</v>
      </c>
      <c r="V1" s="119" t="s">
        <v>3706</v>
      </c>
      <c r="W1" t="s">
        <v>3990</v>
      </c>
      <c r="X1" s="662" t="s">
        <v>3991</v>
      </c>
      <c r="Y1" s="809" t="s">
        <v>3992</v>
      </c>
      <c r="Z1" t="s">
        <v>3993</v>
      </c>
      <c r="AA1" s="119" t="s">
        <v>3709</v>
      </c>
      <c r="AB1" t="s">
        <v>3710</v>
      </c>
      <c r="AC1" t="s">
        <v>3711</v>
      </c>
      <c r="AD1" t="s">
        <v>3712</v>
      </c>
      <c r="AE1" t="s">
        <v>3994</v>
      </c>
      <c r="AF1" t="s">
        <v>3746</v>
      </c>
      <c r="AG1" t="s">
        <v>3971</v>
      </c>
      <c r="AH1" t="s">
        <v>3995</v>
      </c>
      <c r="AI1" t="s">
        <v>3996</v>
      </c>
      <c r="AJ1" t="s">
        <v>3974</v>
      </c>
      <c r="AK1" t="s">
        <v>3997</v>
      </c>
      <c r="AL1" t="s">
        <v>3998</v>
      </c>
    </row>
    <row r="2" spans="1:40" ht="17.100000000000001">
      <c r="A2" s="274">
        <v>1</v>
      </c>
      <c r="B2" s="1040" t="s">
        <v>3031</v>
      </c>
      <c r="C2" s="708" t="s">
        <v>722</v>
      </c>
      <c r="D2" s="274"/>
      <c r="E2" s="99">
        <v>1385324</v>
      </c>
      <c r="F2" s="274" t="s">
        <v>142</v>
      </c>
      <c r="G2" s="274" t="s">
        <v>179</v>
      </c>
      <c r="H2" s="274" t="s">
        <v>329</v>
      </c>
      <c r="I2" s="100">
        <v>44202</v>
      </c>
      <c r="J2" s="102">
        <f t="shared" ref="J2:J13" ca="1" si="0">YEARFRAC(I2,TODAY())</f>
        <v>2.6722222222222221</v>
      </c>
      <c r="K2" s="99">
        <f t="shared" ref="K2:K13" ca="1" si="1">_xlfn.DAYS(TODAY(),I2)</f>
        <v>975</v>
      </c>
      <c r="L2" s="99">
        <f ca="1">K2/30</f>
        <v>32.5</v>
      </c>
      <c r="M2" s="642" t="s">
        <v>141</v>
      </c>
      <c r="N2" s="670">
        <v>44571</v>
      </c>
      <c r="O2" s="335">
        <f t="shared" ref="O2:O16" si="2">_xlfn.DAYS(N2,I2)/30</f>
        <v>12.3</v>
      </c>
      <c r="P2" s="274">
        <v>152</v>
      </c>
      <c r="Q2" s="274">
        <v>32</v>
      </c>
      <c r="R2" s="274">
        <v>34</v>
      </c>
      <c r="S2" s="274">
        <v>36</v>
      </c>
      <c r="T2" s="274">
        <v>37</v>
      </c>
      <c r="U2" s="274">
        <v>38</v>
      </c>
      <c r="V2" s="274">
        <v>39</v>
      </c>
      <c r="W2" s="274">
        <v>40</v>
      </c>
      <c r="X2" s="325"/>
      <c r="Y2" s="325"/>
      <c r="Z2" s="325"/>
      <c r="AA2" s="274">
        <v>41</v>
      </c>
      <c r="AB2" s="274">
        <v>44</v>
      </c>
      <c r="AC2" s="274">
        <v>44</v>
      </c>
      <c r="AD2" s="903">
        <v>46</v>
      </c>
      <c r="AE2" s="274">
        <v>48</v>
      </c>
      <c r="AF2" s="274">
        <v>48</v>
      </c>
      <c r="AG2" s="274">
        <v>50</v>
      </c>
      <c r="AH2" s="274">
        <v>51</v>
      </c>
      <c r="AI2" s="274">
        <v>52</v>
      </c>
      <c r="AJ2" s="274">
        <v>53</v>
      </c>
      <c r="AK2" s="274">
        <v>54</v>
      </c>
      <c r="AL2" s="327">
        <v>48</v>
      </c>
      <c r="AM2" t="s">
        <v>3999</v>
      </c>
    </row>
    <row r="3" spans="1:40" ht="17.100000000000001">
      <c r="A3" s="274">
        <v>2</v>
      </c>
      <c r="B3" s="1040" t="s">
        <v>3015</v>
      </c>
      <c r="C3" s="708" t="s">
        <v>723</v>
      </c>
      <c r="D3" s="274" t="s">
        <v>630</v>
      </c>
      <c r="E3" s="99">
        <v>1385324</v>
      </c>
      <c r="F3" s="274" t="s">
        <v>142</v>
      </c>
      <c r="G3" s="274" t="s">
        <v>179</v>
      </c>
      <c r="H3" s="274" t="s">
        <v>326</v>
      </c>
      <c r="I3" s="100">
        <v>44202</v>
      </c>
      <c r="J3" s="102">
        <f t="shared" ca="1" si="0"/>
        <v>2.6722222222222221</v>
      </c>
      <c r="K3" s="99">
        <f t="shared" ca="1" si="1"/>
        <v>975</v>
      </c>
      <c r="L3" s="99">
        <f t="shared" ref="L3:L13" ca="1" si="3">K3/30</f>
        <v>32.5</v>
      </c>
      <c r="M3" s="642" t="s">
        <v>141</v>
      </c>
      <c r="N3" s="670">
        <v>44571</v>
      </c>
      <c r="O3" s="335">
        <f t="shared" si="2"/>
        <v>12.3</v>
      </c>
      <c r="P3" s="274">
        <v>159</v>
      </c>
      <c r="Q3" s="274">
        <v>31</v>
      </c>
      <c r="R3" s="274">
        <v>33</v>
      </c>
      <c r="S3" s="274">
        <v>35</v>
      </c>
      <c r="T3" s="274">
        <v>37</v>
      </c>
      <c r="U3" s="274">
        <v>37</v>
      </c>
      <c r="V3" s="274">
        <v>39</v>
      </c>
      <c r="W3" s="274">
        <v>41</v>
      </c>
      <c r="X3" s="325"/>
      <c r="Y3" s="325"/>
      <c r="Z3" s="325"/>
      <c r="AA3" s="274">
        <v>41</v>
      </c>
      <c r="AB3" s="274">
        <v>43</v>
      </c>
      <c r="AC3" s="274">
        <v>43</v>
      </c>
      <c r="AD3" s="903">
        <v>45</v>
      </c>
      <c r="AE3" s="274">
        <v>45</v>
      </c>
      <c r="AF3" s="274">
        <v>46</v>
      </c>
      <c r="AG3" s="274">
        <v>46</v>
      </c>
      <c r="AH3" s="274">
        <v>45</v>
      </c>
      <c r="AI3" s="274">
        <v>46</v>
      </c>
      <c r="AJ3" s="274">
        <v>48</v>
      </c>
      <c r="AK3" s="274">
        <v>48</v>
      </c>
      <c r="AL3" s="327">
        <v>44</v>
      </c>
      <c r="AM3" t="s">
        <v>4000</v>
      </c>
    </row>
    <row r="4" spans="1:40" ht="17.100000000000001">
      <c r="A4" s="274">
        <v>3</v>
      </c>
      <c r="B4" s="1040" t="s">
        <v>3017</v>
      </c>
      <c r="C4" s="708" t="s">
        <v>724</v>
      </c>
      <c r="D4" s="274"/>
      <c r="E4" s="99">
        <v>1385324</v>
      </c>
      <c r="F4" s="274" t="s">
        <v>142</v>
      </c>
      <c r="G4" s="274" t="s">
        <v>179</v>
      </c>
      <c r="H4" s="274" t="s">
        <v>316</v>
      </c>
      <c r="I4" s="100">
        <v>44202</v>
      </c>
      <c r="J4" s="102">
        <f t="shared" ca="1" si="0"/>
        <v>2.6722222222222221</v>
      </c>
      <c r="K4" s="99">
        <f t="shared" ca="1" si="1"/>
        <v>975</v>
      </c>
      <c r="L4" s="99">
        <f t="shared" ca="1" si="3"/>
        <v>32.5</v>
      </c>
      <c r="M4" s="642" t="s">
        <v>141</v>
      </c>
      <c r="N4" s="670">
        <v>44571</v>
      </c>
      <c r="O4" s="335">
        <f t="shared" si="2"/>
        <v>12.3</v>
      </c>
      <c r="P4" s="274">
        <v>177</v>
      </c>
      <c r="Q4" s="274">
        <v>30</v>
      </c>
      <c r="R4" s="274">
        <v>32</v>
      </c>
      <c r="S4" s="274">
        <v>32</v>
      </c>
      <c r="T4" s="274">
        <v>33</v>
      </c>
      <c r="U4" s="274">
        <v>34</v>
      </c>
      <c r="V4" s="274">
        <v>34</v>
      </c>
      <c r="W4" s="274">
        <v>35</v>
      </c>
      <c r="X4" s="325"/>
      <c r="Y4" s="325"/>
      <c r="Z4" s="325"/>
      <c r="AA4" s="274">
        <v>35</v>
      </c>
      <c r="AB4" s="274">
        <v>37</v>
      </c>
      <c r="AC4" s="274">
        <v>37</v>
      </c>
      <c r="AD4" s="903">
        <v>38</v>
      </c>
      <c r="AE4" s="274">
        <v>39</v>
      </c>
      <c r="AF4" s="274">
        <v>38</v>
      </c>
      <c r="AG4" s="274">
        <v>40</v>
      </c>
      <c r="AH4" s="274">
        <v>40</v>
      </c>
      <c r="AI4" s="274">
        <v>41</v>
      </c>
      <c r="AJ4" s="274">
        <v>41</v>
      </c>
      <c r="AK4" s="274">
        <v>42</v>
      </c>
      <c r="AL4" s="327">
        <v>38</v>
      </c>
    </row>
    <row r="5" spans="1:40" ht="17.100000000000001">
      <c r="A5" s="274">
        <v>4</v>
      </c>
      <c r="B5" s="1040" t="s">
        <v>3019</v>
      </c>
      <c r="C5" s="708" t="s">
        <v>725</v>
      </c>
      <c r="D5" s="274"/>
      <c r="E5" s="709">
        <v>1385324</v>
      </c>
      <c r="F5" s="652" t="s">
        <v>142</v>
      </c>
      <c r="G5" s="652" t="s">
        <v>179</v>
      </c>
      <c r="H5" s="652" t="s">
        <v>323</v>
      </c>
      <c r="I5" s="710">
        <v>44202</v>
      </c>
      <c r="J5" s="711">
        <f t="shared" ca="1" si="0"/>
        <v>2.6722222222222221</v>
      </c>
      <c r="K5" s="709">
        <f t="shared" ca="1" si="1"/>
        <v>975</v>
      </c>
      <c r="L5" s="709">
        <f t="shared" ca="1" si="3"/>
        <v>32.5</v>
      </c>
      <c r="M5" s="642" t="s">
        <v>141</v>
      </c>
      <c r="N5" s="670">
        <v>44571</v>
      </c>
      <c r="O5" s="335">
        <f t="shared" si="2"/>
        <v>12.3</v>
      </c>
      <c r="P5" s="274">
        <v>186</v>
      </c>
      <c r="Q5" s="274">
        <v>31</v>
      </c>
      <c r="R5" s="274">
        <v>34</v>
      </c>
      <c r="S5" s="274">
        <v>37</v>
      </c>
      <c r="T5" s="274">
        <v>40</v>
      </c>
      <c r="U5" s="274">
        <v>40</v>
      </c>
      <c r="V5" s="274">
        <v>42</v>
      </c>
      <c r="W5" s="274">
        <v>44</v>
      </c>
      <c r="X5" s="325"/>
      <c r="Y5" s="325"/>
      <c r="Z5" s="325"/>
      <c r="AA5" s="274">
        <v>46</v>
      </c>
      <c r="AB5" s="274">
        <v>49</v>
      </c>
      <c r="AC5" s="274">
        <v>48</v>
      </c>
      <c r="AD5" s="903">
        <v>49</v>
      </c>
      <c r="AE5" s="274">
        <v>50</v>
      </c>
      <c r="AF5" s="274">
        <v>51</v>
      </c>
      <c r="AG5" s="274">
        <v>50</v>
      </c>
      <c r="AH5" s="274">
        <v>51</v>
      </c>
      <c r="AI5" s="274">
        <v>51</v>
      </c>
      <c r="AJ5" s="274">
        <v>53</v>
      </c>
      <c r="AK5" s="274">
        <v>53</v>
      </c>
      <c r="AL5" s="327">
        <v>50</v>
      </c>
    </row>
    <row r="6" spans="1:40" ht="17.100000000000001">
      <c r="A6" s="274">
        <v>5</v>
      </c>
      <c r="B6" s="1040" t="s">
        <v>2945</v>
      </c>
      <c r="C6" s="708" t="s">
        <v>726</v>
      </c>
      <c r="D6" s="274"/>
      <c r="E6" s="99">
        <v>1385326</v>
      </c>
      <c r="F6" s="274" t="s">
        <v>142</v>
      </c>
      <c r="G6" s="274" t="s">
        <v>179</v>
      </c>
      <c r="H6" s="274" t="s">
        <v>329</v>
      </c>
      <c r="I6" s="100">
        <v>44202</v>
      </c>
      <c r="J6" s="102">
        <f t="shared" ca="1" si="0"/>
        <v>2.6722222222222221</v>
      </c>
      <c r="K6" s="99">
        <f t="shared" ca="1" si="1"/>
        <v>975</v>
      </c>
      <c r="L6" s="99">
        <f t="shared" ca="1" si="3"/>
        <v>32.5</v>
      </c>
      <c r="M6" s="643" t="s">
        <v>3375</v>
      </c>
      <c r="N6" s="670">
        <v>44571</v>
      </c>
      <c r="O6" s="335">
        <f t="shared" si="2"/>
        <v>12.3</v>
      </c>
      <c r="P6" s="274">
        <v>194</v>
      </c>
      <c r="Q6" s="274">
        <v>29</v>
      </c>
      <c r="R6" s="274">
        <v>29</v>
      </c>
      <c r="S6" s="274">
        <v>29</v>
      </c>
      <c r="T6" s="274">
        <v>29</v>
      </c>
      <c r="U6" s="274">
        <v>29</v>
      </c>
      <c r="V6" s="274">
        <v>29</v>
      </c>
      <c r="W6" s="274">
        <v>30</v>
      </c>
      <c r="X6" s="325"/>
      <c r="Y6" s="325"/>
      <c r="Z6" s="325"/>
      <c r="AA6" s="274">
        <v>30</v>
      </c>
      <c r="AB6" s="274">
        <v>29</v>
      </c>
      <c r="AC6" s="274">
        <v>29</v>
      </c>
      <c r="AD6" s="903">
        <v>28</v>
      </c>
      <c r="AE6" s="274">
        <v>30</v>
      </c>
      <c r="AF6" s="274">
        <v>29</v>
      </c>
      <c r="AG6" s="274">
        <v>29</v>
      </c>
      <c r="AH6" s="274">
        <v>31</v>
      </c>
      <c r="AI6" s="274">
        <v>30</v>
      </c>
      <c r="AJ6" s="274">
        <v>30</v>
      </c>
      <c r="AK6" s="274">
        <v>29</v>
      </c>
      <c r="AL6" s="327">
        <v>29</v>
      </c>
    </row>
    <row r="7" spans="1:40" ht="17.100000000000001">
      <c r="A7" s="274">
        <v>6</v>
      </c>
      <c r="B7" s="1040" t="s">
        <v>2947</v>
      </c>
      <c r="C7" s="708" t="s">
        <v>727</v>
      </c>
      <c r="D7" s="274" t="s">
        <v>636</v>
      </c>
      <c r="E7" s="99">
        <v>1385326</v>
      </c>
      <c r="F7" s="274" t="s">
        <v>142</v>
      </c>
      <c r="G7" s="274" t="s">
        <v>179</v>
      </c>
      <c r="H7" s="274" t="s">
        <v>326</v>
      </c>
      <c r="I7" s="100">
        <v>44202</v>
      </c>
      <c r="J7" s="102">
        <f t="shared" ca="1" si="0"/>
        <v>2.6722222222222221</v>
      </c>
      <c r="K7" s="99">
        <f t="shared" ca="1" si="1"/>
        <v>975</v>
      </c>
      <c r="L7" s="99">
        <f t="shared" ca="1" si="3"/>
        <v>32.5</v>
      </c>
      <c r="M7" s="714" t="s">
        <v>3375</v>
      </c>
      <c r="N7" s="670">
        <v>44571</v>
      </c>
      <c r="O7" s="335">
        <f t="shared" si="2"/>
        <v>12.3</v>
      </c>
      <c r="P7" s="274">
        <v>163</v>
      </c>
      <c r="Q7" s="274">
        <v>32</v>
      </c>
      <c r="R7" s="274">
        <v>31</v>
      </c>
      <c r="S7" s="274">
        <v>30</v>
      </c>
      <c r="T7" s="274">
        <v>31</v>
      </c>
      <c r="U7" s="274">
        <v>32</v>
      </c>
      <c r="V7" s="274">
        <v>31</v>
      </c>
      <c r="W7" s="274">
        <v>32</v>
      </c>
      <c r="X7" s="325"/>
      <c r="Y7" s="325"/>
      <c r="Z7" s="325"/>
      <c r="AA7" s="274">
        <v>32</v>
      </c>
      <c r="AB7" s="274">
        <v>31</v>
      </c>
      <c r="AC7" s="274">
        <v>31</v>
      </c>
      <c r="AD7" s="903">
        <v>31</v>
      </c>
      <c r="AE7" s="274">
        <v>32</v>
      </c>
      <c r="AF7" s="274">
        <v>31</v>
      </c>
      <c r="AG7" s="274">
        <v>32</v>
      </c>
      <c r="AH7" s="274">
        <v>32</v>
      </c>
      <c r="AI7" s="274">
        <v>32</v>
      </c>
      <c r="AJ7" s="274">
        <v>32</v>
      </c>
      <c r="AK7" s="274">
        <v>32</v>
      </c>
      <c r="AL7" s="327">
        <v>32</v>
      </c>
    </row>
    <row r="8" spans="1:40" ht="17.100000000000001">
      <c r="A8" s="274">
        <v>7</v>
      </c>
      <c r="B8" s="1040" t="s">
        <v>2941</v>
      </c>
      <c r="C8" s="708" t="s">
        <v>728</v>
      </c>
      <c r="D8" s="274"/>
      <c r="E8" s="709">
        <v>1385326</v>
      </c>
      <c r="F8" s="652" t="s">
        <v>142</v>
      </c>
      <c r="G8" s="652" t="s">
        <v>179</v>
      </c>
      <c r="H8" s="652" t="s">
        <v>316</v>
      </c>
      <c r="I8" s="710">
        <v>44222</v>
      </c>
      <c r="J8" s="711">
        <f t="shared" ca="1" si="0"/>
        <v>2.6166666666666667</v>
      </c>
      <c r="K8" s="709">
        <f t="shared" ca="1" si="1"/>
        <v>955</v>
      </c>
      <c r="L8" s="709">
        <f t="shared" ca="1" si="3"/>
        <v>31.833333333333332</v>
      </c>
      <c r="M8" s="714" t="s">
        <v>3375</v>
      </c>
      <c r="N8" s="670">
        <v>44571</v>
      </c>
      <c r="O8" s="335">
        <f t="shared" si="2"/>
        <v>11.633333333333333</v>
      </c>
      <c r="P8" s="274">
        <v>179</v>
      </c>
      <c r="Q8" s="274">
        <v>34</v>
      </c>
      <c r="R8" s="274">
        <v>33</v>
      </c>
      <c r="S8" s="274">
        <v>33</v>
      </c>
      <c r="T8" s="274">
        <v>33</v>
      </c>
      <c r="U8" s="274">
        <v>33</v>
      </c>
      <c r="V8" s="274">
        <v>33</v>
      </c>
      <c r="W8" s="274">
        <v>34</v>
      </c>
      <c r="X8" s="325"/>
      <c r="Y8" s="325"/>
      <c r="Z8" s="325"/>
      <c r="AA8" s="274">
        <v>34</v>
      </c>
      <c r="AB8" s="274">
        <v>34</v>
      </c>
      <c r="AC8" s="274">
        <v>34</v>
      </c>
      <c r="AD8" s="903">
        <v>34</v>
      </c>
      <c r="AE8" s="274">
        <v>35</v>
      </c>
      <c r="AF8" s="274">
        <v>35</v>
      </c>
      <c r="AG8" s="274">
        <v>35</v>
      </c>
      <c r="AH8" s="274">
        <v>35</v>
      </c>
      <c r="AI8" s="274">
        <v>35</v>
      </c>
      <c r="AJ8" s="274">
        <v>35</v>
      </c>
      <c r="AK8" s="274">
        <v>35</v>
      </c>
      <c r="AL8" s="327">
        <v>34</v>
      </c>
      <c r="AN8" t="s">
        <v>4001</v>
      </c>
    </row>
    <row r="9" spans="1:40" ht="17.100000000000001">
      <c r="A9" s="274">
        <v>8</v>
      </c>
      <c r="B9" s="1040" t="s">
        <v>2933</v>
      </c>
      <c r="C9" s="708" t="s">
        <v>729</v>
      </c>
      <c r="D9" s="274"/>
      <c r="E9" s="99">
        <v>1385325</v>
      </c>
      <c r="F9" s="274" t="s">
        <v>144</v>
      </c>
      <c r="G9" s="274" t="s">
        <v>179</v>
      </c>
      <c r="H9" s="274" t="s">
        <v>329</v>
      </c>
      <c r="I9" s="100">
        <v>44200</v>
      </c>
      <c r="J9" s="102">
        <f t="shared" ca="1" si="0"/>
        <v>2.6777777777777776</v>
      </c>
      <c r="K9" s="99">
        <f t="shared" ca="1" si="1"/>
        <v>977</v>
      </c>
      <c r="L9" s="99">
        <f t="shared" ca="1" si="3"/>
        <v>32.56666666666667</v>
      </c>
      <c r="M9" s="643" t="s">
        <v>3375</v>
      </c>
      <c r="N9" s="670">
        <v>44571</v>
      </c>
      <c r="O9" s="335">
        <f t="shared" si="2"/>
        <v>12.366666666666667</v>
      </c>
      <c r="P9" s="274">
        <v>189</v>
      </c>
      <c r="Q9" s="274">
        <v>26</v>
      </c>
      <c r="R9" s="274">
        <v>27</v>
      </c>
      <c r="S9" s="274">
        <v>27</v>
      </c>
      <c r="T9" s="274">
        <v>27</v>
      </c>
      <c r="U9" s="274">
        <v>28</v>
      </c>
      <c r="V9" s="274">
        <v>28</v>
      </c>
      <c r="W9" s="274">
        <v>28</v>
      </c>
      <c r="X9" s="325"/>
      <c r="Y9" s="325"/>
      <c r="Z9" s="325"/>
      <c r="AA9" s="274">
        <v>27</v>
      </c>
      <c r="AB9" s="274">
        <v>28</v>
      </c>
      <c r="AC9" s="274">
        <v>27</v>
      </c>
      <c r="AD9" s="903">
        <v>27</v>
      </c>
      <c r="AE9" s="274">
        <v>28</v>
      </c>
      <c r="AF9" s="274">
        <v>28</v>
      </c>
      <c r="AG9" s="274">
        <v>28</v>
      </c>
      <c r="AH9" s="274">
        <v>28</v>
      </c>
      <c r="AI9" s="274">
        <v>27</v>
      </c>
      <c r="AJ9" s="274">
        <v>27</v>
      </c>
      <c r="AK9" s="274">
        <v>27</v>
      </c>
      <c r="AL9" s="327">
        <v>26</v>
      </c>
    </row>
    <row r="10" spans="1:40" ht="17.100000000000001">
      <c r="A10" s="274">
        <v>9</v>
      </c>
      <c r="B10" s="1040" t="s">
        <v>2935</v>
      </c>
      <c r="C10" s="708" t="s">
        <v>730</v>
      </c>
      <c r="D10" s="274" t="s">
        <v>677</v>
      </c>
      <c r="E10" s="99">
        <v>1385325</v>
      </c>
      <c r="F10" s="274" t="s">
        <v>144</v>
      </c>
      <c r="G10" s="274" t="s">
        <v>179</v>
      </c>
      <c r="H10" s="274" t="s">
        <v>326</v>
      </c>
      <c r="I10" s="100">
        <v>44200</v>
      </c>
      <c r="J10" s="102">
        <f t="shared" ca="1" si="0"/>
        <v>2.6777777777777776</v>
      </c>
      <c r="K10" s="99">
        <f t="shared" ca="1" si="1"/>
        <v>977</v>
      </c>
      <c r="L10" s="99">
        <f t="shared" ca="1" si="3"/>
        <v>32.56666666666667</v>
      </c>
      <c r="M10" s="643" t="s">
        <v>3375</v>
      </c>
      <c r="N10" s="670">
        <v>44571</v>
      </c>
      <c r="O10" s="335">
        <f t="shared" si="2"/>
        <v>12.366666666666667</v>
      </c>
      <c r="P10" s="274">
        <v>170</v>
      </c>
      <c r="Q10" s="274">
        <v>26</v>
      </c>
      <c r="R10" s="274">
        <v>26</v>
      </c>
      <c r="S10" s="274">
        <v>26</v>
      </c>
      <c r="T10" s="274">
        <v>25</v>
      </c>
      <c r="U10" s="274">
        <v>26</v>
      </c>
      <c r="V10" s="274">
        <v>26</v>
      </c>
      <c r="W10" s="274">
        <v>26</v>
      </c>
      <c r="X10" s="325"/>
      <c r="Y10" s="325"/>
      <c r="Z10" s="325"/>
      <c r="AA10" s="274">
        <v>26</v>
      </c>
      <c r="AB10" s="274">
        <v>25</v>
      </c>
      <c r="AC10" s="274">
        <v>26</v>
      </c>
      <c r="AD10" s="903">
        <v>26</v>
      </c>
      <c r="AE10" s="274">
        <v>27</v>
      </c>
      <c r="AF10" s="274">
        <v>27</v>
      </c>
      <c r="AG10" s="274">
        <v>28</v>
      </c>
      <c r="AH10" s="274">
        <v>27</v>
      </c>
      <c r="AI10" s="274">
        <v>27</v>
      </c>
      <c r="AJ10" s="274">
        <v>27</v>
      </c>
      <c r="AK10" s="274">
        <v>26</v>
      </c>
      <c r="AL10" s="327">
        <v>26</v>
      </c>
    </row>
    <row r="11" spans="1:40" ht="17.100000000000001">
      <c r="A11" s="274">
        <v>10</v>
      </c>
      <c r="B11" s="1040" t="s">
        <v>2937</v>
      </c>
      <c r="C11" s="708" t="s">
        <v>731</v>
      </c>
      <c r="D11" s="274"/>
      <c r="E11" s="709">
        <v>1385325</v>
      </c>
      <c r="F11" s="652" t="s">
        <v>144</v>
      </c>
      <c r="G11" s="652" t="s">
        <v>179</v>
      </c>
      <c r="H11" s="652" t="s">
        <v>316</v>
      </c>
      <c r="I11" s="710">
        <v>44200</v>
      </c>
      <c r="J11" s="711">
        <f t="shared" ca="1" si="0"/>
        <v>2.6777777777777776</v>
      </c>
      <c r="K11" s="709">
        <f t="shared" ca="1" si="1"/>
        <v>977</v>
      </c>
      <c r="L11" s="709">
        <f t="shared" ca="1" si="3"/>
        <v>32.56666666666667</v>
      </c>
      <c r="M11" s="643" t="s">
        <v>3375</v>
      </c>
      <c r="N11" s="670">
        <v>44571</v>
      </c>
      <c r="O11" s="335">
        <f t="shared" si="2"/>
        <v>12.366666666666667</v>
      </c>
      <c r="P11" s="274">
        <v>145</v>
      </c>
      <c r="Q11" s="274">
        <v>25</v>
      </c>
      <c r="R11" s="274">
        <v>26</v>
      </c>
      <c r="S11" s="274">
        <v>26</v>
      </c>
      <c r="T11" s="274">
        <v>26</v>
      </c>
      <c r="U11" s="274">
        <v>26</v>
      </c>
      <c r="V11" s="274">
        <v>27</v>
      </c>
      <c r="W11" s="274">
        <v>26</v>
      </c>
      <c r="X11" s="325"/>
      <c r="Y11" s="325"/>
      <c r="Z11" s="325"/>
      <c r="AA11" s="274">
        <v>26</v>
      </c>
      <c r="AB11" s="274">
        <v>26</v>
      </c>
      <c r="AC11" s="274">
        <v>26</v>
      </c>
      <c r="AD11" s="903">
        <v>25</v>
      </c>
      <c r="AE11" s="274">
        <v>26</v>
      </c>
      <c r="AF11" s="274">
        <v>25</v>
      </c>
      <c r="AG11" s="274">
        <v>25</v>
      </c>
      <c r="AH11" s="274">
        <v>28</v>
      </c>
      <c r="AI11" s="274">
        <v>27</v>
      </c>
      <c r="AJ11" s="274">
        <v>26</v>
      </c>
      <c r="AK11" s="274">
        <v>27</v>
      </c>
      <c r="AL11" s="327">
        <v>26</v>
      </c>
    </row>
    <row r="12" spans="1:40" ht="17.100000000000001">
      <c r="A12" s="176">
        <v>11</v>
      </c>
      <c r="B12" s="1040" t="s">
        <v>4002</v>
      </c>
      <c r="C12" s="175" t="s">
        <v>732</v>
      </c>
      <c r="D12" s="176" t="s">
        <v>682</v>
      </c>
      <c r="E12" s="92">
        <v>1385309</v>
      </c>
      <c r="F12" s="176" t="s">
        <v>142</v>
      </c>
      <c r="G12" s="176" t="s">
        <v>183</v>
      </c>
      <c r="H12" s="176" t="s">
        <v>329</v>
      </c>
      <c r="I12" s="93">
        <v>44203</v>
      </c>
      <c r="J12" s="94">
        <f t="shared" ca="1" si="0"/>
        <v>2.6694444444444443</v>
      </c>
      <c r="K12" s="92">
        <f t="shared" ca="1" si="1"/>
        <v>974</v>
      </c>
      <c r="L12" s="92">
        <f t="shared" ca="1" si="3"/>
        <v>32.466666666666669</v>
      </c>
      <c r="M12" s="642" t="s">
        <v>141</v>
      </c>
      <c r="N12" s="712">
        <v>44571</v>
      </c>
      <c r="O12" s="333">
        <f t="shared" si="2"/>
        <v>12.266666666666667</v>
      </c>
      <c r="P12" s="176">
        <v>184</v>
      </c>
      <c r="Q12" s="176">
        <v>32</v>
      </c>
      <c r="R12" s="176">
        <v>35</v>
      </c>
      <c r="S12" s="176">
        <v>37</v>
      </c>
      <c r="T12" s="176">
        <v>39</v>
      </c>
      <c r="U12" s="176">
        <v>41</v>
      </c>
      <c r="V12" s="176">
        <v>42</v>
      </c>
      <c r="W12" s="176">
        <v>43</v>
      </c>
      <c r="X12" s="176"/>
      <c r="Y12" s="176"/>
      <c r="Z12" s="176"/>
      <c r="AA12" s="176">
        <v>46</v>
      </c>
      <c r="AB12" s="176">
        <v>47</v>
      </c>
      <c r="AC12" s="176">
        <v>47</v>
      </c>
      <c r="AD12" s="905">
        <v>49</v>
      </c>
      <c r="AE12" s="176">
        <v>51</v>
      </c>
      <c r="AF12" s="176">
        <v>51</v>
      </c>
      <c r="AG12" s="176">
        <v>52</v>
      </c>
      <c r="AH12" s="176">
        <v>52</v>
      </c>
      <c r="AI12" s="176">
        <v>51</v>
      </c>
      <c r="AJ12" s="176">
        <v>51</v>
      </c>
      <c r="AK12" s="176">
        <v>53</v>
      </c>
      <c r="AL12" s="327">
        <v>49</v>
      </c>
    </row>
    <row r="13" spans="1:40" ht="17.100000000000001">
      <c r="A13" s="176">
        <v>12</v>
      </c>
      <c r="B13" s="1040" t="s">
        <v>4003</v>
      </c>
      <c r="C13" s="175" t="s">
        <v>733</v>
      </c>
      <c r="D13" s="176"/>
      <c r="E13" s="92">
        <v>1385309</v>
      </c>
      <c r="F13" s="176" t="s">
        <v>142</v>
      </c>
      <c r="G13" s="176" t="s">
        <v>183</v>
      </c>
      <c r="H13" s="176" t="s">
        <v>326</v>
      </c>
      <c r="I13" s="93">
        <v>44203</v>
      </c>
      <c r="J13" s="94">
        <f t="shared" ca="1" si="0"/>
        <v>2.6694444444444443</v>
      </c>
      <c r="K13" s="92">
        <f t="shared" ca="1" si="1"/>
        <v>974</v>
      </c>
      <c r="L13" s="92">
        <f t="shared" ca="1" si="3"/>
        <v>32.466666666666669</v>
      </c>
      <c r="M13" s="642" t="s">
        <v>141</v>
      </c>
      <c r="N13" s="712">
        <v>44571</v>
      </c>
      <c r="O13" s="333">
        <f t="shared" si="2"/>
        <v>12.266666666666667</v>
      </c>
      <c r="P13" s="176">
        <v>216</v>
      </c>
      <c r="Q13" s="176">
        <v>32</v>
      </c>
      <c r="R13" s="176">
        <v>38</v>
      </c>
      <c r="S13" s="176">
        <v>41</v>
      </c>
      <c r="T13" s="176">
        <v>43</v>
      </c>
      <c r="U13" s="176">
        <v>45</v>
      </c>
      <c r="V13" s="176">
        <v>46</v>
      </c>
      <c r="W13" s="176">
        <v>47</v>
      </c>
      <c r="X13" s="176"/>
      <c r="Y13" s="176"/>
      <c r="Z13" s="176"/>
      <c r="AA13" s="176">
        <v>48</v>
      </c>
      <c r="AB13" s="176">
        <v>48</v>
      </c>
      <c r="AC13" s="176">
        <v>48</v>
      </c>
      <c r="AD13" s="905">
        <v>49</v>
      </c>
      <c r="AE13" s="176">
        <v>50</v>
      </c>
      <c r="AF13" s="176">
        <v>50</v>
      </c>
      <c r="AG13" s="176">
        <v>50</v>
      </c>
      <c r="AH13" s="176">
        <v>51</v>
      </c>
      <c r="AI13" s="176">
        <v>51</v>
      </c>
      <c r="AJ13" s="176">
        <v>52</v>
      </c>
      <c r="AK13" s="176">
        <v>53</v>
      </c>
      <c r="AL13" s="327">
        <v>48</v>
      </c>
    </row>
    <row r="14" spans="1:40" s="661" customFormat="1" ht="17.100000000000001">
      <c r="A14" s="76">
        <v>13</v>
      </c>
      <c r="B14" s="76"/>
      <c r="C14" s="946" t="s">
        <v>734</v>
      </c>
      <c r="D14" s="76" t="s">
        <v>708</v>
      </c>
      <c r="E14" s="947">
        <v>1378925</v>
      </c>
      <c r="F14" s="76" t="s">
        <v>142</v>
      </c>
      <c r="G14" s="76" t="s">
        <v>153</v>
      </c>
      <c r="H14" s="76" t="s">
        <v>329</v>
      </c>
      <c r="I14" s="948">
        <v>44165</v>
      </c>
      <c r="J14" s="949">
        <f t="shared" ref="J14:J16" ca="1" si="4">YEARFRAC(I14,TODAY())</f>
        <v>2.7722222222222221</v>
      </c>
      <c r="K14" s="947">
        <f t="shared" ref="K14:K16" ca="1" si="5">_xlfn.DAYS(TODAY(),I14)</f>
        <v>1012</v>
      </c>
      <c r="L14" s="950">
        <f t="shared" ref="L14:L16" ca="1" si="6">K14/30</f>
        <v>33.733333333333334</v>
      </c>
      <c r="M14" s="951" t="s">
        <v>3375</v>
      </c>
      <c r="N14" s="121">
        <v>44571</v>
      </c>
      <c r="O14" s="368">
        <f t="shared" si="2"/>
        <v>13.533333333333333</v>
      </c>
      <c r="P14" s="76"/>
      <c r="Q14" s="76"/>
      <c r="R14" s="76"/>
      <c r="S14" s="76"/>
      <c r="T14" s="76"/>
      <c r="U14" s="76"/>
      <c r="V14" s="76"/>
      <c r="W14" s="76"/>
      <c r="X14" s="76">
        <v>160</v>
      </c>
      <c r="Y14" s="76">
        <v>34</v>
      </c>
      <c r="Z14" s="76"/>
      <c r="AA14" s="76">
        <v>34</v>
      </c>
      <c r="AB14" s="76">
        <v>33</v>
      </c>
      <c r="AC14" s="76">
        <v>33</v>
      </c>
      <c r="AD14" s="76">
        <v>33</v>
      </c>
      <c r="AE14" s="76">
        <v>34</v>
      </c>
      <c r="AF14" s="76">
        <v>33</v>
      </c>
      <c r="AG14" s="76">
        <v>33</v>
      </c>
    </row>
    <row r="15" spans="1:40" s="661" customFormat="1" ht="17.100000000000001">
      <c r="A15" s="76">
        <v>14</v>
      </c>
      <c r="B15" s="76"/>
      <c r="C15" s="946" t="s">
        <v>735</v>
      </c>
      <c r="D15" s="76"/>
      <c r="E15" s="952">
        <v>1378925</v>
      </c>
      <c r="F15" s="76" t="s">
        <v>142</v>
      </c>
      <c r="G15" s="76" t="s">
        <v>153</v>
      </c>
      <c r="H15" s="76" t="s">
        <v>326</v>
      </c>
      <c r="I15" s="953">
        <v>44165</v>
      </c>
      <c r="J15" s="954">
        <f t="shared" ca="1" si="4"/>
        <v>2.7722222222222221</v>
      </c>
      <c r="K15" s="952">
        <f t="shared" ca="1" si="5"/>
        <v>1012</v>
      </c>
      <c r="L15" s="955">
        <f t="shared" ca="1" si="6"/>
        <v>33.733333333333334</v>
      </c>
      <c r="M15" s="951" t="s">
        <v>3375</v>
      </c>
      <c r="N15" s="121">
        <v>44571</v>
      </c>
      <c r="O15" s="368">
        <f t="shared" si="2"/>
        <v>13.533333333333333</v>
      </c>
      <c r="P15" s="76"/>
      <c r="Q15" s="76"/>
      <c r="R15" s="76"/>
      <c r="S15" s="76"/>
      <c r="T15" s="76"/>
      <c r="U15" s="76"/>
      <c r="V15" s="76"/>
      <c r="W15" s="76"/>
      <c r="X15" s="76">
        <v>159</v>
      </c>
      <c r="Y15" s="76">
        <v>35</v>
      </c>
      <c r="Z15" s="76"/>
      <c r="AA15" s="76">
        <v>35</v>
      </c>
      <c r="AB15" s="76">
        <v>35</v>
      </c>
      <c r="AC15" s="76">
        <v>35</v>
      </c>
      <c r="AD15" s="76">
        <v>36</v>
      </c>
      <c r="AE15" s="76">
        <v>36</v>
      </c>
      <c r="AF15" s="76">
        <v>35</v>
      </c>
      <c r="AG15" s="76">
        <v>36</v>
      </c>
      <c r="AH15" s="661" t="s">
        <v>4004</v>
      </c>
    </row>
    <row r="16" spans="1:40" s="661" customFormat="1" ht="17.100000000000001">
      <c r="A16" s="76">
        <v>15</v>
      </c>
      <c r="B16" s="76"/>
      <c r="C16" s="946" t="s">
        <v>736</v>
      </c>
      <c r="D16" s="76"/>
      <c r="E16" s="952">
        <v>1378925</v>
      </c>
      <c r="F16" s="76" t="s">
        <v>142</v>
      </c>
      <c r="G16" s="76" t="s">
        <v>153</v>
      </c>
      <c r="H16" s="76" t="s">
        <v>316</v>
      </c>
      <c r="I16" s="953">
        <v>44165</v>
      </c>
      <c r="J16" s="954">
        <f t="shared" ca="1" si="4"/>
        <v>2.7722222222222221</v>
      </c>
      <c r="K16" s="952">
        <f t="shared" ca="1" si="5"/>
        <v>1012</v>
      </c>
      <c r="L16" s="955">
        <f t="shared" ca="1" si="6"/>
        <v>33.733333333333334</v>
      </c>
      <c r="M16" s="951" t="s">
        <v>3375</v>
      </c>
      <c r="N16" s="121">
        <v>44571</v>
      </c>
      <c r="O16" s="368">
        <f t="shared" si="2"/>
        <v>13.533333333333333</v>
      </c>
      <c r="P16" s="76"/>
      <c r="Q16" s="76"/>
      <c r="R16" s="76"/>
      <c r="S16" s="76"/>
      <c r="T16" s="76"/>
      <c r="U16" s="76"/>
      <c r="V16" s="76"/>
      <c r="W16" s="76"/>
      <c r="X16" s="76">
        <v>165</v>
      </c>
      <c r="Y16" s="76">
        <v>33</v>
      </c>
      <c r="Z16" s="76"/>
      <c r="AA16" s="76">
        <v>33</v>
      </c>
      <c r="AB16" s="76">
        <v>32</v>
      </c>
      <c r="AC16" s="76">
        <v>33</v>
      </c>
      <c r="AD16" s="76">
        <v>32</v>
      </c>
      <c r="AE16" s="76">
        <v>34</v>
      </c>
      <c r="AF16" s="76">
        <v>33</v>
      </c>
      <c r="AG16" s="76">
        <v>33</v>
      </c>
    </row>
    <row r="17" spans="1:13">
      <c r="M17" t="s">
        <v>4005</v>
      </c>
    </row>
    <row r="21" spans="1:13" ht="15.95">
      <c r="A21" s="161" t="s">
        <v>184</v>
      </c>
      <c r="B21" s="14"/>
    </row>
    <row r="22" spans="1:13" ht="15.95">
      <c r="A22" s="162" t="s">
        <v>153</v>
      </c>
      <c r="B22" s="877"/>
    </row>
    <row r="23" spans="1:13">
      <c r="A23" s="163" t="s">
        <v>170</v>
      </c>
      <c r="B23" s="105"/>
    </row>
    <row r="24" spans="1:13" ht="15.95">
      <c r="A24" s="164" t="s">
        <v>179</v>
      </c>
      <c r="B24" s="124"/>
    </row>
    <row r="25" spans="1:13" ht="15.95">
      <c r="A25" s="165" t="s">
        <v>185</v>
      </c>
      <c r="B25" s="3"/>
    </row>
    <row r="26" spans="1:13" ht="15.95">
      <c r="A26" s="187" t="s">
        <v>183</v>
      </c>
      <c r="B26" s="92"/>
    </row>
    <row r="27" spans="1:13">
      <c r="A27" s="186" t="s">
        <v>186</v>
      </c>
      <c r="B27" s="151"/>
    </row>
    <row r="28" spans="1:13" ht="17.100000000000001">
      <c r="A28" s="374" t="s">
        <v>187</v>
      </c>
      <c r="B28" s="878"/>
    </row>
    <row r="29" spans="1:13" ht="17.100000000000001">
      <c r="A29" s="393" t="s">
        <v>188</v>
      </c>
      <c r="B29" s="879"/>
    </row>
  </sheetData>
  <pageMargins left="0.7" right="0.7" top="0.75" bottom="0.75" header="0.3" footer="0.3"/>
  <pageSetup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50EC-97A2-4C0B-B711-02118EA10658}">
  <sheetPr>
    <pageSetUpPr fitToPage="1"/>
  </sheetPr>
  <dimension ref="A1:X65"/>
  <sheetViews>
    <sheetView topLeftCell="B1" workbookViewId="0">
      <selection activeCell="I3" sqref="I3"/>
    </sheetView>
  </sheetViews>
  <sheetFormatPr defaultColWidth="8.85546875" defaultRowHeight="15"/>
  <cols>
    <col min="1" max="3" width="17.42578125" customWidth="1"/>
    <col min="5" max="5" width="1.28515625" style="323" customWidth="1"/>
    <col min="7" max="17" width="15.28515625" customWidth="1"/>
    <col min="19" max="19" width="1.7109375" style="323" customWidth="1"/>
    <col min="21" max="21" width="18" customWidth="1"/>
    <col min="22" max="22" width="16.42578125" customWidth="1"/>
    <col min="23" max="23" width="20.42578125" customWidth="1"/>
  </cols>
  <sheetData>
    <row r="1" spans="1:24" ht="26.1">
      <c r="B1" s="1" t="s">
        <v>134</v>
      </c>
      <c r="G1" s="1107"/>
      <c r="H1" s="1107"/>
      <c r="I1" s="1107"/>
      <c r="J1" s="1107"/>
      <c r="K1" s="1107"/>
      <c r="L1" s="1239" t="s">
        <v>189</v>
      </c>
      <c r="M1" s="1107"/>
      <c r="N1" s="1107"/>
      <c r="O1" s="1107"/>
      <c r="P1" s="1107"/>
      <c r="Q1" s="1107"/>
      <c r="V1" s="1239" t="s">
        <v>190</v>
      </c>
      <c r="W1" s="1239"/>
      <c r="X1" s="1107"/>
    </row>
    <row r="2" spans="1:24" ht="18.95">
      <c r="A2" s="1"/>
      <c r="B2" s="167" t="s">
        <v>139</v>
      </c>
      <c r="C2" s="1"/>
      <c r="G2" s="1107"/>
      <c r="H2" s="675" t="s">
        <v>191</v>
      </c>
      <c r="I2" s="1107"/>
      <c r="J2" s="1107"/>
      <c r="K2" s="1107"/>
      <c r="L2" s="675" t="s">
        <v>192</v>
      </c>
      <c r="M2" s="1107"/>
      <c r="N2" s="1107"/>
      <c r="O2" s="1107"/>
      <c r="P2" s="675" t="s">
        <v>192</v>
      </c>
      <c r="Q2" s="1107"/>
      <c r="U2" s="304" t="s">
        <v>142</v>
      </c>
      <c r="V2" s="976" t="s">
        <v>193</v>
      </c>
      <c r="W2" s="304" t="s">
        <v>144</v>
      </c>
    </row>
    <row r="3" spans="1:24" ht="21.75" customHeight="1">
      <c r="A3" s="167" t="s">
        <v>142</v>
      </c>
      <c r="B3" s="671" t="s">
        <v>149</v>
      </c>
      <c r="C3" s="167" t="s">
        <v>144</v>
      </c>
      <c r="G3" s="673"/>
      <c r="H3" s="674" t="s">
        <v>139</v>
      </c>
      <c r="I3" s="673"/>
      <c r="J3" s="1107"/>
      <c r="K3" s="673"/>
      <c r="L3" s="674" t="s">
        <v>194</v>
      </c>
      <c r="M3" s="673"/>
      <c r="N3" s="1107"/>
      <c r="O3" s="673"/>
      <c r="P3" s="674" t="s">
        <v>195</v>
      </c>
      <c r="Q3" s="673"/>
      <c r="U3" s="304"/>
      <c r="V3" s="976"/>
      <c r="W3" s="304"/>
    </row>
    <row r="4" spans="1:24" ht="30.75" customHeight="1">
      <c r="A4" s="282">
        <f>SUM(A5:A9)</f>
        <v>38</v>
      </c>
      <c r="B4" s="283" t="s">
        <v>153</v>
      </c>
      <c r="C4" s="284">
        <f>SUM(C5:C9)</f>
        <v>40</v>
      </c>
      <c r="G4" s="674" t="s">
        <v>142</v>
      </c>
      <c r="H4" s="1240" t="s">
        <v>196</v>
      </c>
      <c r="I4" s="674" t="s">
        <v>144</v>
      </c>
      <c r="J4" s="1107"/>
      <c r="K4" s="674" t="s">
        <v>142</v>
      </c>
      <c r="L4" s="1240"/>
      <c r="M4" s="674" t="s">
        <v>144</v>
      </c>
      <c r="N4" s="1107"/>
      <c r="O4" s="674" t="s">
        <v>142</v>
      </c>
      <c r="P4" s="1240"/>
      <c r="Q4" s="674" t="s">
        <v>144</v>
      </c>
      <c r="U4" s="970"/>
      <c r="V4" s="971" t="s">
        <v>153</v>
      </c>
      <c r="W4" s="972"/>
    </row>
    <row r="5" spans="1:24" ht="15.95">
      <c r="A5" s="1148">
        <v>10</v>
      </c>
      <c r="B5" s="260" t="s">
        <v>156</v>
      </c>
      <c r="C5" s="1149">
        <v>10</v>
      </c>
      <c r="G5" s="1241"/>
      <c r="H5" s="1242" t="s">
        <v>153</v>
      </c>
      <c r="I5" s="1243"/>
      <c r="J5" s="1107"/>
      <c r="K5" s="1241"/>
      <c r="L5" s="1242" t="s">
        <v>153</v>
      </c>
      <c r="M5" s="1243"/>
      <c r="N5" s="1107"/>
      <c r="O5" s="1241"/>
      <c r="P5" s="1242" t="s">
        <v>153</v>
      </c>
      <c r="Q5" s="1243"/>
      <c r="U5" s="1046">
        <v>2</v>
      </c>
      <c r="V5" s="260" t="s">
        <v>197</v>
      </c>
      <c r="W5" s="1015">
        <v>2</v>
      </c>
    </row>
    <row r="6" spans="1:24" ht="15.95">
      <c r="A6" s="1046">
        <v>10</v>
      </c>
      <c r="B6" s="1236" t="s">
        <v>155</v>
      </c>
      <c r="C6" s="1237">
        <v>10</v>
      </c>
      <c r="G6" s="1244"/>
      <c r="H6" s="1245"/>
      <c r="I6" s="1246"/>
      <c r="J6" s="1107"/>
      <c r="K6" s="1244"/>
      <c r="L6" s="1245"/>
      <c r="M6" s="1246"/>
      <c r="N6" s="1107"/>
      <c r="O6" s="1244"/>
      <c r="P6" s="1245"/>
      <c r="Q6" s="1246"/>
      <c r="U6" s="1046">
        <v>3</v>
      </c>
      <c r="V6" s="260" t="s">
        <v>198</v>
      </c>
      <c r="W6" s="1015">
        <v>3</v>
      </c>
    </row>
    <row r="7" spans="1:24" ht="15.95">
      <c r="A7" s="1046">
        <v>2</v>
      </c>
      <c r="B7" s="1236" t="s">
        <v>158</v>
      </c>
      <c r="C7" s="1237">
        <v>6</v>
      </c>
      <c r="G7" s="1247">
        <v>1</v>
      </c>
      <c r="H7" s="1245" t="s">
        <v>155</v>
      </c>
      <c r="I7" s="1248">
        <v>8</v>
      </c>
      <c r="J7" s="1107"/>
      <c r="K7" s="1247">
        <v>1</v>
      </c>
      <c r="L7" s="1245" t="s">
        <v>155</v>
      </c>
      <c r="M7" s="1248">
        <v>7</v>
      </c>
      <c r="N7" s="1107" t="s">
        <v>199</v>
      </c>
      <c r="O7" s="1247">
        <v>0</v>
      </c>
      <c r="P7" s="1245" t="s">
        <v>155</v>
      </c>
      <c r="Q7" s="1248">
        <v>3</v>
      </c>
      <c r="U7" s="1046">
        <v>1</v>
      </c>
      <c r="V7" s="260" t="s">
        <v>200</v>
      </c>
      <c r="W7" s="1015">
        <v>1</v>
      </c>
    </row>
    <row r="8" spans="1:24" ht="15.95">
      <c r="A8" s="1046">
        <v>11</v>
      </c>
      <c r="B8" s="1236" t="s">
        <v>162</v>
      </c>
      <c r="C8" s="1237">
        <v>11</v>
      </c>
      <c r="G8" s="1247">
        <v>6</v>
      </c>
      <c r="H8" s="1245" t="s">
        <v>158</v>
      </c>
      <c r="I8" s="1248">
        <v>2</v>
      </c>
      <c r="J8" s="1107"/>
      <c r="K8" s="1247">
        <v>5</v>
      </c>
      <c r="L8" s="1245" t="s">
        <v>158</v>
      </c>
      <c r="M8" s="1248">
        <v>2</v>
      </c>
      <c r="N8" s="1107"/>
      <c r="O8" s="1247">
        <v>1</v>
      </c>
      <c r="P8" s="1245" t="s">
        <v>158</v>
      </c>
      <c r="Q8" s="1248">
        <v>0</v>
      </c>
      <c r="U8" s="1046">
        <v>1</v>
      </c>
      <c r="V8" s="260" t="s">
        <v>201</v>
      </c>
      <c r="W8" s="1015">
        <v>1</v>
      </c>
    </row>
    <row r="9" spans="1:24" ht="15.95">
      <c r="A9" s="261">
        <v>5</v>
      </c>
      <c r="B9" s="260" t="s">
        <v>166</v>
      </c>
      <c r="C9" s="262">
        <v>3</v>
      </c>
      <c r="G9" s="1247">
        <v>10</v>
      </c>
      <c r="H9" s="1245" t="s">
        <v>162</v>
      </c>
      <c r="I9" s="1248">
        <v>7</v>
      </c>
      <c r="J9" s="1107"/>
      <c r="K9" s="1247">
        <v>7</v>
      </c>
      <c r="L9" s="1245" t="s">
        <v>162</v>
      </c>
      <c r="M9" s="1248">
        <v>7</v>
      </c>
      <c r="N9" s="1107"/>
      <c r="O9" s="1247">
        <v>3</v>
      </c>
      <c r="P9" s="1245" t="s">
        <v>162</v>
      </c>
      <c r="Q9" s="1248">
        <v>0</v>
      </c>
      <c r="U9" s="261"/>
      <c r="V9" s="260"/>
      <c r="W9" s="262"/>
    </row>
    <row r="10" spans="1:24" ht="15.95">
      <c r="A10" s="261" t="s">
        <v>171</v>
      </c>
      <c r="B10" s="260" t="s">
        <v>165</v>
      </c>
      <c r="C10" s="261" t="s">
        <v>171</v>
      </c>
      <c r="G10" s="1247">
        <v>0</v>
      </c>
      <c r="H10" s="1245" t="s">
        <v>166</v>
      </c>
      <c r="I10" s="1248">
        <v>3</v>
      </c>
      <c r="J10" s="1107"/>
      <c r="K10" s="1247">
        <v>0</v>
      </c>
      <c r="L10" s="1245" t="s">
        <v>166</v>
      </c>
      <c r="M10" s="1248">
        <v>1</v>
      </c>
      <c r="N10" s="1107"/>
      <c r="O10" s="1247">
        <v>0</v>
      </c>
      <c r="P10" s="1245" t="s">
        <v>166</v>
      </c>
      <c r="Q10" s="1248">
        <v>2</v>
      </c>
      <c r="U10" s="285"/>
      <c r="V10" s="286" t="s">
        <v>170</v>
      </c>
      <c r="W10" s="287"/>
    </row>
    <row r="11" spans="1:24" ht="15.95">
      <c r="A11" s="261" t="s">
        <v>171</v>
      </c>
      <c r="B11" s="260" t="s">
        <v>168</v>
      </c>
      <c r="C11" s="261" t="s">
        <v>171</v>
      </c>
      <c r="G11" s="1249"/>
      <c r="H11" s="1250" t="s">
        <v>170</v>
      </c>
      <c r="I11" s="1251"/>
      <c r="J11" s="1107"/>
      <c r="K11" s="1249"/>
      <c r="L11" s="1250" t="s">
        <v>170</v>
      </c>
      <c r="M11" s="1251"/>
      <c r="N11" s="1107"/>
      <c r="O11" s="1249"/>
      <c r="P11" s="1250" t="s">
        <v>170</v>
      </c>
      <c r="Q11" s="1251"/>
      <c r="U11" s="1862" t="s">
        <v>202</v>
      </c>
      <c r="V11" s="260" t="s">
        <v>197</v>
      </c>
      <c r="W11" s="1048">
        <v>3</v>
      </c>
    </row>
    <row r="12" spans="1:24" ht="15.95">
      <c r="A12" s="285">
        <f>SUM(A13:A17)</f>
        <v>49</v>
      </c>
      <c r="B12" s="286" t="s">
        <v>170</v>
      </c>
      <c r="C12" s="287">
        <f>SUM(C13:C17)</f>
        <v>47</v>
      </c>
      <c r="G12" s="1252"/>
      <c r="H12" s="1245"/>
      <c r="I12" s="1253"/>
      <c r="J12" s="1107"/>
      <c r="K12" s="1252"/>
      <c r="L12" s="1245"/>
      <c r="M12" s="1253"/>
      <c r="N12" s="1107"/>
      <c r="O12" s="1252"/>
      <c r="P12" s="1245"/>
      <c r="Q12" s="1253"/>
      <c r="U12" s="1016">
        <v>4</v>
      </c>
      <c r="V12" s="260" t="s">
        <v>198</v>
      </c>
      <c r="W12" s="1288" t="s">
        <v>203</v>
      </c>
    </row>
    <row r="13" spans="1:24" ht="15.95">
      <c r="A13" s="263">
        <v>9</v>
      </c>
      <c r="B13" s="260" t="s">
        <v>156</v>
      </c>
      <c r="C13" s="268">
        <v>8</v>
      </c>
      <c r="G13" s="1252">
        <v>14</v>
      </c>
      <c r="H13" s="1245" t="s">
        <v>155</v>
      </c>
      <c r="I13" s="1253">
        <v>10</v>
      </c>
      <c r="J13" s="1107"/>
      <c r="K13" s="1252">
        <v>5</v>
      </c>
      <c r="L13" s="1245" t="s">
        <v>155</v>
      </c>
      <c r="M13" s="1253">
        <v>5</v>
      </c>
      <c r="N13" s="1107"/>
      <c r="O13" s="1252">
        <v>13</v>
      </c>
      <c r="P13" s="1245" t="s">
        <v>155</v>
      </c>
      <c r="Q13" s="1253">
        <v>10</v>
      </c>
      <c r="U13" s="1016" t="s">
        <v>204</v>
      </c>
      <c r="V13" s="260" t="s">
        <v>200</v>
      </c>
      <c r="W13" s="1048">
        <v>2</v>
      </c>
    </row>
    <row r="14" spans="1:24" ht="15.95">
      <c r="A14" s="1047">
        <v>13</v>
      </c>
      <c r="B14" s="1236" t="s">
        <v>155</v>
      </c>
      <c r="C14" s="1048">
        <v>11</v>
      </c>
      <c r="G14" s="1252">
        <v>9</v>
      </c>
      <c r="H14" s="1245" t="s">
        <v>158</v>
      </c>
      <c r="I14" s="1253">
        <v>9</v>
      </c>
      <c r="J14" s="1107"/>
      <c r="K14" s="1252">
        <v>0</v>
      </c>
      <c r="L14" s="1245" t="s">
        <v>158</v>
      </c>
      <c r="M14" s="1253">
        <v>0</v>
      </c>
      <c r="N14" s="1107"/>
      <c r="O14" s="1252">
        <v>9</v>
      </c>
      <c r="P14" s="1245" t="s">
        <v>158</v>
      </c>
      <c r="Q14" s="1253">
        <v>9</v>
      </c>
      <c r="U14" s="1016">
        <v>2</v>
      </c>
      <c r="V14" s="260" t="s">
        <v>201</v>
      </c>
      <c r="W14" s="1288" t="s">
        <v>205</v>
      </c>
    </row>
    <row r="15" spans="1:24" ht="15.95">
      <c r="A15" s="1047">
        <v>10</v>
      </c>
      <c r="B15" s="1236" t="s">
        <v>158</v>
      </c>
      <c r="C15" s="1048">
        <v>9</v>
      </c>
      <c r="G15" s="1252">
        <v>9</v>
      </c>
      <c r="H15" s="1245" t="s">
        <v>162</v>
      </c>
      <c r="I15" s="1253">
        <v>9</v>
      </c>
      <c r="J15" s="1107"/>
      <c r="K15" s="1252">
        <v>6</v>
      </c>
      <c r="L15" s="1245" t="s">
        <v>162</v>
      </c>
      <c r="M15" s="1253">
        <v>6</v>
      </c>
      <c r="N15" s="1107"/>
      <c r="O15" s="1252">
        <v>3</v>
      </c>
      <c r="P15" s="1245" t="s">
        <v>162</v>
      </c>
      <c r="Q15" s="1253">
        <v>4</v>
      </c>
      <c r="U15" s="263"/>
      <c r="V15" s="260"/>
      <c r="W15" s="268"/>
    </row>
    <row r="16" spans="1:24" ht="15.95">
      <c r="A16" s="1047">
        <v>10</v>
      </c>
      <c r="B16" s="1236" t="s">
        <v>162</v>
      </c>
      <c r="C16" s="1048">
        <v>11</v>
      </c>
      <c r="G16" s="1252">
        <v>6</v>
      </c>
      <c r="H16" s="1245" t="s">
        <v>166</v>
      </c>
      <c r="I16" s="1253">
        <v>5</v>
      </c>
      <c r="J16" s="1107"/>
      <c r="K16" s="1252">
        <v>0</v>
      </c>
      <c r="L16" s="1245" t="s">
        <v>166</v>
      </c>
      <c r="M16" s="1253">
        <v>1</v>
      </c>
      <c r="N16" s="1107"/>
      <c r="O16" s="1252">
        <v>6</v>
      </c>
      <c r="P16" s="1245" t="s">
        <v>166</v>
      </c>
      <c r="Q16" s="1253">
        <v>4</v>
      </c>
      <c r="U16" s="296"/>
      <c r="V16" s="297" t="s">
        <v>179</v>
      </c>
      <c r="W16" s="298"/>
    </row>
    <row r="17" spans="1:23" ht="15.95">
      <c r="A17" s="1047">
        <v>7</v>
      </c>
      <c r="B17" s="1236" t="s">
        <v>166</v>
      </c>
      <c r="C17" s="1048">
        <v>8</v>
      </c>
      <c r="G17" s="1254"/>
      <c r="H17" s="1255" t="s">
        <v>179</v>
      </c>
      <c r="I17" s="1256"/>
      <c r="J17" s="1107"/>
      <c r="K17" s="1254"/>
      <c r="L17" s="1255" t="s">
        <v>179</v>
      </c>
      <c r="M17" s="1256"/>
      <c r="N17" s="1107"/>
      <c r="O17" s="1254"/>
      <c r="P17" s="1255" t="s">
        <v>179</v>
      </c>
      <c r="Q17" s="1256"/>
      <c r="U17" s="264">
        <v>3</v>
      </c>
      <c r="V17" s="260" t="s">
        <v>197</v>
      </c>
      <c r="W17" s="269">
        <v>3</v>
      </c>
    </row>
    <row r="18" spans="1:23" ht="15.95">
      <c r="A18" s="261" t="s">
        <v>171</v>
      </c>
      <c r="B18" s="260" t="s">
        <v>165</v>
      </c>
      <c r="C18" s="261" t="s">
        <v>171</v>
      </c>
      <c r="G18" s="1257"/>
      <c r="H18" s="1245"/>
      <c r="I18" s="1258"/>
      <c r="J18" s="1107"/>
      <c r="K18" s="1257"/>
      <c r="L18" s="1245"/>
      <c r="M18" s="1258"/>
      <c r="N18" s="1107"/>
      <c r="O18" s="1257"/>
      <c r="P18" s="1245"/>
      <c r="Q18" s="1258"/>
      <c r="U18" s="1134">
        <v>3</v>
      </c>
      <c r="V18" s="260" t="s">
        <v>198</v>
      </c>
      <c r="W18" s="1151">
        <v>3</v>
      </c>
    </row>
    <row r="19" spans="1:23" ht="15.95">
      <c r="A19" s="261" t="s">
        <v>171</v>
      </c>
      <c r="B19" s="260" t="s">
        <v>168</v>
      </c>
      <c r="C19" s="261" t="s">
        <v>171</v>
      </c>
      <c r="G19" s="1257">
        <v>14</v>
      </c>
      <c r="H19" s="1245" t="s">
        <v>155</v>
      </c>
      <c r="I19" s="1258">
        <v>10</v>
      </c>
      <c r="J19" s="1107"/>
      <c r="K19" s="1257">
        <v>5</v>
      </c>
      <c r="L19" s="1245" t="s">
        <v>155</v>
      </c>
      <c r="M19" s="1258">
        <v>5</v>
      </c>
      <c r="N19" s="1107"/>
      <c r="O19" s="1257">
        <v>13</v>
      </c>
      <c r="P19" s="1245" t="s">
        <v>155</v>
      </c>
      <c r="Q19" s="1258">
        <v>10</v>
      </c>
      <c r="U19" s="1134">
        <v>2</v>
      </c>
      <c r="V19" s="260" t="s">
        <v>200</v>
      </c>
      <c r="W19" s="269">
        <v>2</v>
      </c>
    </row>
    <row r="20" spans="1:23" ht="15.95">
      <c r="A20" s="296">
        <f>SUM(A21:A25)</f>
        <v>54</v>
      </c>
      <c r="B20" s="297" t="s">
        <v>179</v>
      </c>
      <c r="C20" s="298">
        <f>SUM(C21:C25)</f>
        <v>48</v>
      </c>
      <c r="G20" s="1257">
        <v>6</v>
      </c>
      <c r="H20" s="1245" t="s">
        <v>158</v>
      </c>
      <c r="I20" s="1258">
        <v>8</v>
      </c>
      <c r="J20" s="1107"/>
      <c r="K20" s="1257">
        <v>0</v>
      </c>
      <c r="L20" s="1245" t="s">
        <v>158</v>
      </c>
      <c r="M20" s="1258">
        <v>0</v>
      </c>
      <c r="N20" s="1107"/>
      <c r="O20" s="1257">
        <v>6</v>
      </c>
      <c r="P20" s="1245" t="s">
        <v>158</v>
      </c>
      <c r="Q20" s="1258">
        <v>8</v>
      </c>
      <c r="U20" s="1134">
        <v>2</v>
      </c>
      <c r="V20" s="260" t="s">
        <v>201</v>
      </c>
      <c r="W20" s="1151">
        <v>2</v>
      </c>
    </row>
    <row r="21" spans="1:23" ht="15.95">
      <c r="A21" s="264">
        <v>9</v>
      </c>
      <c r="B21" s="260" t="s">
        <v>156</v>
      </c>
      <c r="C21" s="269">
        <v>5</v>
      </c>
      <c r="G21" s="1257">
        <v>10</v>
      </c>
      <c r="H21" s="1245" t="s">
        <v>162</v>
      </c>
      <c r="I21" s="1258">
        <v>13</v>
      </c>
      <c r="J21" s="1107"/>
      <c r="K21" s="1257">
        <v>7</v>
      </c>
      <c r="L21" s="1245" t="s">
        <v>162</v>
      </c>
      <c r="M21" s="1258">
        <v>8</v>
      </c>
      <c r="N21" s="1107"/>
      <c r="O21" s="1257">
        <v>10</v>
      </c>
      <c r="P21" s="1245" t="s">
        <v>162</v>
      </c>
      <c r="Q21" s="1258">
        <v>13</v>
      </c>
      <c r="U21" s="264"/>
      <c r="V21" s="260"/>
      <c r="W21" s="269"/>
    </row>
    <row r="22" spans="1:23" ht="15.95">
      <c r="A22" s="1134">
        <v>13</v>
      </c>
      <c r="B22" s="1236" t="s">
        <v>155</v>
      </c>
      <c r="C22" s="1151">
        <v>10</v>
      </c>
      <c r="G22" s="1257">
        <v>0</v>
      </c>
      <c r="H22" s="1245" t="s">
        <v>166</v>
      </c>
      <c r="I22" s="1258">
        <v>0</v>
      </c>
      <c r="J22" s="1107"/>
      <c r="K22" s="1257">
        <v>0</v>
      </c>
      <c r="L22" s="1245" t="s">
        <v>166</v>
      </c>
      <c r="M22" s="1258">
        <v>0</v>
      </c>
      <c r="N22" s="1107"/>
      <c r="O22" s="1257">
        <v>0</v>
      </c>
      <c r="P22" s="1245" t="s">
        <v>166</v>
      </c>
      <c r="Q22" s="1258">
        <v>0</v>
      </c>
      <c r="U22" s="973"/>
      <c r="V22" s="974" t="s">
        <v>183</v>
      </c>
      <c r="W22" s="975"/>
    </row>
    <row r="23" spans="1:23" ht="15.95">
      <c r="A23" s="1134">
        <v>12</v>
      </c>
      <c r="B23" s="1236" t="s">
        <v>158</v>
      </c>
      <c r="C23" s="1151">
        <v>11</v>
      </c>
      <c r="G23" s="1259"/>
      <c r="H23" s="1260" t="s">
        <v>183</v>
      </c>
      <c r="I23" s="1261"/>
      <c r="J23" s="1107"/>
      <c r="K23" s="1259"/>
      <c r="L23" s="1260" t="s">
        <v>183</v>
      </c>
      <c r="M23" s="1261"/>
      <c r="N23" s="1107"/>
      <c r="O23" s="1259"/>
      <c r="P23" s="1260" t="s">
        <v>183</v>
      </c>
      <c r="Q23" s="1261"/>
      <c r="U23" s="421">
        <v>3</v>
      </c>
      <c r="V23" s="260" t="s">
        <v>197</v>
      </c>
      <c r="W23" s="422">
        <v>3</v>
      </c>
    </row>
    <row r="24" spans="1:23" ht="15.95">
      <c r="A24" s="1134">
        <v>10</v>
      </c>
      <c r="B24" s="1236" t="s">
        <v>162</v>
      </c>
      <c r="C24" s="1151">
        <v>13</v>
      </c>
      <c r="G24" s="1262"/>
      <c r="H24" s="1263"/>
      <c r="I24" s="1264"/>
      <c r="J24" s="1107"/>
      <c r="K24" s="1262"/>
      <c r="L24" s="1263"/>
      <c r="M24" s="1264"/>
      <c r="N24" s="1107"/>
      <c r="O24" s="1262"/>
      <c r="P24" s="1263"/>
      <c r="Q24" s="1264"/>
      <c r="U24" s="421">
        <v>3</v>
      </c>
      <c r="V24" s="260" t="s">
        <v>198</v>
      </c>
      <c r="W24" s="422">
        <v>3</v>
      </c>
    </row>
    <row r="25" spans="1:23" ht="15.95">
      <c r="A25" s="1134">
        <v>10</v>
      </c>
      <c r="B25" s="1236" t="s">
        <v>166</v>
      </c>
      <c r="C25" s="1151">
        <v>9</v>
      </c>
      <c r="G25" s="1265">
        <v>6</v>
      </c>
      <c r="H25" s="1245" t="s">
        <v>155</v>
      </c>
      <c r="I25" s="1266">
        <v>5</v>
      </c>
      <c r="J25" s="1107"/>
      <c r="K25" s="1265">
        <v>5</v>
      </c>
      <c r="L25" s="1245" t="s">
        <v>155</v>
      </c>
      <c r="M25" s="1266">
        <v>5</v>
      </c>
      <c r="N25" s="1107"/>
      <c r="O25" s="1265">
        <v>1</v>
      </c>
      <c r="P25" s="1245" t="s">
        <v>155</v>
      </c>
      <c r="Q25" s="1266">
        <v>0</v>
      </c>
      <c r="U25" s="421">
        <v>1</v>
      </c>
      <c r="V25" s="260" t="s">
        <v>200</v>
      </c>
      <c r="W25" s="422">
        <v>1</v>
      </c>
    </row>
    <row r="26" spans="1:23" ht="15.95">
      <c r="A26" s="261" t="s">
        <v>171</v>
      </c>
      <c r="B26" s="1236" t="s">
        <v>165</v>
      </c>
      <c r="C26" s="261" t="s">
        <v>171</v>
      </c>
      <c r="G26" s="1265">
        <v>13</v>
      </c>
      <c r="H26" s="1245" t="s">
        <v>158</v>
      </c>
      <c r="I26" s="1266">
        <v>7</v>
      </c>
      <c r="J26" s="1107"/>
      <c r="K26" s="1265">
        <v>11</v>
      </c>
      <c r="L26" s="1245" t="s">
        <v>158</v>
      </c>
      <c r="M26" s="1266">
        <v>6</v>
      </c>
      <c r="N26" s="1107"/>
      <c r="O26" s="1265">
        <v>2</v>
      </c>
      <c r="P26" s="1245" t="s">
        <v>158</v>
      </c>
      <c r="Q26" s="1266">
        <v>1</v>
      </c>
      <c r="U26" s="421">
        <v>3</v>
      </c>
      <c r="V26" s="260" t="s">
        <v>201</v>
      </c>
      <c r="W26" s="422">
        <v>1</v>
      </c>
    </row>
    <row r="27" spans="1:23" ht="15.95">
      <c r="A27" s="261" t="s">
        <v>171</v>
      </c>
      <c r="B27" s="260" t="s">
        <v>168</v>
      </c>
      <c r="C27" s="261" t="s">
        <v>171</v>
      </c>
      <c r="G27" s="1265">
        <v>2</v>
      </c>
      <c r="H27" s="1245" t="s">
        <v>162</v>
      </c>
      <c r="I27" s="1266">
        <v>10</v>
      </c>
      <c r="J27" s="1107"/>
      <c r="K27" s="1265">
        <v>0</v>
      </c>
      <c r="L27" s="1245" t="s">
        <v>162</v>
      </c>
      <c r="M27" s="1266">
        <v>0</v>
      </c>
      <c r="N27" s="1107" t="s">
        <v>206</v>
      </c>
      <c r="O27" s="1265">
        <v>2</v>
      </c>
      <c r="P27" s="1245" t="s">
        <v>162</v>
      </c>
      <c r="Q27" s="1266">
        <v>10</v>
      </c>
      <c r="U27" s="265"/>
      <c r="V27" s="260"/>
      <c r="W27" s="270"/>
    </row>
    <row r="28" spans="1:23" ht="15.95">
      <c r="A28" s="423">
        <f>SUM(A29:A33)</f>
        <v>43</v>
      </c>
      <c r="B28" s="295" t="s">
        <v>183</v>
      </c>
      <c r="C28" s="424">
        <f>SUM(C29:C33)</f>
        <v>42</v>
      </c>
      <c r="G28" s="1265">
        <v>2</v>
      </c>
      <c r="H28" s="1245" t="s">
        <v>166</v>
      </c>
      <c r="I28" s="1266">
        <v>3</v>
      </c>
      <c r="J28" s="1107"/>
      <c r="K28" s="1265">
        <v>0</v>
      </c>
      <c r="L28" s="1245" t="s">
        <v>166</v>
      </c>
      <c r="M28" s="1266">
        <v>1</v>
      </c>
      <c r="N28" s="1107"/>
      <c r="O28" s="1265">
        <v>2</v>
      </c>
      <c r="P28" s="1245" t="s">
        <v>166</v>
      </c>
      <c r="Q28" s="1266">
        <v>3</v>
      </c>
      <c r="U28" s="288"/>
      <c r="V28" s="289" t="s">
        <v>185</v>
      </c>
      <c r="W28" s="290"/>
    </row>
    <row r="29" spans="1:23" ht="15.95">
      <c r="A29" s="265">
        <v>6</v>
      </c>
      <c r="B29" s="260" t="s">
        <v>156</v>
      </c>
      <c r="C29" s="270">
        <v>5</v>
      </c>
      <c r="G29" s="1267"/>
      <c r="H29" s="1268" t="s">
        <v>185</v>
      </c>
      <c r="I29" s="1269"/>
      <c r="J29" s="1107"/>
      <c r="K29" s="1267"/>
      <c r="L29" s="1268" t="s">
        <v>185</v>
      </c>
      <c r="M29" s="1269"/>
      <c r="N29" s="1107"/>
      <c r="O29" s="1267"/>
      <c r="P29" s="1268" t="s">
        <v>185</v>
      </c>
      <c r="Q29" s="1269"/>
      <c r="U29" s="1238">
        <v>3</v>
      </c>
      <c r="V29" s="260" t="s">
        <v>197</v>
      </c>
      <c r="W29" s="1029">
        <v>3</v>
      </c>
    </row>
    <row r="30" spans="1:23" ht="15.95">
      <c r="A30" s="421">
        <v>9</v>
      </c>
      <c r="B30" s="1236" t="s">
        <v>155</v>
      </c>
      <c r="C30" s="422">
        <v>9</v>
      </c>
      <c r="G30" s="1270"/>
      <c r="H30" s="1263"/>
      <c r="I30" s="1271"/>
      <c r="J30" s="1107"/>
      <c r="K30" s="1270"/>
      <c r="L30" s="1263"/>
      <c r="M30" s="1271"/>
      <c r="N30" s="1107"/>
      <c r="O30" s="1270"/>
      <c r="P30" s="1263"/>
      <c r="Q30" s="1271"/>
      <c r="U30" s="1289" t="s">
        <v>203</v>
      </c>
      <c r="V30" s="260" t="s">
        <v>198</v>
      </c>
      <c r="W30" s="1132">
        <v>3</v>
      </c>
    </row>
    <row r="31" spans="1:23" ht="15.95">
      <c r="A31" s="421">
        <v>11</v>
      </c>
      <c r="B31" s="1236" t="s">
        <v>158</v>
      </c>
      <c r="C31" s="422">
        <v>10</v>
      </c>
      <c r="G31" s="1272">
        <v>5</v>
      </c>
      <c r="H31" s="1245" t="s">
        <v>155</v>
      </c>
      <c r="I31" s="1273">
        <v>7</v>
      </c>
      <c r="J31" s="1107"/>
      <c r="K31" s="1272">
        <v>5</v>
      </c>
      <c r="L31" s="1245" t="s">
        <v>155</v>
      </c>
      <c r="M31" s="1273">
        <v>6</v>
      </c>
      <c r="N31" s="1107"/>
      <c r="O31" s="1272">
        <v>0</v>
      </c>
      <c r="P31" s="1245" t="s">
        <v>155</v>
      </c>
      <c r="Q31" s="1273">
        <v>1</v>
      </c>
      <c r="U31" s="1238">
        <v>2</v>
      </c>
      <c r="V31" s="260" t="s">
        <v>200</v>
      </c>
      <c r="W31" s="1029">
        <v>1</v>
      </c>
    </row>
    <row r="32" spans="1:23" ht="15.95">
      <c r="A32" s="421">
        <v>13</v>
      </c>
      <c r="B32" s="1236" t="s">
        <v>162</v>
      </c>
      <c r="C32" s="422">
        <v>13</v>
      </c>
      <c r="G32" s="1272">
        <v>11</v>
      </c>
      <c r="H32" s="1245" t="s">
        <v>158</v>
      </c>
      <c r="I32" s="1273">
        <v>17</v>
      </c>
      <c r="J32" s="1107"/>
      <c r="K32" s="1272">
        <v>6</v>
      </c>
      <c r="L32" s="1245" t="s">
        <v>158</v>
      </c>
      <c r="M32" s="1273">
        <v>6</v>
      </c>
      <c r="N32" s="1107"/>
      <c r="O32" s="1272">
        <v>5</v>
      </c>
      <c r="P32" s="1245" t="s">
        <v>158</v>
      </c>
      <c r="Q32" s="1273">
        <v>12</v>
      </c>
      <c r="U32" s="1289" t="s">
        <v>205</v>
      </c>
      <c r="V32" s="260" t="s">
        <v>201</v>
      </c>
      <c r="W32" s="1132">
        <v>2</v>
      </c>
    </row>
    <row r="33" spans="1:23" ht="15.95">
      <c r="A33" s="265">
        <v>4</v>
      </c>
      <c r="B33" s="260" t="s">
        <v>166</v>
      </c>
      <c r="C33" s="270">
        <v>5</v>
      </c>
      <c r="G33" s="1272">
        <v>6</v>
      </c>
      <c r="H33" s="1245" t="s">
        <v>162</v>
      </c>
      <c r="I33" s="1273">
        <v>9</v>
      </c>
      <c r="J33" s="1107"/>
      <c r="K33" s="1272">
        <v>6</v>
      </c>
      <c r="L33" s="1245" t="s">
        <v>162</v>
      </c>
      <c r="M33" s="1273">
        <v>7</v>
      </c>
      <c r="N33" s="1107"/>
      <c r="O33" s="1272">
        <v>0</v>
      </c>
      <c r="P33" s="1245" t="s">
        <v>162</v>
      </c>
      <c r="Q33" s="1273">
        <v>2</v>
      </c>
      <c r="U33" s="266"/>
      <c r="V33" s="260"/>
      <c r="W33" s="271"/>
    </row>
    <row r="34" spans="1:23" ht="15.95">
      <c r="A34" s="261" t="s">
        <v>171</v>
      </c>
      <c r="B34" s="260" t="s">
        <v>165</v>
      </c>
      <c r="C34" s="261" t="s">
        <v>171</v>
      </c>
      <c r="G34" s="1270">
        <v>0</v>
      </c>
      <c r="H34" s="1263" t="s">
        <v>166</v>
      </c>
      <c r="I34" s="1271">
        <v>0</v>
      </c>
      <c r="J34" s="1107"/>
      <c r="K34" s="1270">
        <v>0</v>
      </c>
      <c r="L34" s="1263" t="s">
        <v>166</v>
      </c>
      <c r="M34" s="1271">
        <v>0</v>
      </c>
      <c r="N34" s="1107"/>
      <c r="O34" s="1270">
        <v>0</v>
      </c>
      <c r="P34" s="1263" t="s">
        <v>166</v>
      </c>
      <c r="Q34" s="1271">
        <v>0</v>
      </c>
      <c r="U34" s="428"/>
      <c r="V34" s="291" t="s">
        <v>186</v>
      </c>
      <c r="W34" s="427"/>
    </row>
    <row r="35" spans="1:23" ht="15.95">
      <c r="A35" s="261" t="s">
        <v>171</v>
      </c>
      <c r="B35" s="260" t="s">
        <v>168</v>
      </c>
      <c r="C35" s="261" t="s">
        <v>171</v>
      </c>
      <c r="G35" s="1274"/>
      <c r="H35" s="1275" t="s">
        <v>186</v>
      </c>
      <c r="I35" s="1276"/>
      <c r="J35" s="1107"/>
      <c r="K35" s="1274"/>
      <c r="L35" s="1275" t="s">
        <v>186</v>
      </c>
      <c r="M35" s="1276"/>
      <c r="N35" s="1107"/>
      <c r="O35" s="1274"/>
      <c r="P35" s="1275" t="s">
        <v>186</v>
      </c>
      <c r="Q35" s="1276"/>
      <c r="U35" s="425">
        <v>3</v>
      </c>
      <c r="V35" s="260" t="s">
        <v>197</v>
      </c>
      <c r="W35" s="1011"/>
    </row>
    <row r="36" spans="1:23" ht="15.95">
      <c r="A36" s="288">
        <f>SUM(A37:A41)</f>
        <v>29</v>
      </c>
      <c r="B36" s="289" t="s">
        <v>185</v>
      </c>
      <c r="C36" s="290">
        <f>SUM(C37:C41)</f>
        <v>45</v>
      </c>
      <c r="G36" s="1277"/>
      <c r="H36" s="1263"/>
      <c r="I36" s="1278"/>
      <c r="J36" s="1107"/>
      <c r="K36" s="1277"/>
      <c r="L36" s="1263"/>
      <c r="M36" s="1278"/>
      <c r="N36" s="1107"/>
      <c r="O36" s="1277"/>
      <c r="P36" s="1263"/>
      <c r="Q36" s="1278"/>
      <c r="U36" s="1017">
        <v>3</v>
      </c>
      <c r="V36" s="260" t="s">
        <v>198</v>
      </c>
      <c r="W36" s="426">
        <v>3</v>
      </c>
    </row>
    <row r="37" spans="1:23" ht="15.95">
      <c r="A37" s="266">
        <v>3</v>
      </c>
      <c r="B37" s="260" t="s">
        <v>156</v>
      </c>
      <c r="C37" s="271">
        <v>8</v>
      </c>
      <c r="G37" s="1279">
        <v>5</v>
      </c>
      <c r="H37" s="1245" t="s">
        <v>155</v>
      </c>
      <c r="I37" s="1280">
        <v>6</v>
      </c>
      <c r="J37" s="1107"/>
      <c r="K37" s="1279">
        <v>5</v>
      </c>
      <c r="L37" s="1245" t="s">
        <v>155</v>
      </c>
      <c r="M37" s="1280">
        <v>6</v>
      </c>
      <c r="N37" s="1107"/>
      <c r="O37" s="1279">
        <v>0</v>
      </c>
      <c r="P37" s="1245" t="s">
        <v>155</v>
      </c>
      <c r="Q37" s="1280">
        <v>1</v>
      </c>
      <c r="U37" s="1017">
        <v>1</v>
      </c>
      <c r="V37" s="260" t="s">
        <v>200</v>
      </c>
      <c r="W37" s="1018">
        <v>1</v>
      </c>
    </row>
    <row r="38" spans="1:23" ht="15.95">
      <c r="A38" s="1238">
        <v>7</v>
      </c>
      <c r="B38" s="1236" t="s">
        <v>155</v>
      </c>
      <c r="C38" s="1029">
        <v>11</v>
      </c>
      <c r="G38" s="1279">
        <v>14</v>
      </c>
      <c r="H38" s="1245" t="s">
        <v>158</v>
      </c>
      <c r="I38" s="1280">
        <v>15</v>
      </c>
      <c r="J38" s="1107"/>
      <c r="K38" s="1279">
        <v>11</v>
      </c>
      <c r="L38" s="1245" t="s">
        <v>158</v>
      </c>
      <c r="M38" s="1280">
        <v>12</v>
      </c>
      <c r="N38" s="1107"/>
      <c r="O38" s="1279">
        <v>3</v>
      </c>
      <c r="P38" s="1245" t="s">
        <v>158</v>
      </c>
      <c r="Q38" s="1280">
        <v>3</v>
      </c>
      <c r="U38" s="1017">
        <v>2</v>
      </c>
      <c r="V38" s="260" t="s">
        <v>201</v>
      </c>
      <c r="W38" s="426">
        <v>1</v>
      </c>
    </row>
    <row r="39" spans="1:23" ht="15.95">
      <c r="A39" s="1238">
        <v>11</v>
      </c>
      <c r="B39" s="1236" t="s">
        <v>158</v>
      </c>
      <c r="C39" s="1029">
        <v>15</v>
      </c>
      <c r="G39" s="1279">
        <v>0</v>
      </c>
      <c r="H39" s="1245" t="s">
        <v>162</v>
      </c>
      <c r="I39" s="1280">
        <v>0</v>
      </c>
      <c r="J39" s="1107"/>
      <c r="K39" s="1279">
        <v>0</v>
      </c>
      <c r="L39" s="1245" t="s">
        <v>162</v>
      </c>
      <c r="M39" s="1280">
        <v>0</v>
      </c>
      <c r="N39" s="1107"/>
      <c r="O39" s="1279">
        <v>0</v>
      </c>
      <c r="P39" s="1245" t="s">
        <v>162</v>
      </c>
      <c r="Q39" s="1280">
        <v>0</v>
      </c>
      <c r="U39" s="1012"/>
      <c r="V39" s="977"/>
      <c r="W39" s="1013"/>
    </row>
    <row r="40" spans="1:23" ht="15.95">
      <c r="A40" s="1238">
        <v>6</v>
      </c>
      <c r="B40" s="1236" t="s">
        <v>162</v>
      </c>
      <c r="C40" s="1029">
        <v>9</v>
      </c>
      <c r="G40" s="1281">
        <v>0</v>
      </c>
      <c r="H40" s="1282" t="s">
        <v>166</v>
      </c>
      <c r="I40" s="1283">
        <v>0</v>
      </c>
      <c r="J40" s="1107"/>
      <c r="K40" s="1281">
        <v>0</v>
      </c>
      <c r="L40" s="1282" t="s">
        <v>166</v>
      </c>
      <c r="M40" s="1283">
        <v>0</v>
      </c>
      <c r="N40" s="1107"/>
      <c r="O40" s="1281">
        <v>0</v>
      </c>
      <c r="P40" s="1282" t="s">
        <v>166</v>
      </c>
      <c r="Q40" s="1283">
        <v>0</v>
      </c>
      <c r="U40" s="1012"/>
      <c r="V40" s="977"/>
      <c r="W40" s="1013"/>
    </row>
    <row r="41" spans="1:23">
      <c r="A41" s="266">
        <v>2</v>
      </c>
      <c r="B41" s="260" t="s">
        <v>166</v>
      </c>
      <c r="C41" s="271">
        <v>2</v>
      </c>
      <c r="K41">
        <f>SUM(K37:K38)</f>
        <v>16</v>
      </c>
      <c r="L41">
        <f t="shared" ref="L41:M41" si="0">SUM(L37:L38)</f>
        <v>0</v>
      </c>
      <c r="M41">
        <f t="shared" si="0"/>
        <v>18</v>
      </c>
      <c r="N41">
        <f>SUM(K41:M41)</f>
        <v>34</v>
      </c>
    </row>
    <row r="42" spans="1:23">
      <c r="A42" s="261" t="s">
        <v>171</v>
      </c>
      <c r="B42" s="260" t="s">
        <v>165</v>
      </c>
      <c r="C42" s="261" t="s">
        <v>171</v>
      </c>
      <c r="G42">
        <f>SUM(G7:G40)</f>
        <v>149</v>
      </c>
      <c r="H42">
        <f t="shared" ref="H42:I42" si="1">SUM(H7:H40)</f>
        <v>0</v>
      </c>
      <c r="I42">
        <f t="shared" si="1"/>
        <v>163</v>
      </c>
      <c r="K42">
        <f>SUM(K7:K40)</f>
        <v>85</v>
      </c>
      <c r="L42">
        <f t="shared" ref="L42:M42" si="2">SUM(L7:L40)</f>
        <v>0</v>
      </c>
      <c r="M42">
        <f t="shared" si="2"/>
        <v>91</v>
      </c>
    </row>
    <row r="43" spans="1:23">
      <c r="A43" s="261" t="s">
        <v>171</v>
      </c>
      <c r="B43" s="260" t="s">
        <v>168</v>
      </c>
      <c r="C43" s="261" t="s">
        <v>171</v>
      </c>
    </row>
    <row r="44" spans="1:23" ht="15.95">
      <c r="A44" s="428">
        <f>SUM(A45:A49)</f>
        <v>39</v>
      </c>
      <c r="B44" s="291" t="s">
        <v>186</v>
      </c>
      <c r="C44" s="427">
        <f>SUM(C45:C49)</f>
        <v>41</v>
      </c>
      <c r="J44" t="s">
        <v>207</v>
      </c>
      <c r="K44" s="1287">
        <f>SUM(K25:K40)</f>
        <v>49</v>
      </c>
      <c r="L44" s="1287"/>
      <c r="M44" s="1287">
        <f>SUM(M25:M40)</f>
        <v>49</v>
      </c>
    </row>
    <row r="45" spans="1:23">
      <c r="A45" s="267">
        <v>2</v>
      </c>
      <c r="B45" s="260" t="s">
        <v>156</v>
      </c>
      <c r="C45" s="272">
        <v>4</v>
      </c>
      <c r="J45" t="s">
        <v>208</v>
      </c>
      <c r="K45" s="834">
        <f>SUM(K7:K22)</f>
        <v>36</v>
      </c>
      <c r="L45" s="834"/>
      <c r="M45" s="834">
        <f>SUM(M7:M22)</f>
        <v>42</v>
      </c>
    </row>
    <row r="46" spans="1:23">
      <c r="A46" s="425">
        <v>10</v>
      </c>
      <c r="B46" s="1236" t="s">
        <v>155</v>
      </c>
      <c r="C46" s="426">
        <v>10</v>
      </c>
      <c r="J46" t="s">
        <v>209</v>
      </c>
      <c r="K46">
        <f>SUM(K42:M42)</f>
        <v>176</v>
      </c>
    </row>
    <row r="47" spans="1:23">
      <c r="A47" s="425">
        <v>13</v>
      </c>
      <c r="B47" s="1236" t="s">
        <v>158</v>
      </c>
      <c r="C47" s="426">
        <v>15</v>
      </c>
    </row>
    <row r="48" spans="1:23">
      <c r="A48" s="425">
        <v>8</v>
      </c>
      <c r="B48" s="1236" t="s">
        <v>162</v>
      </c>
      <c r="C48" s="426">
        <v>9</v>
      </c>
    </row>
    <row r="49" spans="1:13">
      <c r="A49" s="267">
        <v>6</v>
      </c>
      <c r="B49" s="260" t="s">
        <v>166</v>
      </c>
      <c r="C49" s="272">
        <v>3</v>
      </c>
    </row>
    <row r="50" spans="1:13">
      <c r="A50" s="261" t="s">
        <v>171</v>
      </c>
      <c r="B50" s="260" t="s">
        <v>165</v>
      </c>
      <c r="C50" s="261" t="s">
        <v>171</v>
      </c>
    </row>
    <row r="51" spans="1:13">
      <c r="A51" s="261" t="s">
        <v>171</v>
      </c>
      <c r="B51" s="260" t="s">
        <v>168</v>
      </c>
      <c r="C51" s="261" t="s">
        <v>171</v>
      </c>
    </row>
    <row r="52" spans="1:13" ht="15.95">
      <c r="A52" s="292"/>
      <c r="B52" s="293" t="s">
        <v>187</v>
      </c>
      <c r="C52" s="294"/>
    </row>
    <row r="53" spans="1:13">
      <c r="A53" s="280">
        <v>0</v>
      </c>
      <c r="B53" s="260" t="s">
        <v>155</v>
      </c>
      <c r="C53" s="281">
        <v>0</v>
      </c>
    </row>
    <row r="54" spans="1:13">
      <c r="A54" s="280">
        <v>1</v>
      </c>
      <c r="B54" s="260" t="s">
        <v>158</v>
      </c>
      <c r="C54" s="281">
        <v>1</v>
      </c>
    </row>
    <row r="55" spans="1:13">
      <c r="A55" s="280">
        <v>0</v>
      </c>
      <c r="B55" s="260" t="s">
        <v>162</v>
      </c>
      <c r="C55" s="281">
        <v>0</v>
      </c>
    </row>
    <row r="56" spans="1:13">
      <c r="A56" s="280">
        <v>0</v>
      </c>
      <c r="B56" s="260" t="s">
        <v>165</v>
      </c>
      <c r="C56" s="281">
        <v>0</v>
      </c>
    </row>
    <row r="57" spans="1:13">
      <c r="A57" s="280">
        <v>0</v>
      </c>
      <c r="B57" s="260" t="s">
        <v>168</v>
      </c>
      <c r="C57" s="281">
        <v>0</v>
      </c>
      <c r="I57" t="s">
        <v>210</v>
      </c>
      <c r="K57" t="s">
        <v>211</v>
      </c>
      <c r="L57" t="s">
        <v>212</v>
      </c>
      <c r="M57" t="s">
        <v>213</v>
      </c>
    </row>
    <row r="58" spans="1:13">
      <c r="A58" s="884"/>
      <c r="B58" s="885" t="s">
        <v>188</v>
      </c>
      <c r="C58" s="886"/>
      <c r="I58" t="s">
        <v>214</v>
      </c>
      <c r="K58" t="s">
        <v>211</v>
      </c>
      <c r="L58" t="s">
        <v>212</v>
      </c>
      <c r="M58" t="s">
        <v>213</v>
      </c>
    </row>
    <row r="59" spans="1:13">
      <c r="A59" s="887">
        <v>0</v>
      </c>
      <c r="B59" s="260" t="s">
        <v>155</v>
      </c>
      <c r="C59" s="888">
        <v>0</v>
      </c>
    </row>
    <row r="60" spans="1:13">
      <c r="A60" s="887">
        <v>0</v>
      </c>
      <c r="B60" s="260" t="s">
        <v>158</v>
      </c>
      <c r="C60" s="888">
        <v>0</v>
      </c>
      <c r="I60" t="s">
        <v>210</v>
      </c>
      <c r="J60" t="s">
        <v>208</v>
      </c>
      <c r="K60" t="s">
        <v>211</v>
      </c>
      <c r="L60" t="s">
        <v>212</v>
      </c>
      <c r="M60" t="s">
        <v>213</v>
      </c>
    </row>
    <row r="61" spans="1:13">
      <c r="A61" s="887">
        <v>0</v>
      </c>
      <c r="B61" s="260" t="s">
        <v>162</v>
      </c>
      <c r="C61" s="888">
        <v>0</v>
      </c>
      <c r="I61" t="s">
        <v>210</v>
      </c>
      <c r="J61" t="s">
        <v>215</v>
      </c>
      <c r="K61" t="s">
        <v>211</v>
      </c>
      <c r="L61" t="s">
        <v>212</v>
      </c>
      <c r="M61" t="s">
        <v>213</v>
      </c>
    </row>
    <row r="62" spans="1:13">
      <c r="A62" s="887">
        <v>0</v>
      </c>
      <c r="B62" s="260" t="s">
        <v>165</v>
      </c>
      <c r="C62" s="888">
        <v>0</v>
      </c>
    </row>
    <row r="63" spans="1:13">
      <c r="A63" s="891">
        <v>0</v>
      </c>
      <c r="B63" s="260" t="s">
        <v>168</v>
      </c>
      <c r="C63" s="892">
        <v>0</v>
      </c>
    </row>
    <row r="65" spans="1:3">
      <c r="A65">
        <f>SUM(A4:A63)</f>
        <v>505</v>
      </c>
      <c r="C65">
        <f>SUM(C4:C63)</f>
        <v>527</v>
      </c>
    </row>
  </sheetData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B56C-36E3-4F9D-89E1-740D27E5DF7E}">
  <sheetPr>
    <tabColor rgb="FFC6E0B4"/>
    <pageSetUpPr fitToPage="1"/>
  </sheetPr>
  <dimension ref="A1:EJ38"/>
  <sheetViews>
    <sheetView workbookViewId="0">
      <selection activeCell="C38" sqref="C38"/>
    </sheetView>
  </sheetViews>
  <sheetFormatPr defaultColWidth="8.85546875" defaultRowHeight="15"/>
  <cols>
    <col min="1" max="1" width="10.28515625" style="1" customWidth="1"/>
    <col min="2" max="2" width="15.42578125" style="1" customWidth="1"/>
    <col min="3" max="3" width="15.42578125" customWidth="1"/>
    <col min="4" max="4" width="14.85546875" style="1" customWidth="1"/>
    <col min="5" max="5" width="9.140625" style="1"/>
    <col min="6" max="6" width="9.85546875" style="1" customWidth="1"/>
    <col min="7" max="7" width="10.85546875" style="1" customWidth="1"/>
    <col min="8" max="8" width="13.42578125" style="1" customWidth="1"/>
    <col min="9" max="9" width="11.28515625" style="1" customWidth="1"/>
    <col min="10" max="10" width="9.140625" style="1"/>
    <col min="11" max="11" width="15.42578125" style="1" customWidth="1"/>
    <col min="12" max="12" width="18.7109375" customWidth="1"/>
    <col min="13" max="13" width="18.28515625" customWidth="1"/>
    <col min="14" max="15" width="17.85546875" customWidth="1"/>
    <col min="16" max="16" width="19.140625" customWidth="1"/>
    <col min="17" max="18" width="13.28515625" customWidth="1"/>
    <col min="19" max="19" width="9.85546875" customWidth="1"/>
    <col min="20" max="20" width="12.7109375" customWidth="1"/>
    <col min="21" max="21" width="13.140625" customWidth="1"/>
    <col min="22" max="22" width="12.42578125" customWidth="1"/>
    <col min="23" max="23" width="15.7109375" bestFit="1" customWidth="1"/>
    <col min="24" max="24" width="21.42578125" customWidth="1"/>
    <col min="25" max="25" width="13.140625" customWidth="1"/>
    <col min="26" max="26" width="12.28515625" customWidth="1"/>
    <col min="27" max="27" width="14" customWidth="1"/>
    <col min="28" max="28" width="25.28515625" customWidth="1"/>
    <col min="29" max="29" width="13.85546875" customWidth="1"/>
    <col min="30" max="31" width="14.85546875" customWidth="1"/>
    <col min="32" max="32" width="14.140625" customWidth="1"/>
    <col min="33" max="33" width="14.85546875" customWidth="1"/>
    <col min="34" max="34" width="13.28515625" customWidth="1"/>
    <col min="35" max="35" width="24" customWidth="1"/>
    <col min="36" max="36" width="19.7109375" customWidth="1"/>
    <col min="37" max="37" width="17.42578125" customWidth="1"/>
    <col min="38" max="38" width="16.42578125" customWidth="1"/>
  </cols>
  <sheetData>
    <row r="1" spans="1:140">
      <c r="A1" s="167" t="s">
        <v>126</v>
      </c>
      <c r="B1" s="167" t="s">
        <v>3367</v>
      </c>
      <c r="C1" s="316" t="s">
        <v>269</v>
      </c>
      <c r="D1" s="167" t="s">
        <v>3227</v>
      </c>
      <c r="E1" s="167" t="s">
        <v>219</v>
      </c>
      <c r="F1" s="167" t="s">
        <v>222</v>
      </c>
      <c r="G1" s="167" t="s">
        <v>271</v>
      </c>
      <c r="H1" s="167" t="s">
        <v>218</v>
      </c>
      <c r="I1" s="167" t="s">
        <v>272</v>
      </c>
      <c r="J1" s="167" t="s">
        <v>3684</v>
      </c>
      <c r="K1" s="167" t="s">
        <v>3685</v>
      </c>
      <c r="L1" s="167" t="s">
        <v>3233</v>
      </c>
      <c r="M1" s="368" t="s">
        <v>3675</v>
      </c>
      <c r="N1" s="167" t="s">
        <v>3676</v>
      </c>
      <c r="O1" s="328" t="s">
        <v>4006</v>
      </c>
      <c r="P1" s="429" t="s">
        <v>4007</v>
      </c>
      <c r="Q1" s="119" t="s">
        <v>3706</v>
      </c>
      <c r="R1" s="119" t="s">
        <v>3707</v>
      </c>
      <c r="S1" t="s">
        <v>3708</v>
      </c>
      <c r="T1" s="119" t="s">
        <v>3709</v>
      </c>
      <c r="U1" t="s">
        <v>3710</v>
      </c>
      <c r="V1" t="s">
        <v>3711</v>
      </c>
      <c r="W1" t="s">
        <v>3712</v>
      </c>
      <c r="X1" t="s">
        <v>4008</v>
      </c>
      <c r="Y1" t="s">
        <v>3746</v>
      </c>
      <c r="Z1" t="s">
        <v>3971</v>
      </c>
      <c r="AA1" t="s">
        <v>3995</v>
      </c>
      <c r="AB1" t="s">
        <v>4009</v>
      </c>
      <c r="AC1" t="s">
        <v>3974</v>
      </c>
      <c r="AD1" t="s">
        <v>3997</v>
      </c>
      <c r="AE1" t="s">
        <v>3998</v>
      </c>
      <c r="AF1" t="s">
        <v>3977</v>
      </c>
      <c r="AG1" t="s">
        <v>3978</v>
      </c>
      <c r="AH1" t="s">
        <v>3979</v>
      </c>
      <c r="AI1" t="s">
        <v>4010</v>
      </c>
      <c r="AJ1" t="s">
        <v>3981</v>
      </c>
      <c r="AK1" t="s">
        <v>4011</v>
      </c>
      <c r="AL1" s="6">
        <v>44659</v>
      </c>
    </row>
    <row r="2" spans="1:140" ht="15.95">
      <c r="A2" s="1">
        <v>1</v>
      </c>
      <c r="B2" s="1" t="s">
        <v>737</v>
      </c>
      <c r="D2" s="305">
        <v>1343436</v>
      </c>
      <c r="E2" s="194" t="s">
        <v>142</v>
      </c>
      <c r="F2" s="194" t="s">
        <v>170</v>
      </c>
      <c r="G2" s="194" t="s">
        <v>329</v>
      </c>
      <c r="H2" s="306">
        <v>44053</v>
      </c>
      <c r="I2" s="307">
        <f t="shared" ref="I2:I9" ca="1" si="0">YEARFRAC(H2,TODAY())</f>
        <v>3.0777777777777779</v>
      </c>
      <c r="J2" s="103">
        <f t="shared" ref="J2:J9" ca="1" si="1">_xlfn.DAYS(TODAY(),H2)</f>
        <v>1124</v>
      </c>
      <c r="K2" s="305">
        <f t="shared" ref="K2:K9" ca="1" si="2">J2/30</f>
        <v>37.466666666666669</v>
      </c>
      <c r="L2" s="769" t="s">
        <v>3827</v>
      </c>
      <c r="M2" s="772">
        <v>44606</v>
      </c>
      <c r="N2" s="105">
        <f t="shared" ref="N2:N27" si="3">_xlfn.DAYS(M2,H2)/30</f>
        <v>18.433333333333334</v>
      </c>
      <c r="O2" s="194">
        <v>142</v>
      </c>
      <c r="P2" s="194">
        <v>32</v>
      </c>
      <c r="Q2" s="194">
        <v>35</v>
      </c>
      <c r="R2" s="194">
        <v>36</v>
      </c>
      <c r="S2" s="326"/>
      <c r="T2" s="194">
        <v>40</v>
      </c>
      <c r="U2" s="194">
        <v>42</v>
      </c>
      <c r="V2" s="194">
        <v>41</v>
      </c>
      <c r="W2" s="907">
        <v>43</v>
      </c>
      <c r="X2" s="194">
        <v>44</v>
      </c>
      <c r="Y2" s="194">
        <v>46</v>
      </c>
      <c r="Z2" s="194">
        <v>46</v>
      </c>
      <c r="AA2" s="194">
        <v>48</v>
      </c>
      <c r="AB2" s="194">
        <v>49</v>
      </c>
      <c r="AC2" s="194">
        <v>49</v>
      </c>
      <c r="AD2" s="194">
        <v>51</v>
      </c>
      <c r="AE2">
        <v>51</v>
      </c>
      <c r="AF2">
        <v>50</v>
      </c>
      <c r="AG2">
        <v>50</v>
      </c>
      <c r="AH2">
        <v>51</v>
      </c>
      <c r="AI2">
        <v>53</v>
      </c>
      <c r="AJ2">
        <v>53</v>
      </c>
      <c r="AK2">
        <v>55</v>
      </c>
      <c r="AL2" t="s">
        <v>4012</v>
      </c>
    </row>
    <row r="3" spans="1:140" ht="15.95">
      <c r="A3" s="1">
        <v>2</v>
      </c>
      <c r="B3" s="1" t="s">
        <v>738</v>
      </c>
      <c r="C3" t="s">
        <v>630</v>
      </c>
      <c r="D3" s="305">
        <v>1343436</v>
      </c>
      <c r="E3" s="194" t="s">
        <v>142</v>
      </c>
      <c r="F3" s="194" t="s">
        <v>170</v>
      </c>
      <c r="G3" s="194" t="s">
        <v>326</v>
      </c>
      <c r="H3" s="306">
        <v>44053</v>
      </c>
      <c r="I3" s="307">
        <f t="shared" ca="1" si="0"/>
        <v>3.0777777777777779</v>
      </c>
      <c r="J3" s="103">
        <f t="shared" ca="1" si="1"/>
        <v>1124</v>
      </c>
      <c r="K3" s="305">
        <f t="shared" ca="1" si="2"/>
        <v>37.466666666666669</v>
      </c>
      <c r="L3" s="769" t="s">
        <v>3827</v>
      </c>
      <c r="M3" s="772">
        <v>44606</v>
      </c>
      <c r="N3" s="105">
        <f t="shared" si="3"/>
        <v>18.433333333333334</v>
      </c>
      <c r="O3" s="194">
        <v>160</v>
      </c>
      <c r="P3" s="194">
        <v>30</v>
      </c>
      <c r="Q3" s="194">
        <v>34</v>
      </c>
      <c r="R3" s="194">
        <v>34</v>
      </c>
      <c r="S3" s="326"/>
      <c r="T3" s="194">
        <v>37</v>
      </c>
      <c r="U3" s="194">
        <v>39</v>
      </c>
      <c r="V3" s="194">
        <v>40</v>
      </c>
      <c r="W3" s="907">
        <v>42</v>
      </c>
      <c r="X3" s="194">
        <v>43</v>
      </c>
      <c r="Y3" s="194">
        <v>44</v>
      </c>
      <c r="Z3" s="194">
        <v>43</v>
      </c>
      <c r="AA3" s="194">
        <v>45</v>
      </c>
      <c r="AB3" s="194">
        <v>46</v>
      </c>
      <c r="AC3" s="194">
        <v>46</v>
      </c>
      <c r="AD3" s="194">
        <v>47</v>
      </c>
      <c r="AE3" s="1031">
        <v>37</v>
      </c>
      <c r="AF3" s="1031">
        <v>33</v>
      </c>
      <c r="AG3">
        <v>33</v>
      </c>
      <c r="AH3">
        <v>36</v>
      </c>
      <c r="AI3">
        <v>38</v>
      </c>
      <c r="AJ3">
        <v>41</v>
      </c>
      <c r="AK3">
        <v>43</v>
      </c>
      <c r="AL3" t="s">
        <v>4012</v>
      </c>
    </row>
    <row r="4" spans="1:140" ht="15.95">
      <c r="A4" s="1">
        <v>3</v>
      </c>
      <c r="B4" s="1" t="s">
        <v>739</v>
      </c>
      <c r="D4" s="305">
        <v>1343436</v>
      </c>
      <c r="E4" s="194" t="s">
        <v>142</v>
      </c>
      <c r="F4" s="194" t="s">
        <v>170</v>
      </c>
      <c r="G4" s="194" t="s">
        <v>323</v>
      </c>
      <c r="H4" s="306">
        <v>44053</v>
      </c>
      <c r="I4" s="307">
        <f t="shared" ca="1" si="0"/>
        <v>3.0777777777777779</v>
      </c>
      <c r="J4" s="103">
        <f t="shared" ca="1" si="1"/>
        <v>1124</v>
      </c>
      <c r="K4" s="305">
        <f t="shared" ca="1" si="2"/>
        <v>37.466666666666669</v>
      </c>
      <c r="L4" s="769" t="s">
        <v>3827</v>
      </c>
      <c r="M4" s="772">
        <v>44606</v>
      </c>
      <c r="N4" s="105">
        <f t="shared" si="3"/>
        <v>18.433333333333334</v>
      </c>
      <c r="O4" s="194">
        <v>158</v>
      </c>
      <c r="P4" s="194">
        <v>31</v>
      </c>
      <c r="Q4" s="194">
        <v>35</v>
      </c>
      <c r="R4" s="194">
        <v>36</v>
      </c>
      <c r="S4" s="326"/>
      <c r="T4" s="194">
        <v>36</v>
      </c>
      <c r="U4" s="194">
        <v>37</v>
      </c>
      <c r="V4" s="194">
        <v>40</v>
      </c>
      <c r="W4" s="907">
        <v>42</v>
      </c>
      <c r="X4" s="194">
        <v>40</v>
      </c>
      <c r="Y4" s="194">
        <v>42</v>
      </c>
      <c r="Z4" s="194">
        <v>40</v>
      </c>
      <c r="AA4" s="194">
        <v>39</v>
      </c>
      <c r="AB4" s="194">
        <v>38</v>
      </c>
      <c r="AC4" s="194">
        <v>36</v>
      </c>
      <c r="AD4" s="194">
        <v>35</v>
      </c>
      <c r="AE4">
        <v>36</v>
      </c>
      <c r="AF4">
        <v>38</v>
      </c>
      <c r="AG4">
        <v>36</v>
      </c>
      <c r="AH4">
        <v>37</v>
      </c>
      <c r="AI4">
        <v>37</v>
      </c>
      <c r="AJ4">
        <v>36</v>
      </c>
      <c r="AK4">
        <v>34</v>
      </c>
      <c r="AL4" t="s">
        <v>4012</v>
      </c>
    </row>
    <row r="5" spans="1:140" ht="15.95">
      <c r="A5" s="686">
        <v>4</v>
      </c>
      <c r="B5" s="686" t="s">
        <v>740</v>
      </c>
      <c r="C5" s="771"/>
      <c r="D5" s="764">
        <v>1343436</v>
      </c>
      <c r="E5" s="762" t="s">
        <v>142</v>
      </c>
      <c r="F5" s="194" t="s">
        <v>170</v>
      </c>
      <c r="G5" s="762" t="s">
        <v>320</v>
      </c>
      <c r="H5" s="765">
        <v>44053</v>
      </c>
      <c r="I5" s="766">
        <f t="shared" ca="1" si="0"/>
        <v>3.0777777777777779</v>
      </c>
      <c r="J5" s="767">
        <f t="shared" ca="1" si="1"/>
        <v>1124</v>
      </c>
      <c r="K5" s="764">
        <f t="shared" ca="1" si="2"/>
        <v>37.466666666666669</v>
      </c>
      <c r="L5" s="770" t="s">
        <v>3827</v>
      </c>
      <c r="M5" s="772">
        <v>44606</v>
      </c>
      <c r="N5" s="105">
        <f t="shared" si="3"/>
        <v>18.433333333333334</v>
      </c>
      <c r="O5" s="762">
        <v>160</v>
      </c>
      <c r="P5" s="762">
        <v>31</v>
      </c>
      <c r="Q5" s="762">
        <v>35</v>
      </c>
      <c r="R5" s="762">
        <v>36</v>
      </c>
      <c r="S5" s="763"/>
      <c r="T5" s="762">
        <v>38</v>
      </c>
      <c r="U5" s="762">
        <v>40</v>
      </c>
      <c r="V5" s="762">
        <v>42</v>
      </c>
      <c r="W5" s="908">
        <v>43</v>
      </c>
      <c r="X5" s="762">
        <v>43</v>
      </c>
      <c r="Y5" s="762">
        <v>44</v>
      </c>
      <c r="Z5" s="762">
        <v>44</v>
      </c>
      <c r="AA5" s="762">
        <v>44</v>
      </c>
      <c r="AB5" s="762">
        <v>45</v>
      </c>
      <c r="AC5" s="762">
        <v>45</v>
      </c>
      <c r="AD5" s="762">
        <v>45</v>
      </c>
      <c r="AE5">
        <v>45</v>
      </c>
      <c r="AF5">
        <v>46</v>
      </c>
      <c r="AG5">
        <v>46</v>
      </c>
      <c r="AH5">
        <v>47</v>
      </c>
      <c r="AI5">
        <v>48</v>
      </c>
      <c r="AJ5">
        <v>47</v>
      </c>
      <c r="AK5">
        <v>47</v>
      </c>
      <c r="AL5" t="s">
        <v>4012</v>
      </c>
    </row>
    <row r="6" spans="1:140" s="661" customFormat="1" ht="15.95">
      <c r="A6" s="76">
        <v>5</v>
      </c>
      <c r="B6" s="76" t="s">
        <v>741</v>
      </c>
      <c r="D6" s="893">
        <v>1343439</v>
      </c>
      <c r="E6" s="76" t="s">
        <v>142</v>
      </c>
      <c r="F6" s="894" t="s">
        <v>170</v>
      </c>
      <c r="G6" s="76" t="s">
        <v>329</v>
      </c>
      <c r="H6" s="895">
        <v>44053</v>
      </c>
      <c r="I6" s="856">
        <f t="shared" ca="1" si="0"/>
        <v>3.0777777777777779</v>
      </c>
      <c r="J6" s="855">
        <f t="shared" ca="1" si="1"/>
        <v>1124</v>
      </c>
      <c r="K6" s="893">
        <f t="shared" ca="1" si="2"/>
        <v>37.466666666666669</v>
      </c>
      <c r="L6" s="368" t="s">
        <v>3733</v>
      </c>
      <c r="M6" s="121">
        <v>44606</v>
      </c>
      <c r="N6" s="368">
        <f t="shared" si="3"/>
        <v>18.433333333333334</v>
      </c>
      <c r="O6" s="76">
        <v>122</v>
      </c>
      <c r="P6" s="76">
        <v>33</v>
      </c>
      <c r="Q6" s="76">
        <v>33</v>
      </c>
      <c r="R6" s="76">
        <v>33</v>
      </c>
      <c r="T6" s="76">
        <v>33</v>
      </c>
      <c r="U6" s="76"/>
      <c r="V6" s="76"/>
      <c r="W6" s="906"/>
      <c r="X6" s="76"/>
      <c r="Y6" s="76"/>
      <c r="Z6" s="76"/>
      <c r="AA6" s="76"/>
      <c r="AB6" s="76"/>
      <c r="AC6" s="76"/>
      <c r="AD6" s="7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</row>
    <row r="7" spans="1:140" s="661" customFormat="1" ht="15.95">
      <c r="A7" s="76">
        <v>6</v>
      </c>
      <c r="B7" s="76" t="s">
        <v>742</v>
      </c>
      <c r="C7" s="661" t="s">
        <v>636</v>
      </c>
      <c r="D7" s="893">
        <v>1343439</v>
      </c>
      <c r="E7" s="76" t="s">
        <v>142</v>
      </c>
      <c r="F7" s="76" t="s">
        <v>170</v>
      </c>
      <c r="G7" s="76" t="s">
        <v>326</v>
      </c>
      <c r="H7" s="895">
        <v>44053</v>
      </c>
      <c r="I7" s="856">
        <f t="shared" ca="1" si="0"/>
        <v>3.0777777777777779</v>
      </c>
      <c r="J7" s="855">
        <f t="shared" ca="1" si="1"/>
        <v>1124</v>
      </c>
      <c r="K7" s="893">
        <f t="shared" ca="1" si="2"/>
        <v>37.466666666666669</v>
      </c>
      <c r="L7" s="368" t="s">
        <v>3733</v>
      </c>
      <c r="M7" s="121">
        <v>44606</v>
      </c>
      <c r="N7" s="368">
        <f t="shared" si="3"/>
        <v>18.433333333333334</v>
      </c>
      <c r="O7" s="76">
        <v>127</v>
      </c>
      <c r="P7" s="76">
        <v>32</v>
      </c>
      <c r="Q7" s="76">
        <v>32</v>
      </c>
      <c r="R7" s="76">
        <v>32</v>
      </c>
      <c r="T7" s="76">
        <v>32</v>
      </c>
      <c r="U7" s="76"/>
      <c r="V7" s="76"/>
      <c r="W7" s="906"/>
      <c r="X7" s="76"/>
      <c r="Y7" s="76"/>
      <c r="Z7" s="76"/>
      <c r="AA7" s="76"/>
      <c r="AB7" s="76"/>
      <c r="AC7" s="76"/>
      <c r="AD7" s="76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</row>
    <row r="8" spans="1:140" s="661" customFormat="1" ht="15.95">
      <c r="A8" s="76">
        <v>7</v>
      </c>
      <c r="B8" s="76" t="s">
        <v>743</v>
      </c>
      <c r="D8" s="893">
        <v>1343439</v>
      </c>
      <c r="E8" s="76" t="s">
        <v>142</v>
      </c>
      <c r="F8" s="76" t="s">
        <v>170</v>
      </c>
      <c r="G8" s="76" t="s">
        <v>316</v>
      </c>
      <c r="H8" s="895">
        <v>44053</v>
      </c>
      <c r="I8" s="856">
        <f t="shared" ca="1" si="0"/>
        <v>3.0777777777777779</v>
      </c>
      <c r="J8" s="855">
        <f t="shared" ca="1" si="1"/>
        <v>1124</v>
      </c>
      <c r="K8" s="893">
        <f t="shared" ca="1" si="2"/>
        <v>37.466666666666669</v>
      </c>
      <c r="L8" s="368" t="s">
        <v>3733</v>
      </c>
      <c r="M8" s="121">
        <v>44606</v>
      </c>
      <c r="N8" s="368">
        <f t="shared" si="3"/>
        <v>18.433333333333334</v>
      </c>
      <c r="O8" s="76">
        <v>117</v>
      </c>
      <c r="P8" s="76">
        <v>32</v>
      </c>
      <c r="Q8" s="76">
        <v>33</v>
      </c>
      <c r="R8" s="76">
        <v>33</v>
      </c>
      <c r="T8" s="76">
        <v>32</v>
      </c>
      <c r="U8" s="76"/>
      <c r="V8" s="76"/>
      <c r="W8" s="906"/>
      <c r="X8" s="76"/>
      <c r="Y8" s="76"/>
      <c r="Z8" s="76"/>
      <c r="AA8" s="76"/>
      <c r="AB8" s="76"/>
      <c r="AC8" s="76"/>
      <c r="AD8" s="76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</row>
    <row r="9" spans="1:140" s="661" customFormat="1" ht="15.95">
      <c r="A9" s="896">
        <v>8</v>
      </c>
      <c r="B9" s="896" t="s">
        <v>744</v>
      </c>
      <c r="C9" s="897"/>
      <c r="D9" s="898">
        <v>1343439</v>
      </c>
      <c r="E9" s="896" t="s">
        <v>142</v>
      </c>
      <c r="F9" s="896" t="s">
        <v>170</v>
      </c>
      <c r="G9" s="896" t="s">
        <v>323</v>
      </c>
      <c r="H9" s="899">
        <v>44053</v>
      </c>
      <c r="I9" s="900">
        <f t="shared" ca="1" si="0"/>
        <v>3.0777777777777779</v>
      </c>
      <c r="J9" s="901">
        <f t="shared" ca="1" si="1"/>
        <v>1124</v>
      </c>
      <c r="K9" s="898">
        <f t="shared" ca="1" si="2"/>
        <v>37.466666666666669</v>
      </c>
      <c r="L9" s="360" t="s">
        <v>3733</v>
      </c>
      <c r="M9" s="121">
        <v>44606</v>
      </c>
      <c r="N9" s="368">
        <f t="shared" si="3"/>
        <v>18.433333333333334</v>
      </c>
      <c r="O9" s="896">
        <v>157</v>
      </c>
      <c r="P9" s="896">
        <v>32</v>
      </c>
      <c r="Q9" s="896">
        <v>32</v>
      </c>
      <c r="R9" s="896">
        <v>32</v>
      </c>
      <c r="S9" s="897"/>
      <c r="T9" s="896">
        <v>33</v>
      </c>
      <c r="U9" s="896"/>
      <c r="V9" s="896"/>
      <c r="W9" s="906"/>
      <c r="X9" s="76"/>
      <c r="Y9" s="76"/>
      <c r="Z9" s="76"/>
      <c r="AA9" s="76"/>
      <c r="AB9" s="76"/>
      <c r="AC9" s="76"/>
      <c r="AD9" s="76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</row>
    <row r="10" spans="1:140" ht="15.95">
      <c r="A10" s="1">
        <v>9</v>
      </c>
      <c r="B10" s="1" t="s">
        <v>745</v>
      </c>
      <c r="D10" s="305">
        <v>1343438</v>
      </c>
      <c r="E10" s="194" t="s">
        <v>144</v>
      </c>
      <c r="F10" s="194" t="s">
        <v>170</v>
      </c>
      <c r="G10" s="194" t="s">
        <v>329</v>
      </c>
      <c r="H10" s="306">
        <v>44053</v>
      </c>
      <c r="I10" s="307">
        <f t="shared" ref="I10:I14" ca="1" si="4">YEARFRAC(H10,TODAY())</f>
        <v>3.0777777777777779</v>
      </c>
      <c r="J10" s="103">
        <f t="shared" ref="J10:J14" ca="1" si="5">_xlfn.DAYS(TODAY(),H10)</f>
        <v>1124</v>
      </c>
      <c r="K10" s="305">
        <f t="shared" ref="K10:K14" ca="1" si="6">J10/30</f>
        <v>37.466666666666669</v>
      </c>
      <c r="L10" s="683" t="s">
        <v>3733</v>
      </c>
      <c r="M10" s="772">
        <v>44606</v>
      </c>
      <c r="N10" s="105">
        <f t="shared" si="3"/>
        <v>18.433333333333334</v>
      </c>
      <c r="O10" s="194">
        <v>147</v>
      </c>
      <c r="P10" s="194">
        <v>24</v>
      </c>
      <c r="Q10" s="194">
        <v>25</v>
      </c>
      <c r="R10" s="194">
        <v>25</v>
      </c>
      <c r="S10" s="326"/>
      <c r="T10" s="194">
        <v>25</v>
      </c>
      <c r="U10" s="194">
        <v>25</v>
      </c>
      <c r="V10" s="194">
        <v>25</v>
      </c>
      <c r="W10" s="907">
        <v>24</v>
      </c>
      <c r="X10" s="194">
        <v>25</v>
      </c>
      <c r="Y10" s="194">
        <v>25</v>
      </c>
      <c r="Z10" s="194">
        <v>25</v>
      </c>
      <c r="AA10" s="194">
        <v>25</v>
      </c>
      <c r="AB10" s="194">
        <v>24</v>
      </c>
      <c r="AC10" s="194">
        <v>25</v>
      </c>
      <c r="AD10" s="194">
        <v>25</v>
      </c>
      <c r="AE10">
        <v>26</v>
      </c>
      <c r="AF10">
        <v>25</v>
      </c>
      <c r="AG10">
        <v>26</v>
      </c>
      <c r="AH10">
        <v>26</v>
      </c>
      <c r="AI10">
        <v>27</v>
      </c>
      <c r="AJ10">
        <v>27</v>
      </c>
      <c r="AK10" t="s">
        <v>4012</v>
      </c>
    </row>
    <row r="11" spans="1:140" ht="15.95">
      <c r="A11" s="1">
        <v>10</v>
      </c>
      <c r="B11" s="1" t="s">
        <v>746</v>
      </c>
      <c r="D11" s="305">
        <v>1343438</v>
      </c>
      <c r="E11" s="194" t="s">
        <v>144</v>
      </c>
      <c r="F11" s="194" t="s">
        <v>170</v>
      </c>
      <c r="G11" s="194" t="s">
        <v>326</v>
      </c>
      <c r="H11" s="306">
        <v>44053</v>
      </c>
      <c r="I11" s="307">
        <f t="shared" ca="1" si="4"/>
        <v>3.0777777777777779</v>
      </c>
      <c r="J11" s="103">
        <f t="shared" ca="1" si="5"/>
        <v>1124</v>
      </c>
      <c r="K11" s="305">
        <f t="shared" ca="1" si="6"/>
        <v>37.466666666666669</v>
      </c>
      <c r="L11" s="683" t="s">
        <v>3733</v>
      </c>
      <c r="M11" s="772">
        <v>44606</v>
      </c>
      <c r="N11" s="105">
        <f t="shared" si="3"/>
        <v>18.433333333333334</v>
      </c>
      <c r="O11" s="194">
        <v>160</v>
      </c>
      <c r="P11" s="194">
        <v>26</v>
      </c>
      <c r="Q11" s="194">
        <v>27</v>
      </c>
      <c r="R11" s="194">
        <v>27</v>
      </c>
      <c r="S11" s="326"/>
      <c r="T11" s="194">
        <v>27</v>
      </c>
      <c r="U11" s="194">
        <v>26</v>
      </c>
      <c r="V11" s="194">
        <v>26</v>
      </c>
      <c r="W11" s="907">
        <v>25</v>
      </c>
      <c r="X11" s="194">
        <v>27</v>
      </c>
      <c r="Y11" s="194">
        <v>27</v>
      </c>
      <c r="Z11" s="194">
        <v>27</v>
      </c>
      <c r="AA11" s="194">
        <v>28</v>
      </c>
      <c r="AB11" s="194">
        <v>27</v>
      </c>
      <c r="AC11" s="194">
        <v>27</v>
      </c>
      <c r="AD11" s="194">
        <v>27</v>
      </c>
      <c r="AE11">
        <v>29</v>
      </c>
      <c r="AF11">
        <v>28</v>
      </c>
      <c r="AG11">
        <v>28</v>
      </c>
      <c r="AH11">
        <v>29</v>
      </c>
      <c r="AI11">
        <v>29</v>
      </c>
      <c r="AJ11">
        <v>29</v>
      </c>
      <c r="AK11" t="s">
        <v>4012</v>
      </c>
    </row>
    <row r="12" spans="1:140" ht="15.95">
      <c r="A12" s="1">
        <v>11</v>
      </c>
      <c r="B12" s="1" t="s">
        <v>747</v>
      </c>
      <c r="C12" t="s">
        <v>677</v>
      </c>
      <c r="D12" s="305">
        <v>1343438</v>
      </c>
      <c r="E12" s="194" t="s">
        <v>144</v>
      </c>
      <c r="F12" s="194" t="s">
        <v>170</v>
      </c>
      <c r="G12" s="194" t="s">
        <v>316</v>
      </c>
      <c r="H12" s="306">
        <v>44053</v>
      </c>
      <c r="I12" s="307">
        <f t="shared" ca="1" si="4"/>
        <v>3.0777777777777779</v>
      </c>
      <c r="J12" s="103">
        <f t="shared" ca="1" si="5"/>
        <v>1124</v>
      </c>
      <c r="K12" s="305">
        <f t="shared" ca="1" si="6"/>
        <v>37.466666666666669</v>
      </c>
      <c r="L12" s="683" t="s">
        <v>3733</v>
      </c>
      <c r="M12" s="772">
        <v>44606</v>
      </c>
      <c r="N12" s="105">
        <f t="shared" si="3"/>
        <v>18.433333333333334</v>
      </c>
      <c r="O12" s="194">
        <v>182</v>
      </c>
      <c r="P12" s="194">
        <v>30</v>
      </c>
      <c r="Q12" s="194">
        <v>29</v>
      </c>
      <c r="R12" s="194">
        <v>30</v>
      </c>
      <c r="S12" s="326"/>
      <c r="T12" s="194">
        <v>30</v>
      </c>
      <c r="U12" s="194">
        <v>30</v>
      </c>
      <c r="V12" s="194">
        <v>32</v>
      </c>
      <c r="W12" s="907">
        <v>32</v>
      </c>
      <c r="X12" s="194">
        <v>33</v>
      </c>
      <c r="Y12" s="194">
        <v>32</v>
      </c>
      <c r="Z12" s="194">
        <v>32</v>
      </c>
      <c r="AA12" s="194">
        <v>33</v>
      </c>
      <c r="AB12" s="194">
        <v>33</v>
      </c>
      <c r="AC12" s="194">
        <v>33</v>
      </c>
      <c r="AD12" s="194">
        <v>34</v>
      </c>
      <c r="AE12">
        <v>35</v>
      </c>
      <c r="AF12">
        <v>34</v>
      </c>
      <c r="AG12">
        <v>35</v>
      </c>
      <c r="AH12">
        <v>35</v>
      </c>
      <c r="AI12">
        <v>36</v>
      </c>
      <c r="AJ12">
        <v>37</v>
      </c>
      <c r="AK12" t="s">
        <v>4012</v>
      </c>
    </row>
    <row r="13" spans="1:140" ht="15.95">
      <c r="A13" s="1">
        <v>12</v>
      </c>
      <c r="B13" s="1" t="s">
        <v>748</v>
      </c>
      <c r="D13" s="305">
        <v>1343438</v>
      </c>
      <c r="E13" s="194" t="s">
        <v>144</v>
      </c>
      <c r="F13" s="194" t="s">
        <v>170</v>
      </c>
      <c r="G13" s="194" t="s">
        <v>323</v>
      </c>
      <c r="H13" s="306">
        <v>44053</v>
      </c>
      <c r="I13" s="307">
        <f t="shared" ca="1" si="4"/>
        <v>3.0777777777777779</v>
      </c>
      <c r="J13" s="103">
        <f t="shared" ca="1" si="5"/>
        <v>1124</v>
      </c>
      <c r="K13" s="305">
        <f t="shared" ca="1" si="6"/>
        <v>37.466666666666669</v>
      </c>
      <c r="L13" s="683" t="s">
        <v>3733</v>
      </c>
      <c r="M13" s="772">
        <v>44606</v>
      </c>
      <c r="N13" s="105">
        <f t="shared" si="3"/>
        <v>18.433333333333334</v>
      </c>
      <c r="O13" s="194">
        <v>183</v>
      </c>
      <c r="P13" s="194">
        <v>27</v>
      </c>
      <c r="Q13" s="194">
        <v>29</v>
      </c>
      <c r="R13" s="194">
        <v>28</v>
      </c>
      <c r="S13" s="326"/>
      <c r="T13" s="194">
        <v>29</v>
      </c>
      <c r="U13" s="194">
        <v>29</v>
      </c>
      <c r="V13" s="194">
        <v>29</v>
      </c>
      <c r="W13" s="907">
        <v>29</v>
      </c>
      <c r="X13" s="194">
        <v>31</v>
      </c>
      <c r="Y13" s="194">
        <v>30</v>
      </c>
      <c r="Z13" s="194">
        <v>31</v>
      </c>
      <c r="AA13" s="194">
        <v>31</v>
      </c>
      <c r="AB13" s="194">
        <v>31</v>
      </c>
      <c r="AC13" s="194">
        <v>32</v>
      </c>
      <c r="AD13" s="194">
        <v>31</v>
      </c>
      <c r="AE13">
        <v>32</v>
      </c>
      <c r="AF13">
        <v>32</v>
      </c>
      <c r="AG13">
        <v>32</v>
      </c>
      <c r="AH13">
        <v>32</v>
      </c>
      <c r="AI13">
        <v>33</v>
      </c>
      <c r="AJ13">
        <v>34</v>
      </c>
      <c r="AK13" t="s">
        <v>4012</v>
      </c>
    </row>
    <row r="14" spans="1:140" ht="15.95">
      <c r="A14" s="686">
        <v>13</v>
      </c>
      <c r="B14" s="686" t="s">
        <v>749</v>
      </c>
      <c r="C14" s="771"/>
      <c r="D14" s="764">
        <v>1343438</v>
      </c>
      <c r="E14" s="762" t="s">
        <v>144</v>
      </c>
      <c r="F14" s="762" t="s">
        <v>170</v>
      </c>
      <c r="G14" s="762" t="s">
        <v>320</v>
      </c>
      <c r="H14" s="765">
        <v>44053</v>
      </c>
      <c r="I14" s="766">
        <f t="shared" ca="1" si="4"/>
        <v>3.0777777777777779</v>
      </c>
      <c r="J14" s="767">
        <f t="shared" ca="1" si="5"/>
        <v>1124</v>
      </c>
      <c r="K14" s="764">
        <f t="shared" ca="1" si="6"/>
        <v>37.466666666666669</v>
      </c>
      <c r="L14" s="773" t="s">
        <v>3733</v>
      </c>
      <c r="M14" s="772">
        <v>44606</v>
      </c>
      <c r="N14" s="105">
        <f t="shared" si="3"/>
        <v>18.433333333333334</v>
      </c>
      <c r="O14" s="762">
        <v>173</v>
      </c>
      <c r="P14" s="762">
        <v>28</v>
      </c>
      <c r="Q14" s="762">
        <v>28</v>
      </c>
      <c r="R14" s="762">
        <v>28</v>
      </c>
      <c r="S14" s="763"/>
      <c r="T14" s="762">
        <v>28</v>
      </c>
      <c r="U14" s="762">
        <v>29</v>
      </c>
      <c r="V14" s="762">
        <v>28</v>
      </c>
      <c r="W14" s="908">
        <v>28</v>
      </c>
      <c r="X14" s="762">
        <v>29</v>
      </c>
      <c r="Y14" s="762">
        <v>28</v>
      </c>
      <c r="Z14" s="762">
        <v>29</v>
      </c>
      <c r="AA14" s="762">
        <v>29</v>
      </c>
      <c r="AB14" s="762">
        <v>28</v>
      </c>
      <c r="AC14" s="762">
        <v>28</v>
      </c>
      <c r="AD14" s="762">
        <v>28</v>
      </c>
      <c r="AE14" s="771">
        <v>29</v>
      </c>
      <c r="AF14" s="771">
        <v>29</v>
      </c>
      <c r="AG14" s="771">
        <v>29</v>
      </c>
      <c r="AH14" s="771">
        <v>29</v>
      </c>
      <c r="AI14" s="771">
        <v>29</v>
      </c>
      <c r="AJ14" s="771">
        <v>29</v>
      </c>
      <c r="AK14" t="s">
        <v>4012</v>
      </c>
      <c r="AN14" t="s">
        <v>4001</v>
      </c>
    </row>
    <row r="15" spans="1:140" ht="15.95">
      <c r="A15" s="1">
        <v>14</v>
      </c>
      <c r="B15" s="1" t="s">
        <v>750</v>
      </c>
      <c r="D15" s="305">
        <v>1343440</v>
      </c>
      <c r="E15" s="194" t="s">
        <v>144</v>
      </c>
      <c r="F15" s="194" t="s">
        <v>170</v>
      </c>
      <c r="G15" s="194" t="s">
        <v>329</v>
      </c>
      <c r="H15" s="306">
        <v>44053</v>
      </c>
      <c r="I15" s="307">
        <f t="shared" ref="I15:I22" ca="1" si="7">YEARFRAC(H15,TODAY())</f>
        <v>3.0777777777777779</v>
      </c>
      <c r="J15" s="103">
        <f t="shared" ref="J15:J22" ca="1" si="8">_xlfn.DAYS(TODAY(),H15)</f>
        <v>1124</v>
      </c>
      <c r="K15" s="305">
        <f t="shared" ref="K15:K22" ca="1" si="9">J15/30</f>
        <v>37.466666666666669</v>
      </c>
      <c r="L15" s="769" t="s">
        <v>3827</v>
      </c>
      <c r="M15" s="772">
        <v>44606</v>
      </c>
      <c r="N15" s="105">
        <f t="shared" si="3"/>
        <v>18.433333333333334</v>
      </c>
      <c r="O15" s="194">
        <v>173</v>
      </c>
      <c r="P15" s="194">
        <v>28</v>
      </c>
      <c r="Q15" s="194">
        <v>31</v>
      </c>
      <c r="R15" s="194">
        <v>33</v>
      </c>
      <c r="S15" s="326"/>
      <c r="T15" s="194">
        <v>38</v>
      </c>
      <c r="U15" s="194">
        <v>41</v>
      </c>
      <c r="V15" s="194">
        <v>41</v>
      </c>
      <c r="W15" s="907">
        <v>45</v>
      </c>
      <c r="X15" s="194">
        <v>46</v>
      </c>
      <c r="Y15" s="194">
        <v>46</v>
      </c>
      <c r="Z15" s="194">
        <v>48</v>
      </c>
      <c r="AA15" s="194">
        <v>49</v>
      </c>
      <c r="AB15" s="194">
        <v>50</v>
      </c>
      <c r="AC15" s="194">
        <v>51</v>
      </c>
      <c r="AD15" s="194">
        <v>50</v>
      </c>
      <c r="AE15">
        <v>51</v>
      </c>
      <c r="AF15">
        <v>52</v>
      </c>
      <c r="AG15">
        <v>54</v>
      </c>
      <c r="AH15">
        <v>54</v>
      </c>
      <c r="AI15">
        <v>58</v>
      </c>
      <c r="AJ15">
        <v>58</v>
      </c>
      <c r="AK15" t="s">
        <v>4012</v>
      </c>
    </row>
    <row r="16" spans="1:140" ht="15.95">
      <c r="A16" s="1">
        <v>15</v>
      </c>
      <c r="B16" s="1" t="s">
        <v>751</v>
      </c>
      <c r="D16" s="305">
        <v>1343440</v>
      </c>
      <c r="E16" s="194" t="s">
        <v>144</v>
      </c>
      <c r="F16" s="194" t="s">
        <v>170</v>
      </c>
      <c r="G16" s="194" t="s">
        <v>326</v>
      </c>
      <c r="H16" s="306">
        <v>44053</v>
      </c>
      <c r="I16" s="307">
        <f t="shared" ca="1" si="7"/>
        <v>3.0777777777777779</v>
      </c>
      <c r="J16" s="103">
        <f t="shared" ca="1" si="8"/>
        <v>1124</v>
      </c>
      <c r="K16" s="305">
        <f t="shared" ca="1" si="9"/>
        <v>37.466666666666669</v>
      </c>
      <c r="L16" s="769" t="s">
        <v>3827</v>
      </c>
      <c r="M16" s="772">
        <v>44606</v>
      </c>
      <c r="N16" s="105">
        <f t="shared" si="3"/>
        <v>18.433333333333334</v>
      </c>
      <c r="O16" s="194">
        <v>170</v>
      </c>
      <c r="P16" s="194">
        <v>29</v>
      </c>
      <c r="Q16" s="194">
        <v>31</v>
      </c>
      <c r="R16" s="194">
        <v>35</v>
      </c>
      <c r="S16" s="326"/>
      <c r="T16" s="194">
        <v>40</v>
      </c>
      <c r="U16" s="194">
        <v>41</v>
      </c>
      <c r="V16" s="194">
        <v>45</v>
      </c>
      <c r="W16" s="907">
        <v>47</v>
      </c>
      <c r="X16" s="194">
        <v>45</v>
      </c>
      <c r="Y16" s="194">
        <v>47</v>
      </c>
      <c r="Z16" s="194">
        <v>46</v>
      </c>
      <c r="AA16" s="194">
        <v>47</v>
      </c>
      <c r="AB16" s="194">
        <v>47</v>
      </c>
      <c r="AC16" s="194">
        <v>49</v>
      </c>
      <c r="AD16" s="194">
        <v>46</v>
      </c>
      <c r="AE16">
        <v>47</v>
      </c>
      <c r="AF16">
        <v>48</v>
      </c>
      <c r="AG16">
        <v>48</v>
      </c>
      <c r="AH16">
        <v>48</v>
      </c>
      <c r="AI16">
        <v>52</v>
      </c>
      <c r="AJ16">
        <v>51</v>
      </c>
      <c r="AK16" t="s">
        <v>4012</v>
      </c>
    </row>
    <row r="17" spans="1:45" ht="15.95">
      <c r="A17" s="1">
        <v>16</v>
      </c>
      <c r="B17" s="1" t="s">
        <v>752</v>
      </c>
      <c r="C17" t="s">
        <v>682</v>
      </c>
      <c r="D17" s="305">
        <v>1343440</v>
      </c>
      <c r="E17" s="194" t="s">
        <v>144</v>
      </c>
      <c r="F17" s="194" t="s">
        <v>170</v>
      </c>
      <c r="G17" s="194" t="s">
        <v>316</v>
      </c>
      <c r="H17" s="306">
        <v>44053</v>
      </c>
      <c r="I17" s="307">
        <f t="shared" ca="1" si="7"/>
        <v>3.0777777777777779</v>
      </c>
      <c r="J17" s="103">
        <f t="shared" ca="1" si="8"/>
        <v>1124</v>
      </c>
      <c r="K17" s="305">
        <f t="shared" ca="1" si="9"/>
        <v>37.466666666666669</v>
      </c>
      <c r="L17" s="769" t="s">
        <v>3827</v>
      </c>
      <c r="M17" s="772">
        <v>44606</v>
      </c>
      <c r="N17" s="105">
        <f t="shared" si="3"/>
        <v>18.433333333333334</v>
      </c>
      <c r="O17" s="194">
        <v>163</v>
      </c>
      <c r="P17" s="194">
        <v>26</v>
      </c>
      <c r="Q17" s="194">
        <v>30</v>
      </c>
      <c r="R17" s="194">
        <v>34</v>
      </c>
      <c r="S17" s="326"/>
      <c r="T17" s="194">
        <v>39</v>
      </c>
      <c r="U17" s="194">
        <v>40</v>
      </c>
      <c r="V17" s="194">
        <v>43</v>
      </c>
      <c r="W17" s="907">
        <v>44</v>
      </c>
      <c r="X17" s="194">
        <v>45</v>
      </c>
      <c r="Y17" s="194">
        <v>48</v>
      </c>
      <c r="Z17" s="194">
        <v>48</v>
      </c>
      <c r="AA17" s="194">
        <v>49</v>
      </c>
      <c r="AB17" s="194">
        <v>50</v>
      </c>
      <c r="AC17" s="194">
        <v>51</v>
      </c>
      <c r="AD17" s="194">
        <v>50</v>
      </c>
      <c r="AE17">
        <v>50</v>
      </c>
      <c r="AF17">
        <v>52</v>
      </c>
      <c r="AG17">
        <v>52</v>
      </c>
      <c r="AH17">
        <v>52</v>
      </c>
      <c r="AI17">
        <v>56</v>
      </c>
      <c r="AJ17">
        <v>56</v>
      </c>
      <c r="AK17" t="s">
        <v>4012</v>
      </c>
    </row>
    <row r="18" spans="1:45" ht="15.95">
      <c r="A18" s="1">
        <v>17</v>
      </c>
      <c r="B18" s="1" t="s">
        <v>753</v>
      </c>
      <c r="D18" s="305">
        <v>1343440</v>
      </c>
      <c r="E18" s="194" t="s">
        <v>144</v>
      </c>
      <c r="F18" s="194" t="s">
        <v>170</v>
      </c>
      <c r="G18" s="194" t="s">
        <v>323</v>
      </c>
      <c r="H18" s="306">
        <v>44053</v>
      </c>
      <c r="I18" s="307">
        <f t="shared" ca="1" si="7"/>
        <v>3.0777777777777779</v>
      </c>
      <c r="J18" s="103">
        <f t="shared" ca="1" si="8"/>
        <v>1124</v>
      </c>
      <c r="K18" s="305">
        <f t="shared" ca="1" si="9"/>
        <v>37.466666666666669</v>
      </c>
      <c r="L18" s="769" t="s">
        <v>3827</v>
      </c>
      <c r="M18" s="772">
        <v>44606</v>
      </c>
      <c r="N18" s="105">
        <f t="shared" si="3"/>
        <v>18.433333333333334</v>
      </c>
      <c r="O18" s="194">
        <v>191</v>
      </c>
      <c r="P18" s="194">
        <v>25</v>
      </c>
      <c r="Q18" s="194">
        <v>28</v>
      </c>
      <c r="R18" s="194">
        <v>30</v>
      </c>
      <c r="S18" s="326"/>
      <c r="T18" s="194">
        <v>34</v>
      </c>
      <c r="U18" s="194">
        <v>35</v>
      </c>
      <c r="V18" s="194">
        <v>38</v>
      </c>
      <c r="W18" s="907">
        <v>39</v>
      </c>
      <c r="X18" s="194">
        <v>40</v>
      </c>
      <c r="Y18" s="194">
        <v>42</v>
      </c>
      <c r="Z18" s="194">
        <v>43</v>
      </c>
      <c r="AA18" s="194">
        <v>43</v>
      </c>
      <c r="AB18" s="194">
        <v>43</v>
      </c>
      <c r="AC18" s="194">
        <v>44</v>
      </c>
      <c r="AD18" s="194">
        <v>45</v>
      </c>
      <c r="AE18">
        <v>44</v>
      </c>
      <c r="AF18">
        <v>45</v>
      </c>
      <c r="AG18">
        <v>45</v>
      </c>
      <c r="AH18">
        <v>46</v>
      </c>
      <c r="AI18">
        <v>49</v>
      </c>
      <c r="AJ18">
        <v>50</v>
      </c>
      <c r="AK18" t="s">
        <v>4012</v>
      </c>
    </row>
    <row r="19" spans="1:45" ht="15.95">
      <c r="A19" s="686">
        <v>18</v>
      </c>
      <c r="B19" s="686" t="s">
        <v>754</v>
      </c>
      <c r="C19" s="771"/>
      <c r="D19" s="764">
        <v>1343440</v>
      </c>
      <c r="E19" s="762" t="s">
        <v>144</v>
      </c>
      <c r="F19" s="762" t="s">
        <v>170</v>
      </c>
      <c r="G19" s="762" t="s">
        <v>412</v>
      </c>
      <c r="H19" s="765">
        <v>44053</v>
      </c>
      <c r="I19" s="766">
        <f t="shared" ca="1" si="7"/>
        <v>3.0777777777777779</v>
      </c>
      <c r="J19" s="767">
        <f t="shared" ca="1" si="8"/>
        <v>1124</v>
      </c>
      <c r="K19" s="764">
        <f t="shared" ca="1" si="9"/>
        <v>37.466666666666669</v>
      </c>
      <c r="L19" s="770" t="s">
        <v>3827</v>
      </c>
      <c r="M19" s="772">
        <v>44606</v>
      </c>
      <c r="N19" s="105">
        <f t="shared" si="3"/>
        <v>18.433333333333334</v>
      </c>
      <c r="O19" s="762">
        <v>180</v>
      </c>
      <c r="P19" s="762">
        <v>27</v>
      </c>
      <c r="Q19" s="762">
        <v>28</v>
      </c>
      <c r="R19" s="762">
        <v>30</v>
      </c>
      <c r="S19" s="763"/>
      <c r="T19" s="762">
        <v>34</v>
      </c>
      <c r="U19" s="762">
        <v>35</v>
      </c>
      <c r="V19" s="762">
        <v>38</v>
      </c>
      <c r="W19" s="908">
        <v>38</v>
      </c>
      <c r="X19" s="762">
        <v>39</v>
      </c>
      <c r="Y19" s="762">
        <v>40</v>
      </c>
      <c r="Z19" s="762">
        <v>41</v>
      </c>
      <c r="AA19" s="762">
        <v>40</v>
      </c>
      <c r="AB19" s="762">
        <v>39</v>
      </c>
      <c r="AC19" s="762">
        <v>39</v>
      </c>
      <c r="AD19" s="762">
        <v>39</v>
      </c>
      <c r="AE19" s="771">
        <v>40</v>
      </c>
      <c r="AF19" s="771">
        <v>41</v>
      </c>
      <c r="AG19" s="771">
        <v>43</v>
      </c>
      <c r="AH19" s="771">
        <v>43</v>
      </c>
      <c r="AI19" s="771">
        <v>46</v>
      </c>
      <c r="AJ19" s="771">
        <v>46</v>
      </c>
      <c r="AK19" s="1127" t="s">
        <v>4013</v>
      </c>
      <c r="AL19" s="1127"/>
      <c r="AM19" s="774"/>
      <c r="AN19" s="774"/>
      <c r="AO19" s="774"/>
      <c r="AP19" s="774"/>
      <c r="AQ19" s="774"/>
      <c r="AR19" s="774"/>
      <c r="AS19" s="774"/>
    </row>
    <row r="20" spans="1:45" ht="15.95">
      <c r="A20" s="1">
        <v>19</v>
      </c>
      <c r="B20" s="1" t="s">
        <v>755</v>
      </c>
      <c r="D20" s="305">
        <v>1343437</v>
      </c>
      <c r="E20" s="194" t="s">
        <v>142</v>
      </c>
      <c r="F20" s="194" t="s">
        <v>170</v>
      </c>
      <c r="G20" s="194" t="s">
        <v>329</v>
      </c>
      <c r="H20" s="306">
        <v>44057</v>
      </c>
      <c r="I20" s="307">
        <f t="shared" ca="1" si="7"/>
        <v>3.0666666666666669</v>
      </c>
      <c r="J20" s="103">
        <f t="shared" ca="1" si="8"/>
        <v>1120</v>
      </c>
      <c r="K20" s="305">
        <f t="shared" ca="1" si="9"/>
        <v>37.333333333333336</v>
      </c>
      <c r="L20" s="683" t="s">
        <v>3733</v>
      </c>
      <c r="M20" s="772">
        <v>44606</v>
      </c>
      <c r="N20" s="105">
        <f t="shared" si="3"/>
        <v>18.3</v>
      </c>
      <c r="O20" s="194">
        <v>169</v>
      </c>
      <c r="P20" s="194">
        <v>34</v>
      </c>
      <c r="Q20" s="194">
        <v>35</v>
      </c>
      <c r="R20" s="194">
        <v>35</v>
      </c>
      <c r="S20" s="326"/>
      <c r="T20" s="194">
        <v>34</v>
      </c>
      <c r="U20" s="194">
        <v>34</v>
      </c>
      <c r="V20" s="194">
        <v>35</v>
      </c>
      <c r="W20" s="907">
        <v>35</v>
      </c>
      <c r="X20" s="194">
        <v>35</v>
      </c>
      <c r="Y20" s="194">
        <v>35</v>
      </c>
      <c r="Z20" s="194">
        <v>34</v>
      </c>
      <c r="AA20" s="194">
        <v>35</v>
      </c>
      <c r="AB20" s="194">
        <v>36</v>
      </c>
      <c r="AC20" s="194">
        <v>35</v>
      </c>
      <c r="AD20" s="194">
        <v>35</v>
      </c>
      <c r="AE20">
        <v>35</v>
      </c>
      <c r="AF20">
        <v>35</v>
      </c>
      <c r="AG20">
        <v>35</v>
      </c>
      <c r="AH20">
        <v>34</v>
      </c>
      <c r="AI20">
        <v>34</v>
      </c>
      <c r="AJ20">
        <v>35</v>
      </c>
      <c r="AK20">
        <v>34</v>
      </c>
      <c r="AL20" t="s">
        <v>4012</v>
      </c>
    </row>
    <row r="21" spans="1:45" ht="15.95">
      <c r="A21" s="1">
        <v>20</v>
      </c>
      <c r="B21" s="1" t="s">
        <v>756</v>
      </c>
      <c r="D21" s="305">
        <v>1343437</v>
      </c>
      <c r="E21" s="194" t="s">
        <v>142</v>
      </c>
      <c r="F21" s="194" t="s">
        <v>170</v>
      </c>
      <c r="G21" s="194" t="s">
        <v>326</v>
      </c>
      <c r="H21" s="306">
        <v>44057</v>
      </c>
      <c r="I21" s="307">
        <f t="shared" ca="1" si="7"/>
        <v>3.0666666666666669</v>
      </c>
      <c r="J21" s="103">
        <f t="shared" ca="1" si="8"/>
        <v>1120</v>
      </c>
      <c r="K21" s="305">
        <f t="shared" ca="1" si="9"/>
        <v>37.333333333333336</v>
      </c>
      <c r="L21" s="683" t="s">
        <v>3733</v>
      </c>
      <c r="M21" s="772">
        <v>44606</v>
      </c>
      <c r="N21" s="105">
        <f t="shared" si="3"/>
        <v>18.3</v>
      </c>
      <c r="O21" s="194">
        <v>193</v>
      </c>
      <c r="P21" s="194">
        <v>40</v>
      </c>
      <c r="Q21" s="194">
        <v>41</v>
      </c>
      <c r="R21" s="194">
        <v>41</v>
      </c>
      <c r="S21" s="326"/>
      <c r="T21" s="194">
        <v>40</v>
      </c>
      <c r="U21" s="194">
        <v>40</v>
      </c>
      <c r="V21" s="194">
        <v>41</v>
      </c>
      <c r="W21" s="907">
        <v>41</v>
      </c>
      <c r="X21" s="194">
        <v>42</v>
      </c>
      <c r="Y21" s="194">
        <v>41</v>
      </c>
      <c r="Z21" s="194">
        <v>40</v>
      </c>
      <c r="AA21" s="194">
        <v>41</v>
      </c>
      <c r="AB21" s="194">
        <v>41</v>
      </c>
      <c r="AC21" s="194">
        <v>41</v>
      </c>
      <c r="AD21" s="194">
        <v>42</v>
      </c>
      <c r="AE21">
        <v>42</v>
      </c>
      <c r="AF21">
        <v>42</v>
      </c>
      <c r="AG21">
        <v>41</v>
      </c>
      <c r="AH21">
        <v>40</v>
      </c>
      <c r="AI21">
        <v>41</v>
      </c>
      <c r="AJ21">
        <v>41</v>
      </c>
      <c r="AK21">
        <v>41</v>
      </c>
      <c r="AL21" t="s">
        <v>4012</v>
      </c>
    </row>
    <row r="22" spans="1:45" ht="15.95">
      <c r="A22" s="1">
        <v>21</v>
      </c>
      <c r="B22" s="1" t="s">
        <v>757</v>
      </c>
      <c r="C22" t="s">
        <v>708</v>
      </c>
      <c r="D22" s="305">
        <v>1343437</v>
      </c>
      <c r="E22" s="194" t="s">
        <v>142</v>
      </c>
      <c r="F22" s="194" t="s">
        <v>170</v>
      </c>
      <c r="G22" s="194" t="s">
        <v>316</v>
      </c>
      <c r="H22" s="306">
        <v>44057</v>
      </c>
      <c r="I22" s="307">
        <f t="shared" ca="1" si="7"/>
        <v>3.0666666666666669</v>
      </c>
      <c r="J22" s="103">
        <f t="shared" ca="1" si="8"/>
        <v>1120</v>
      </c>
      <c r="K22" s="305">
        <f t="shared" ca="1" si="9"/>
        <v>37.333333333333336</v>
      </c>
      <c r="L22" s="683" t="s">
        <v>3733</v>
      </c>
      <c r="M22" s="772">
        <v>44606</v>
      </c>
      <c r="N22" s="105">
        <f t="shared" si="3"/>
        <v>18.3</v>
      </c>
      <c r="O22" s="194">
        <v>171</v>
      </c>
      <c r="P22" s="194">
        <v>37</v>
      </c>
      <c r="Q22" s="194">
        <v>37</v>
      </c>
      <c r="R22" s="194">
        <v>37</v>
      </c>
      <c r="S22" s="326"/>
      <c r="T22" s="194">
        <v>38</v>
      </c>
      <c r="U22" s="194">
        <v>37</v>
      </c>
      <c r="V22" s="194">
        <v>38</v>
      </c>
      <c r="W22" s="907">
        <v>38</v>
      </c>
      <c r="X22" s="194">
        <v>39</v>
      </c>
      <c r="Y22" s="194">
        <v>38</v>
      </c>
      <c r="Z22" s="194">
        <v>38</v>
      </c>
      <c r="AA22" s="194">
        <v>38</v>
      </c>
      <c r="AB22" s="194">
        <v>39</v>
      </c>
      <c r="AC22" s="194">
        <v>38</v>
      </c>
      <c r="AD22" s="194">
        <v>39</v>
      </c>
      <c r="AE22">
        <v>39</v>
      </c>
      <c r="AF22">
        <v>38</v>
      </c>
      <c r="AG22">
        <v>37</v>
      </c>
      <c r="AH22">
        <v>38</v>
      </c>
      <c r="AI22">
        <v>37</v>
      </c>
      <c r="AJ22">
        <v>38</v>
      </c>
      <c r="AK22">
        <v>38</v>
      </c>
      <c r="AL22" t="s">
        <v>4012</v>
      </c>
    </row>
    <row r="23" spans="1:45" ht="15.95">
      <c r="A23" s="1">
        <v>22</v>
      </c>
      <c r="B23" s="1" t="s">
        <v>758</v>
      </c>
      <c r="D23" s="305">
        <v>1343437</v>
      </c>
      <c r="E23" s="194" t="s">
        <v>142</v>
      </c>
      <c r="F23" s="194" t="s">
        <v>170</v>
      </c>
      <c r="G23" s="194" t="s">
        <v>323</v>
      </c>
      <c r="H23" s="306">
        <v>44081</v>
      </c>
      <c r="I23" s="307">
        <f t="shared" ref="I23:I24" ca="1" si="10">YEARFRAC(H23,TODAY())</f>
        <v>3.0027777777777778</v>
      </c>
      <c r="J23" s="103">
        <f t="shared" ref="J23:J24" ca="1" si="11">_xlfn.DAYS(TODAY(),H23)</f>
        <v>1096</v>
      </c>
      <c r="K23" s="305">
        <f t="shared" ref="K23:K24" ca="1" si="12">J23/30</f>
        <v>36.533333333333331</v>
      </c>
      <c r="L23" s="683" t="s">
        <v>3733</v>
      </c>
      <c r="M23" s="772">
        <v>44606</v>
      </c>
      <c r="N23" s="105">
        <f t="shared" si="3"/>
        <v>17.5</v>
      </c>
      <c r="O23" s="194">
        <v>167</v>
      </c>
      <c r="P23" s="194">
        <v>37</v>
      </c>
      <c r="Q23" s="194">
        <v>37</v>
      </c>
      <c r="R23" s="194">
        <v>38</v>
      </c>
      <c r="S23" s="326"/>
      <c r="T23" s="194">
        <v>36</v>
      </c>
      <c r="U23" s="194">
        <v>36</v>
      </c>
      <c r="V23" s="194">
        <v>37</v>
      </c>
      <c r="W23" s="907">
        <v>37</v>
      </c>
      <c r="X23" s="194">
        <v>38</v>
      </c>
      <c r="Y23" s="194">
        <v>38</v>
      </c>
      <c r="Z23" s="194">
        <v>37</v>
      </c>
      <c r="AA23" s="194">
        <v>38</v>
      </c>
      <c r="AB23" s="194">
        <v>38</v>
      </c>
      <c r="AC23" s="194">
        <v>38</v>
      </c>
      <c r="AD23" s="194">
        <v>38</v>
      </c>
      <c r="AE23">
        <v>38</v>
      </c>
      <c r="AF23">
        <v>39</v>
      </c>
      <c r="AG23">
        <v>37</v>
      </c>
      <c r="AH23">
        <v>38</v>
      </c>
      <c r="AI23">
        <v>38</v>
      </c>
      <c r="AJ23">
        <v>39</v>
      </c>
      <c r="AK23">
        <v>38</v>
      </c>
      <c r="AL23" t="s">
        <v>4012</v>
      </c>
    </row>
    <row r="24" spans="1:45" ht="15.95">
      <c r="A24" s="686">
        <v>23</v>
      </c>
      <c r="B24" s="686" t="s">
        <v>759</v>
      </c>
      <c r="C24" s="771"/>
      <c r="D24" s="764">
        <v>1343437</v>
      </c>
      <c r="E24" s="762" t="s">
        <v>142</v>
      </c>
      <c r="F24" s="762" t="s">
        <v>170</v>
      </c>
      <c r="G24" s="762" t="s">
        <v>412</v>
      </c>
      <c r="H24" s="765">
        <v>44081</v>
      </c>
      <c r="I24" s="766">
        <f t="shared" ca="1" si="10"/>
        <v>3.0027777777777778</v>
      </c>
      <c r="J24" s="767">
        <f t="shared" ca="1" si="11"/>
        <v>1096</v>
      </c>
      <c r="K24" s="764">
        <f t="shared" ca="1" si="12"/>
        <v>36.533333333333331</v>
      </c>
      <c r="L24" s="773" t="s">
        <v>3733</v>
      </c>
      <c r="M24" s="772">
        <v>44606</v>
      </c>
      <c r="N24" s="105">
        <f t="shared" si="3"/>
        <v>17.5</v>
      </c>
      <c r="O24" s="762">
        <v>153</v>
      </c>
      <c r="P24" s="762">
        <v>31</v>
      </c>
      <c r="Q24" s="762">
        <v>31</v>
      </c>
      <c r="R24" s="762">
        <v>32</v>
      </c>
      <c r="S24" s="763"/>
      <c r="T24" s="762">
        <v>32</v>
      </c>
      <c r="U24" s="762">
        <v>31</v>
      </c>
      <c r="V24" s="762">
        <v>32</v>
      </c>
      <c r="W24" s="908">
        <v>31</v>
      </c>
      <c r="X24" s="762">
        <v>32</v>
      </c>
      <c r="Y24" s="762">
        <v>32</v>
      </c>
      <c r="Z24" s="762">
        <v>32</v>
      </c>
      <c r="AA24" s="762">
        <v>33</v>
      </c>
      <c r="AB24" s="762">
        <v>33</v>
      </c>
      <c r="AC24" s="762">
        <v>32</v>
      </c>
      <c r="AD24" s="762">
        <v>32</v>
      </c>
      <c r="AE24" s="771">
        <v>32</v>
      </c>
      <c r="AF24" s="771">
        <v>33</v>
      </c>
      <c r="AG24" s="771">
        <v>33</v>
      </c>
      <c r="AH24" s="771">
        <v>33</v>
      </c>
      <c r="AI24" s="771">
        <v>32</v>
      </c>
      <c r="AJ24" s="771">
        <v>32</v>
      </c>
      <c r="AK24" s="771">
        <v>32</v>
      </c>
      <c r="AL24" t="s">
        <v>4012</v>
      </c>
    </row>
    <row r="25" spans="1:45" ht="15.95">
      <c r="A25" s="1">
        <v>24</v>
      </c>
      <c r="B25" s="1" t="s">
        <v>760</v>
      </c>
      <c r="D25" s="305">
        <v>1343443</v>
      </c>
      <c r="E25" s="194" t="s">
        <v>142</v>
      </c>
      <c r="F25" s="194" t="s">
        <v>170</v>
      </c>
      <c r="G25" s="194" t="s">
        <v>329</v>
      </c>
      <c r="H25" s="306">
        <v>44063</v>
      </c>
      <c r="I25" s="307">
        <f ca="1">YEARFRAC(H25,TODAY())</f>
        <v>3.05</v>
      </c>
      <c r="J25" s="103">
        <f ca="1">_xlfn.DAYS(TODAY(),H25)</f>
        <v>1114</v>
      </c>
      <c r="K25" s="305">
        <f ca="1">J25/30</f>
        <v>37.133333333333333</v>
      </c>
      <c r="L25" s="769" t="s">
        <v>3827</v>
      </c>
      <c r="M25" s="772">
        <v>44606</v>
      </c>
      <c r="N25" s="105">
        <f t="shared" si="3"/>
        <v>18.100000000000001</v>
      </c>
      <c r="O25" s="194">
        <v>168</v>
      </c>
      <c r="P25" s="194">
        <v>28</v>
      </c>
      <c r="Q25" s="194">
        <v>29</v>
      </c>
      <c r="R25" s="194">
        <v>29</v>
      </c>
      <c r="S25" s="326"/>
      <c r="T25" s="194">
        <v>29</v>
      </c>
      <c r="U25" s="194">
        <v>30</v>
      </c>
      <c r="V25" s="194">
        <v>30</v>
      </c>
      <c r="W25" s="907">
        <v>30</v>
      </c>
      <c r="X25" s="194">
        <v>31</v>
      </c>
      <c r="Y25" s="194">
        <v>31</v>
      </c>
      <c r="Z25" s="194">
        <v>31</v>
      </c>
      <c r="AA25" s="194">
        <v>32</v>
      </c>
      <c r="AB25" s="194">
        <v>32</v>
      </c>
      <c r="AC25" s="194">
        <v>32</v>
      </c>
      <c r="AD25" s="194">
        <v>33</v>
      </c>
      <c r="AE25">
        <v>33</v>
      </c>
      <c r="AF25">
        <v>35</v>
      </c>
      <c r="AG25">
        <v>34</v>
      </c>
      <c r="AH25">
        <v>33</v>
      </c>
      <c r="AI25">
        <v>34</v>
      </c>
      <c r="AJ25">
        <v>35</v>
      </c>
      <c r="AK25">
        <v>35</v>
      </c>
      <c r="AL25" t="s">
        <v>4012</v>
      </c>
    </row>
    <row r="26" spans="1:45" ht="15.95">
      <c r="A26" s="1">
        <v>25</v>
      </c>
      <c r="B26" s="1" t="s">
        <v>761</v>
      </c>
      <c r="C26" t="s">
        <v>688</v>
      </c>
      <c r="D26" s="305">
        <v>1343443</v>
      </c>
      <c r="E26" s="194" t="s">
        <v>142</v>
      </c>
      <c r="F26" s="194" t="s">
        <v>170</v>
      </c>
      <c r="G26" s="194" t="s">
        <v>326</v>
      </c>
      <c r="H26" s="306">
        <v>44063</v>
      </c>
      <c r="I26" s="307">
        <f ca="1">YEARFRAC(H26,TODAY())</f>
        <v>3.05</v>
      </c>
      <c r="J26" s="103">
        <f ca="1">_xlfn.DAYS(TODAY(),H26)</f>
        <v>1114</v>
      </c>
      <c r="K26" s="305">
        <f ca="1">J26/30</f>
        <v>37.133333333333333</v>
      </c>
      <c r="L26" s="769" t="s">
        <v>3827</v>
      </c>
      <c r="M26" s="772">
        <v>44606</v>
      </c>
      <c r="N26" s="105">
        <f t="shared" si="3"/>
        <v>18.100000000000001</v>
      </c>
      <c r="O26" s="194">
        <v>160</v>
      </c>
      <c r="P26" s="194">
        <v>28</v>
      </c>
      <c r="Q26" s="194">
        <v>30</v>
      </c>
      <c r="R26" s="194">
        <v>29</v>
      </c>
      <c r="S26" s="326"/>
      <c r="T26" s="194">
        <v>30</v>
      </c>
      <c r="U26" s="194">
        <v>31</v>
      </c>
      <c r="V26" s="194">
        <v>30</v>
      </c>
      <c r="W26" s="907">
        <v>31</v>
      </c>
      <c r="X26" s="194">
        <v>31</v>
      </c>
      <c r="Y26" s="194">
        <v>31</v>
      </c>
      <c r="Z26" s="194">
        <v>31</v>
      </c>
      <c r="AA26" s="194">
        <v>32</v>
      </c>
      <c r="AB26" s="194">
        <v>32</v>
      </c>
      <c r="AC26" s="194">
        <v>34</v>
      </c>
      <c r="AD26" s="194">
        <v>33</v>
      </c>
      <c r="AE26">
        <v>33</v>
      </c>
      <c r="AF26">
        <v>34</v>
      </c>
      <c r="AG26">
        <v>34</v>
      </c>
      <c r="AH26">
        <v>34</v>
      </c>
      <c r="AI26">
        <v>35</v>
      </c>
      <c r="AJ26">
        <v>34</v>
      </c>
      <c r="AK26">
        <v>34</v>
      </c>
      <c r="AL26" t="s">
        <v>4012</v>
      </c>
    </row>
    <row r="27" spans="1:45" ht="15.95">
      <c r="A27" s="1126">
        <v>26</v>
      </c>
      <c r="B27" s="1126" t="s">
        <v>4014</v>
      </c>
      <c r="C27" s="1127"/>
      <c r="D27" s="1128">
        <v>1343443</v>
      </c>
      <c r="E27" s="1126" t="s">
        <v>142</v>
      </c>
      <c r="F27" s="1126" t="s">
        <v>170</v>
      </c>
      <c r="G27" s="1126" t="s">
        <v>316</v>
      </c>
      <c r="H27" s="1129">
        <v>44067</v>
      </c>
      <c r="I27" s="1130">
        <f ca="1">YEARFRAC(H27,TODAY())</f>
        <v>3.0388888888888888</v>
      </c>
      <c r="J27" s="1128">
        <f ca="1">_xlfn.DAYS(TODAY(),H27)</f>
        <v>1110</v>
      </c>
      <c r="K27" s="1128">
        <f ca="1">J27/30</f>
        <v>37</v>
      </c>
      <c r="L27" s="1128" t="s">
        <v>3827</v>
      </c>
      <c r="M27" s="656">
        <v>44606</v>
      </c>
      <c r="N27" s="654">
        <f t="shared" si="3"/>
        <v>17.966666666666665</v>
      </c>
      <c r="O27" s="658">
        <v>159</v>
      </c>
      <c r="P27" s="658">
        <v>28</v>
      </c>
      <c r="Q27" s="658">
        <v>33</v>
      </c>
      <c r="R27" s="658">
        <v>36</v>
      </c>
      <c r="S27" s="657"/>
      <c r="T27" s="658">
        <v>40</v>
      </c>
      <c r="U27" s="658">
        <v>41</v>
      </c>
      <c r="V27" s="658">
        <v>41</v>
      </c>
      <c r="W27" s="1131">
        <v>42</v>
      </c>
      <c r="X27" s="658">
        <v>43</v>
      </c>
      <c r="Y27" s="658">
        <v>44</v>
      </c>
      <c r="Z27" s="658">
        <v>44</v>
      </c>
      <c r="AA27" s="658">
        <v>44</v>
      </c>
      <c r="AB27" s="658">
        <v>45</v>
      </c>
      <c r="AC27" s="658">
        <v>45</v>
      </c>
      <c r="AD27" s="658">
        <v>45</v>
      </c>
      <c r="AE27" s="657">
        <v>45</v>
      </c>
      <c r="AF27" s="657">
        <v>46</v>
      </c>
      <c r="AG27" s="657">
        <v>47</v>
      </c>
      <c r="AH27" s="657">
        <v>47</v>
      </c>
      <c r="AI27" s="657">
        <v>48</v>
      </c>
      <c r="AJ27" s="657">
        <v>48</v>
      </c>
      <c r="AK27" s="657">
        <v>49</v>
      </c>
      <c r="AL27" s="661" t="s">
        <v>4015</v>
      </c>
    </row>
    <row r="28" spans="1:45">
      <c r="C28" s="768"/>
      <c r="L28" t="s">
        <v>4016</v>
      </c>
    </row>
    <row r="30" spans="1:45" ht="15.95">
      <c r="A30" s="161" t="s">
        <v>184</v>
      </c>
    </row>
    <row r="31" spans="1:45" ht="15.95">
      <c r="A31" s="162" t="s">
        <v>153</v>
      </c>
    </row>
    <row r="32" spans="1:45">
      <c r="A32" s="163" t="s">
        <v>170</v>
      </c>
    </row>
    <row r="33" spans="1:1" ht="15.95">
      <c r="A33" s="164" t="s">
        <v>179</v>
      </c>
    </row>
    <row r="34" spans="1:1" ht="15.95">
      <c r="A34" s="165" t="s">
        <v>185</v>
      </c>
    </row>
    <row r="35" spans="1:1" ht="15.95">
      <c r="A35" s="187" t="s">
        <v>183</v>
      </c>
    </row>
    <row r="36" spans="1:1">
      <c r="A36" s="186" t="s">
        <v>186</v>
      </c>
    </row>
    <row r="37" spans="1:1" ht="17.100000000000001">
      <c r="A37" s="374" t="s">
        <v>187</v>
      </c>
    </row>
    <row r="38" spans="1:1" ht="17.100000000000001">
      <c r="A38" s="393" t="s">
        <v>188</v>
      </c>
    </row>
  </sheetData>
  <pageMargins left="0.7" right="0.7" top="0.75" bottom="0.75" header="0.3" footer="0.3"/>
  <pageSetup fitToHeight="0"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CB23-4CC6-43D1-8070-3316F413B987}">
  <sheetPr filterMode="1"/>
  <dimension ref="A1:N55"/>
  <sheetViews>
    <sheetView workbookViewId="0">
      <selection activeCell="D12" sqref="D12:D14"/>
    </sheetView>
  </sheetViews>
  <sheetFormatPr defaultColWidth="8.85546875" defaultRowHeight="15"/>
  <cols>
    <col min="1" max="1" width="12.28515625" customWidth="1"/>
    <col min="2" max="2" width="16.140625" customWidth="1"/>
    <col min="3" max="3" width="25.28515625" customWidth="1"/>
    <col min="5" max="5" width="22" customWidth="1"/>
    <col min="7" max="7" width="18.7109375" customWidth="1"/>
  </cols>
  <sheetData>
    <row r="1" spans="1:14" ht="15.95">
      <c r="A1" s="1859" t="s">
        <v>216</v>
      </c>
      <c r="B1" s="1859" t="s">
        <v>217</v>
      </c>
      <c r="C1" s="1859" t="s">
        <v>218</v>
      </c>
      <c r="D1" s="1859" t="s">
        <v>219</v>
      </c>
      <c r="E1" s="1859" t="s">
        <v>129</v>
      </c>
      <c r="F1" s="1859" t="s">
        <v>220</v>
      </c>
      <c r="G1" s="1859" t="s">
        <v>221</v>
      </c>
      <c r="H1" s="1859" t="s">
        <v>222</v>
      </c>
      <c r="I1" s="1859" t="s">
        <v>223</v>
      </c>
      <c r="J1" s="1859" t="s">
        <v>224</v>
      </c>
      <c r="K1" s="1859" t="s">
        <v>225</v>
      </c>
      <c r="L1" s="1859" t="s">
        <v>226</v>
      </c>
      <c r="M1" s="1859" t="s">
        <v>227</v>
      </c>
      <c r="N1" s="1859" t="s">
        <v>228</v>
      </c>
    </row>
    <row r="2" spans="1:14" ht="15.95" hidden="1">
      <c r="A2" s="1859" t="s">
        <v>229</v>
      </c>
      <c r="B2" s="1860">
        <v>44396</v>
      </c>
      <c r="C2" s="1860">
        <v>44180</v>
      </c>
      <c r="D2" s="1859" t="s">
        <v>230</v>
      </c>
      <c r="E2" s="1859">
        <v>216</v>
      </c>
      <c r="F2" s="1859">
        <v>27.1</v>
      </c>
      <c r="G2" s="1859" t="s">
        <v>141</v>
      </c>
      <c r="H2" s="1859" t="s">
        <v>231</v>
      </c>
      <c r="I2" s="1859">
        <v>31.572265600000001</v>
      </c>
      <c r="J2" s="1859">
        <v>8.3066406300000004</v>
      </c>
      <c r="K2" s="1859">
        <v>23.265625</v>
      </c>
      <c r="L2" s="1859">
        <v>73.690071099999997</v>
      </c>
      <c r="M2" s="1859">
        <v>462</v>
      </c>
      <c r="N2" s="1859">
        <v>10.748718800000001</v>
      </c>
    </row>
    <row r="3" spans="1:14" ht="15.95" hidden="1">
      <c r="A3" s="1859" t="s">
        <v>232</v>
      </c>
      <c r="B3" s="1860">
        <v>44396</v>
      </c>
      <c r="C3" s="1860">
        <v>44062</v>
      </c>
      <c r="D3" s="1859" t="s">
        <v>230</v>
      </c>
      <c r="E3" s="1859">
        <v>334</v>
      </c>
      <c r="F3" s="1859">
        <v>32.4</v>
      </c>
      <c r="G3" s="1859" t="s">
        <v>141</v>
      </c>
      <c r="H3" s="1859" t="s">
        <v>231</v>
      </c>
      <c r="I3" s="1859">
        <v>21.46875</v>
      </c>
      <c r="J3" s="1859">
        <v>8.15625</v>
      </c>
      <c r="K3" s="1859">
        <v>13.3125</v>
      </c>
      <c r="L3" s="1859">
        <v>62.008733599999999</v>
      </c>
      <c r="M3" s="1859">
        <v>450</v>
      </c>
      <c r="N3" s="1859">
        <v>5.9906249999999996</v>
      </c>
    </row>
    <row r="4" spans="1:14" ht="15.95" hidden="1">
      <c r="A4" s="1859" t="s">
        <v>233</v>
      </c>
      <c r="B4" s="1860">
        <v>44396</v>
      </c>
      <c r="C4" s="1860">
        <v>44062</v>
      </c>
      <c r="D4" s="1859" t="s">
        <v>230</v>
      </c>
      <c r="E4" s="1859">
        <v>334</v>
      </c>
      <c r="F4" s="1859">
        <v>28.7</v>
      </c>
      <c r="G4" s="1859" t="s">
        <v>141</v>
      </c>
      <c r="H4" s="1859" t="s">
        <v>231</v>
      </c>
      <c r="I4" s="1859">
        <v>23.71875</v>
      </c>
      <c r="J4" s="1859">
        <v>11.230468800000001</v>
      </c>
      <c r="K4" s="1859">
        <v>12.488281300000001</v>
      </c>
      <c r="L4" s="1859">
        <v>52.651515199999999</v>
      </c>
      <c r="M4" s="1859">
        <v>551.14300000000003</v>
      </c>
      <c r="N4" s="1859">
        <v>6.8828287899999996</v>
      </c>
    </row>
    <row r="5" spans="1:14" ht="15.95" hidden="1">
      <c r="A5" s="1859" t="s">
        <v>234</v>
      </c>
      <c r="B5" s="1860">
        <v>44369</v>
      </c>
      <c r="C5" s="1860">
        <v>44157</v>
      </c>
      <c r="D5" s="1859" t="s">
        <v>235</v>
      </c>
      <c r="E5" s="1859">
        <v>212</v>
      </c>
      <c r="F5" s="1859">
        <v>41</v>
      </c>
      <c r="G5" s="1859" t="s">
        <v>141</v>
      </c>
      <c r="H5" s="1859" t="s">
        <v>231</v>
      </c>
      <c r="I5" s="1859">
        <v>53.4921875</v>
      </c>
      <c r="J5" s="1859">
        <v>18.988281300000001</v>
      </c>
      <c r="K5" s="1859">
        <v>34.503906299999997</v>
      </c>
      <c r="L5" s="1859">
        <v>64.502701900000005</v>
      </c>
      <c r="M5" s="1859">
        <v>442.286</v>
      </c>
      <c r="N5" s="1859">
        <v>15.2605947</v>
      </c>
    </row>
    <row r="6" spans="1:14" ht="15.95" hidden="1">
      <c r="A6" s="1859" t="s">
        <v>234</v>
      </c>
      <c r="B6" s="1860">
        <v>44396</v>
      </c>
      <c r="C6" s="1860">
        <v>44157</v>
      </c>
      <c r="D6" s="1859" t="s">
        <v>235</v>
      </c>
      <c r="E6" s="1859">
        <v>239</v>
      </c>
      <c r="F6" s="1859">
        <v>40.9</v>
      </c>
      <c r="G6" s="1859" t="s">
        <v>141</v>
      </c>
      <c r="H6" s="1859" t="s">
        <v>231</v>
      </c>
      <c r="I6" s="1859">
        <v>34.816406299999997</v>
      </c>
      <c r="J6" s="1859">
        <v>13.078125</v>
      </c>
      <c r="K6" s="1859">
        <v>21.738281300000001</v>
      </c>
      <c r="L6" s="1859">
        <v>62.436889899999997</v>
      </c>
      <c r="M6" s="1859">
        <v>442.286</v>
      </c>
      <c r="N6" s="1859">
        <v>9.6145374599999993</v>
      </c>
    </row>
    <row r="7" spans="1:14" ht="15.95" hidden="1">
      <c r="A7" s="1859" t="s">
        <v>236</v>
      </c>
      <c r="B7" s="1860">
        <v>44396</v>
      </c>
      <c r="C7" s="1860">
        <v>44157</v>
      </c>
      <c r="D7" s="1859" t="s">
        <v>235</v>
      </c>
      <c r="E7" s="1859">
        <v>239</v>
      </c>
      <c r="F7" s="1859">
        <v>40.1</v>
      </c>
      <c r="G7" s="1859" t="s">
        <v>141</v>
      </c>
      <c r="H7" s="1859" t="s">
        <v>231</v>
      </c>
      <c r="I7" s="1859">
        <v>39.544921899999999</v>
      </c>
      <c r="J7" s="1859">
        <v>11.3261719</v>
      </c>
      <c r="K7" s="1859">
        <v>28.21875</v>
      </c>
      <c r="L7" s="1859">
        <v>71.358719800000003</v>
      </c>
      <c r="M7" s="1859">
        <v>465.42899999999997</v>
      </c>
      <c r="N7" s="1859">
        <v>13.133824600000001</v>
      </c>
    </row>
    <row r="8" spans="1:14" ht="15.95" hidden="1">
      <c r="A8" s="1859" t="s">
        <v>824</v>
      </c>
      <c r="B8" s="1860">
        <v>44356</v>
      </c>
      <c r="C8" s="1860">
        <v>44767</v>
      </c>
      <c r="D8" s="1859" t="s">
        <v>235</v>
      </c>
      <c r="E8" s="1859">
        <v>411.64</v>
      </c>
      <c r="F8" s="1859">
        <v>30.4</v>
      </c>
      <c r="G8" s="1859" t="s">
        <v>136</v>
      </c>
      <c r="H8" s="1859" t="s">
        <v>186</v>
      </c>
      <c r="I8" s="1859"/>
      <c r="J8" s="1859"/>
      <c r="K8" s="1859"/>
      <c r="L8" s="1859"/>
      <c r="M8" s="1859"/>
      <c r="N8" s="1859"/>
    </row>
    <row r="9" spans="1:14" ht="15.95" hidden="1">
      <c r="A9" s="1859" t="s">
        <v>826</v>
      </c>
      <c r="B9" s="1860">
        <v>44356</v>
      </c>
      <c r="C9" s="1860">
        <v>44767</v>
      </c>
      <c r="D9" s="1859" t="s">
        <v>235</v>
      </c>
      <c r="E9" s="1859">
        <v>411.64</v>
      </c>
      <c r="F9" s="1859">
        <v>31.5</v>
      </c>
      <c r="G9" s="1859" t="s">
        <v>136</v>
      </c>
      <c r="H9" s="1859" t="s">
        <v>186</v>
      </c>
      <c r="I9" s="1859"/>
      <c r="J9" s="1859"/>
      <c r="K9" s="1859"/>
      <c r="L9" s="1859"/>
      <c r="M9" s="1859"/>
      <c r="N9" s="1859"/>
    </row>
    <row r="10" spans="1:14" ht="15.95" hidden="1">
      <c r="A10" s="1859" t="s">
        <v>827</v>
      </c>
      <c r="B10" s="1860">
        <v>44356</v>
      </c>
      <c r="C10" s="1860">
        <v>44767</v>
      </c>
      <c r="D10" s="1859" t="s">
        <v>235</v>
      </c>
      <c r="E10" s="1859">
        <v>411.64</v>
      </c>
      <c r="F10" s="1859">
        <v>30.4</v>
      </c>
      <c r="G10" s="1859" t="s">
        <v>136</v>
      </c>
      <c r="H10" s="1859" t="s">
        <v>186</v>
      </c>
      <c r="I10" s="1859"/>
      <c r="J10" s="1859"/>
      <c r="K10" s="1859"/>
      <c r="L10" s="1859"/>
      <c r="M10" s="1859"/>
      <c r="N10" s="1859"/>
    </row>
    <row r="11" spans="1:14" ht="15.95" hidden="1">
      <c r="A11" s="1859" t="s">
        <v>828</v>
      </c>
      <c r="B11" s="1860">
        <v>44356</v>
      </c>
      <c r="C11" s="1860">
        <v>44767</v>
      </c>
      <c r="D11" s="1859" t="s">
        <v>235</v>
      </c>
      <c r="E11" s="1859">
        <v>411.64</v>
      </c>
      <c r="F11" s="1859">
        <v>34.1</v>
      </c>
      <c r="G11" s="1859" t="s">
        <v>136</v>
      </c>
      <c r="H11" s="1859" t="s">
        <v>186</v>
      </c>
      <c r="I11" s="1859"/>
      <c r="J11" s="1859"/>
      <c r="K11" s="1859"/>
      <c r="L11" s="1859"/>
      <c r="M11" s="1859"/>
      <c r="N11" s="1859"/>
    </row>
    <row r="12" spans="1:14" ht="15.95" hidden="1">
      <c r="A12" s="1859" t="s">
        <v>263</v>
      </c>
      <c r="B12" s="1860">
        <v>44735</v>
      </c>
      <c r="C12" s="1860">
        <v>44303</v>
      </c>
      <c r="D12" s="1859" t="s">
        <v>235</v>
      </c>
      <c r="E12" s="1859">
        <v>432</v>
      </c>
      <c r="F12" s="1859">
        <v>41.2</v>
      </c>
      <c r="G12" s="1859" t="s">
        <v>141</v>
      </c>
      <c r="H12" s="1859" t="s">
        <v>186</v>
      </c>
      <c r="I12" s="1859">
        <v>77.810546900000006</v>
      </c>
      <c r="J12" s="1859">
        <v>63.994140600000001</v>
      </c>
      <c r="K12" s="1859">
        <v>13.816406300000001</v>
      </c>
      <c r="L12" s="1859">
        <v>17.756469800000001</v>
      </c>
      <c r="M12" s="1859">
        <v>312</v>
      </c>
      <c r="N12" s="1859">
        <v>4.3107187500000004</v>
      </c>
    </row>
    <row r="13" spans="1:14" ht="15.95" hidden="1">
      <c r="A13" s="1859" t="s">
        <v>264</v>
      </c>
      <c r="B13" s="1860">
        <v>44735</v>
      </c>
      <c r="C13" s="1860">
        <v>44303</v>
      </c>
      <c r="D13" s="1859" t="s">
        <v>235</v>
      </c>
      <c r="E13" s="1859">
        <v>432</v>
      </c>
      <c r="F13" s="1859">
        <v>47.4</v>
      </c>
      <c r="G13" s="1859" t="s">
        <v>141</v>
      </c>
      <c r="H13" s="1859" t="s">
        <v>186</v>
      </c>
      <c r="I13" s="1859">
        <v>88.275390599999994</v>
      </c>
      <c r="J13" s="1859">
        <v>49.4296875</v>
      </c>
      <c r="K13" s="1859">
        <v>38.845703100000001</v>
      </c>
      <c r="L13" s="1859">
        <v>44.005133100000002</v>
      </c>
      <c r="M13" s="1859">
        <v>448.286</v>
      </c>
      <c r="N13" s="1859">
        <v>17.413984899999999</v>
      </c>
    </row>
    <row r="14" spans="1:14" ht="15.95" hidden="1">
      <c r="A14" s="1859" t="s">
        <v>265</v>
      </c>
      <c r="B14" s="1860">
        <v>44735</v>
      </c>
      <c r="C14" s="1860">
        <v>44303</v>
      </c>
      <c r="D14" s="1859" t="s">
        <v>235</v>
      </c>
      <c r="E14" s="1859">
        <v>432</v>
      </c>
      <c r="F14" s="1859">
        <v>39.1</v>
      </c>
      <c r="G14" s="1859" t="s">
        <v>141</v>
      </c>
      <c r="H14" s="1859" t="s">
        <v>186</v>
      </c>
      <c r="I14" s="1859">
        <v>105.783203</v>
      </c>
      <c r="J14" s="1859">
        <v>67.400390599999994</v>
      </c>
      <c r="K14" s="1859">
        <v>38.3828125</v>
      </c>
      <c r="L14" s="1859">
        <v>36.284411300000002</v>
      </c>
      <c r="M14" s="1859">
        <v>439.714</v>
      </c>
      <c r="N14" s="1859">
        <v>16.877459999999999</v>
      </c>
    </row>
    <row r="15" spans="1:14" ht="15.95">
      <c r="A15" s="1859" t="s">
        <v>237</v>
      </c>
      <c r="B15" s="1860">
        <v>44407</v>
      </c>
      <c r="C15" s="1860">
        <v>44011</v>
      </c>
      <c r="D15" s="1859" t="s">
        <v>230</v>
      </c>
      <c r="E15" s="1859">
        <v>396</v>
      </c>
      <c r="F15" s="1859">
        <v>39</v>
      </c>
      <c r="G15" s="1859" t="s">
        <v>141</v>
      </c>
      <c r="H15" s="1859" t="s">
        <v>179</v>
      </c>
      <c r="I15" s="1859">
        <v>40.511718799999997</v>
      </c>
      <c r="J15" s="1859">
        <v>20.873046899999999</v>
      </c>
      <c r="K15" s="1859">
        <v>19.638671899999999</v>
      </c>
      <c r="L15" s="1859">
        <v>48.476521099999999</v>
      </c>
      <c r="M15" s="1859">
        <v>462</v>
      </c>
      <c r="N15" s="1859">
        <v>9.0730664099999991</v>
      </c>
    </row>
    <row r="16" spans="1:14" ht="15.95">
      <c r="A16" s="1859" t="s">
        <v>238</v>
      </c>
      <c r="B16" s="1860">
        <v>44407</v>
      </c>
      <c r="C16" s="1860">
        <v>44011</v>
      </c>
      <c r="D16" s="1859" t="s">
        <v>235</v>
      </c>
      <c r="E16" s="1859">
        <v>396</v>
      </c>
      <c r="F16" s="1859">
        <v>39</v>
      </c>
      <c r="G16" s="1859" t="s">
        <v>141</v>
      </c>
      <c r="H16" s="1859" t="s">
        <v>179</v>
      </c>
      <c r="I16" s="1859">
        <v>61.785156299999997</v>
      </c>
      <c r="J16" s="1859">
        <v>33.699218799999997</v>
      </c>
      <c r="K16" s="1859">
        <v>28.0859375</v>
      </c>
      <c r="L16" s="1859">
        <v>45.457419199999997</v>
      </c>
      <c r="M16" s="1859">
        <v>412.286</v>
      </c>
      <c r="N16" s="1859">
        <v>11.5794388</v>
      </c>
    </row>
    <row r="17" spans="1:14" ht="15.95" hidden="1">
      <c r="A17" s="1859" t="s">
        <v>239</v>
      </c>
      <c r="B17" s="1860">
        <v>44249</v>
      </c>
      <c r="C17" s="1860">
        <v>43831</v>
      </c>
      <c r="D17" s="1859" t="s">
        <v>230</v>
      </c>
      <c r="E17" s="1859">
        <v>418</v>
      </c>
      <c r="F17" s="1859">
        <v>53.6</v>
      </c>
      <c r="G17" s="1859" t="s">
        <v>141</v>
      </c>
      <c r="H17" s="1859" t="s">
        <v>185</v>
      </c>
      <c r="I17" s="1859">
        <v>56.091796899999999</v>
      </c>
      <c r="J17" s="1859">
        <v>34.619140600000001</v>
      </c>
      <c r="K17" s="1859">
        <v>21.472656300000001</v>
      </c>
      <c r="L17" s="1859">
        <v>38.281277199999998</v>
      </c>
      <c r="M17" s="1859">
        <v>378</v>
      </c>
      <c r="N17" s="1859">
        <v>8.1166640599999997</v>
      </c>
    </row>
    <row r="18" spans="1:14" ht="15.95" hidden="1">
      <c r="A18" s="1859" t="s">
        <v>239</v>
      </c>
      <c r="B18" s="1860">
        <v>44251</v>
      </c>
      <c r="C18" s="1860">
        <v>43831</v>
      </c>
      <c r="D18" s="1859" t="s">
        <v>230</v>
      </c>
      <c r="E18" s="1859">
        <v>420</v>
      </c>
      <c r="F18" s="1859">
        <v>52.6</v>
      </c>
      <c r="G18" s="1859" t="s">
        <v>141</v>
      </c>
      <c r="H18" s="1859" t="s">
        <v>185</v>
      </c>
      <c r="I18" s="1859">
        <v>39.207031299999997</v>
      </c>
      <c r="J18" s="1859">
        <v>16.542968800000001</v>
      </c>
      <c r="K18" s="1859">
        <v>22.6640625</v>
      </c>
      <c r="L18" s="1859">
        <v>57.806117399999998</v>
      </c>
      <c r="M18" s="1859">
        <v>450.85700000000003</v>
      </c>
      <c r="N18" s="1859">
        <v>10.218251199999999</v>
      </c>
    </row>
    <row r="19" spans="1:14" ht="15.95" hidden="1">
      <c r="A19" s="1859" t="s">
        <v>240</v>
      </c>
      <c r="B19" s="1860">
        <v>44249</v>
      </c>
      <c r="C19" s="1860">
        <v>43832</v>
      </c>
      <c r="D19" s="1859" t="s">
        <v>235</v>
      </c>
      <c r="E19" s="1859">
        <v>417</v>
      </c>
      <c r="F19" s="1859">
        <v>56.4</v>
      </c>
      <c r="G19" s="1859" t="s">
        <v>141</v>
      </c>
      <c r="H19" s="1859" t="s">
        <v>185</v>
      </c>
      <c r="I19" s="1859">
        <v>46.917968799999997</v>
      </c>
      <c r="J19" s="1859">
        <v>18.859375</v>
      </c>
      <c r="K19" s="1859">
        <v>28.058593800000001</v>
      </c>
      <c r="L19" s="1859">
        <v>59.803513500000001</v>
      </c>
      <c r="M19" s="1859">
        <v>394.286</v>
      </c>
      <c r="N19" s="1859">
        <v>11.063110699999999</v>
      </c>
    </row>
    <row r="20" spans="1:14" ht="15.95" hidden="1">
      <c r="A20" s="1859" t="s">
        <v>241</v>
      </c>
      <c r="B20" s="1860">
        <v>44249</v>
      </c>
      <c r="C20" s="1860">
        <v>43832</v>
      </c>
      <c r="D20" s="1859" t="s">
        <v>235</v>
      </c>
      <c r="E20" s="1859">
        <v>417</v>
      </c>
      <c r="F20" s="1859">
        <v>51.8</v>
      </c>
      <c r="G20" s="1859" t="s">
        <v>141</v>
      </c>
      <c r="H20" s="1859" t="s">
        <v>185</v>
      </c>
      <c r="I20" s="1859">
        <v>46.798828100000001</v>
      </c>
      <c r="J20" s="1859">
        <v>24.7578125</v>
      </c>
      <c r="K20" s="1859">
        <v>22.041015600000001</v>
      </c>
      <c r="L20" s="1859">
        <v>47.097366600000001</v>
      </c>
      <c r="M20" s="1859">
        <v>384.85700000000003</v>
      </c>
      <c r="N20" s="1859">
        <v>8.4826391500000007</v>
      </c>
    </row>
    <row r="21" spans="1:14" ht="15.95" hidden="1">
      <c r="A21" s="1859" t="s">
        <v>242</v>
      </c>
      <c r="B21" s="1860">
        <v>44249</v>
      </c>
      <c r="C21" s="1860">
        <v>43831</v>
      </c>
      <c r="D21" s="1859" t="s">
        <v>235</v>
      </c>
      <c r="E21" s="1859">
        <v>418</v>
      </c>
      <c r="F21" s="1859">
        <v>51.7</v>
      </c>
      <c r="G21" s="1859" t="s">
        <v>141</v>
      </c>
      <c r="H21" s="1859" t="s">
        <v>185</v>
      </c>
      <c r="I21" s="1859">
        <v>41.2109375</v>
      </c>
      <c r="J21" s="1859">
        <v>21.050781300000001</v>
      </c>
      <c r="K21" s="1859">
        <v>20.160156300000001</v>
      </c>
      <c r="L21" s="1859">
        <v>48.919431299999999</v>
      </c>
      <c r="M21" s="1859">
        <v>423.42899999999997</v>
      </c>
      <c r="N21" s="1859">
        <v>8.5363948000000001</v>
      </c>
    </row>
    <row r="22" spans="1:14" ht="15.95" hidden="1">
      <c r="A22" s="1859" t="s">
        <v>240</v>
      </c>
      <c r="B22" s="1860">
        <v>44251</v>
      </c>
      <c r="C22" s="1860">
        <v>43832</v>
      </c>
      <c r="D22" s="1859" t="s">
        <v>235</v>
      </c>
      <c r="E22" s="1859">
        <v>419</v>
      </c>
      <c r="F22" s="1859">
        <v>55</v>
      </c>
      <c r="G22" s="1859" t="s">
        <v>141</v>
      </c>
      <c r="H22" s="1859" t="s">
        <v>185</v>
      </c>
      <c r="I22" s="1859">
        <v>45.441406299999997</v>
      </c>
      <c r="J22" s="1859">
        <v>20.412109399999999</v>
      </c>
      <c r="K22" s="1859">
        <v>25.029296899999999</v>
      </c>
      <c r="L22" s="1859">
        <v>55.080374800000001</v>
      </c>
      <c r="M22" s="1859">
        <v>425.14299999999997</v>
      </c>
      <c r="N22" s="1859">
        <v>10.6410304</v>
      </c>
    </row>
    <row r="23" spans="1:14" ht="15.95" hidden="1">
      <c r="A23" s="1859" t="s">
        <v>241</v>
      </c>
      <c r="B23" s="1860">
        <v>44251</v>
      </c>
      <c r="C23" s="1860">
        <v>43831</v>
      </c>
      <c r="D23" s="1859" t="s">
        <v>235</v>
      </c>
      <c r="E23" s="1859">
        <v>420</v>
      </c>
      <c r="F23" s="1859">
        <v>49.6</v>
      </c>
      <c r="G23" s="1859" t="s">
        <v>141</v>
      </c>
      <c r="H23" s="1859" t="s">
        <v>185</v>
      </c>
      <c r="I23" s="1859">
        <v>42.060546899999999</v>
      </c>
      <c r="J23" s="1859">
        <v>23.208984399999999</v>
      </c>
      <c r="K23" s="1859">
        <v>18.8515625</v>
      </c>
      <c r="L23" s="1859">
        <v>44.820060400000003</v>
      </c>
      <c r="M23" s="1859">
        <v>408.85700000000003</v>
      </c>
      <c r="N23" s="1859">
        <v>7.7075932900000002</v>
      </c>
    </row>
    <row r="24" spans="1:14" ht="15.95" hidden="1">
      <c r="A24" s="1859" t="s">
        <v>242</v>
      </c>
      <c r="B24" s="1860">
        <v>44251</v>
      </c>
      <c r="C24" s="1860">
        <v>43831</v>
      </c>
      <c r="D24" s="1859" t="s">
        <v>235</v>
      </c>
      <c r="E24" s="1859">
        <v>420</v>
      </c>
      <c r="F24" s="1859">
        <v>49.9</v>
      </c>
      <c r="G24" s="1859" t="s">
        <v>141</v>
      </c>
      <c r="H24" s="1859" t="s">
        <v>185</v>
      </c>
      <c r="I24" s="1859">
        <v>41.048828100000001</v>
      </c>
      <c r="J24" s="1859">
        <v>18.048828100000001</v>
      </c>
      <c r="K24" s="1859">
        <v>23</v>
      </c>
      <c r="L24" s="1859">
        <v>56.030832199999999</v>
      </c>
      <c r="M24" s="1859">
        <v>450.85700000000003</v>
      </c>
      <c r="N24" s="1859">
        <v>10.369711000000001</v>
      </c>
    </row>
    <row r="25" spans="1:14" ht="15.95" hidden="1">
      <c r="A25" s="1859" t="s">
        <v>243</v>
      </c>
      <c r="B25" s="1860">
        <v>44473</v>
      </c>
      <c r="C25" s="1860">
        <v>44002</v>
      </c>
      <c r="D25" s="1859" t="s">
        <v>235</v>
      </c>
      <c r="E25" s="1859">
        <v>471</v>
      </c>
      <c r="F25" s="1859">
        <v>35.6</v>
      </c>
      <c r="G25" s="1859" t="s">
        <v>136</v>
      </c>
      <c r="H25" s="1859" t="s">
        <v>170</v>
      </c>
      <c r="I25" s="1859">
        <v>58.537109399999999</v>
      </c>
      <c r="J25" s="1859">
        <v>33.074218799999997</v>
      </c>
      <c r="K25" s="1859">
        <v>25.462890600000001</v>
      </c>
      <c r="L25" s="1859">
        <v>43.498715400000002</v>
      </c>
      <c r="M25" s="1859">
        <v>411.42899999999997</v>
      </c>
      <c r="N25" s="1859">
        <v>10.476171600000001</v>
      </c>
    </row>
    <row r="26" spans="1:14" ht="15.95" hidden="1">
      <c r="A26" s="1859" t="s">
        <v>244</v>
      </c>
      <c r="B26" s="1860">
        <v>44473</v>
      </c>
      <c r="C26" s="1860">
        <v>44002</v>
      </c>
      <c r="D26" s="1859" t="s">
        <v>235</v>
      </c>
      <c r="E26" s="1859">
        <v>471</v>
      </c>
      <c r="F26" s="1859">
        <v>33.9</v>
      </c>
      <c r="G26" s="1859" t="s">
        <v>136</v>
      </c>
      <c r="H26" s="1859" t="s">
        <v>170</v>
      </c>
      <c r="I26" s="1859">
        <v>51.173828100000001</v>
      </c>
      <c r="J26" s="1859">
        <v>25.751953100000001</v>
      </c>
      <c r="K26" s="1859">
        <v>25.421875</v>
      </c>
      <c r="L26" s="1859">
        <v>49.677493200000001</v>
      </c>
      <c r="M26" s="1859">
        <v>451.714</v>
      </c>
      <c r="N26" s="1859">
        <v>11.483416800000001</v>
      </c>
    </row>
    <row r="27" spans="1:14" ht="15.95" hidden="1">
      <c r="A27" s="1859" t="s">
        <v>245</v>
      </c>
      <c r="B27" s="1860">
        <v>44473</v>
      </c>
      <c r="C27" s="1860">
        <v>44002</v>
      </c>
      <c r="D27" s="1859" t="s">
        <v>235</v>
      </c>
      <c r="E27" s="1859">
        <v>471</v>
      </c>
      <c r="F27" s="1859">
        <v>33.299999999999997</v>
      </c>
      <c r="G27" s="1859" t="s">
        <v>136</v>
      </c>
      <c r="H27" s="1859" t="s">
        <v>170</v>
      </c>
      <c r="I27" s="1859">
        <v>34.857421899999999</v>
      </c>
      <c r="J27" s="1859">
        <v>28.568359399999999</v>
      </c>
      <c r="K27" s="1859">
        <v>6.2890625</v>
      </c>
      <c r="L27" s="1859">
        <v>18.042248000000001</v>
      </c>
      <c r="M27" s="1859">
        <v>438</v>
      </c>
      <c r="N27" s="1859">
        <v>2.7546093800000002</v>
      </c>
    </row>
    <row r="28" spans="1:14" ht="15.95" hidden="1">
      <c r="A28" s="1859" t="s">
        <v>246</v>
      </c>
      <c r="B28" s="1860">
        <v>44305</v>
      </c>
      <c r="C28" s="1860">
        <v>43900</v>
      </c>
      <c r="D28" s="1859" t="s">
        <v>230</v>
      </c>
      <c r="E28" s="1859">
        <v>405</v>
      </c>
      <c r="F28" s="1859">
        <v>50.4</v>
      </c>
      <c r="G28" s="1859" t="s">
        <v>141</v>
      </c>
      <c r="H28" s="1859" t="s">
        <v>170</v>
      </c>
      <c r="I28" s="1859">
        <v>53.171875</v>
      </c>
      <c r="J28" s="1859">
        <v>31.330078100000001</v>
      </c>
      <c r="K28" s="1859">
        <v>21.841796899999999</v>
      </c>
      <c r="L28" s="1859">
        <v>41.0777255</v>
      </c>
      <c r="M28" s="1859">
        <v>444.85700000000003</v>
      </c>
      <c r="N28" s="1859">
        <v>9.7164762299999996</v>
      </c>
    </row>
    <row r="29" spans="1:14" ht="15.95" hidden="1">
      <c r="A29" s="1859" t="s">
        <v>247</v>
      </c>
      <c r="B29" s="1860">
        <v>44236</v>
      </c>
      <c r="C29" s="1860">
        <v>43789</v>
      </c>
      <c r="D29" s="1859" t="s">
        <v>230</v>
      </c>
      <c r="E29" s="1859">
        <v>447</v>
      </c>
      <c r="F29" s="1859">
        <v>47.6</v>
      </c>
      <c r="G29" s="1859" t="s">
        <v>141</v>
      </c>
      <c r="H29" s="1859" t="s">
        <v>170</v>
      </c>
      <c r="I29" s="1859">
        <v>48.162109399999999</v>
      </c>
      <c r="J29" s="1859">
        <v>13.3808594</v>
      </c>
      <c r="K29" s="1859">
        <v>34.78125</v>
      </c>
      <c r="L29" s="1859">
        <v>72.217040400000002</v>
      </c>
      <c r="M29" s="1859">
        <v>449.14299999999997</v>
      </c>
      <c r="N29" s="1859">
        <v>15.621755</v>
      </c>
    </row>
    <row r="30" spans="1:14" ht="15.95" hidden="1">
      <c r="A30" s="1859" t="s">
        <v>248</v>
      </c>
      <c r="B30" s="1860">
        <v>44407</v>
      </c>
      <c r="C30" s="1860">
        <v>43949</v>
      </c>
      <c r="D30" s="1859" t="s">
        <v>230</v>
      </c>
      <c r="E30" s="1859">
        <v>458</v>
      </c>
      <c r="F30" s="1859">
        <v>59</v>
      </c>
      <c r="G30" s="1859" t="s">
        <v>141</v>
      </c>
      <c r="H30" s="1859" t="s">
        <v>170</v>
      </c>
      <c r="I30" s="1859">
        <v>74.4765625</v>
      </c>
      <c r="J30" s="1859">
        <v>42.705078100000001</v>
      </c>
      <c r="K30" s="1859">
        <v>31.771484399999999</v>
      </c>
      <c r="L30" s="1859">
        <v>42.6597084</v>
      </c>
      <c r="M30" s="1859">
        <v>433.714</v>
      </c>
      <c r="N30" s="1859">
        <v>13.779737600000001</v>
      </c>
    </row>
    <row r="31" spans="1:14" ht="15.95" hidden="1">
      <c r="A31" s="1859" t="s">
        <v>249</v>
      </c>
      <c r="B31" s="1860">
        <v>44473</v>
      </c>
      <c r="C31" s="1860">
        <v>44002</v>
      </c>
      <c r="D31" s="1859" t="s">
        <v>230</v>
      </c>
      <c r="E31" s="1859">
        <v>471</v>
      </c>
      <c r="F31" s="1859">
        <v>48.8</v>
      </c>
      <c r="G31" s="1859" t="s">
        <v>141</v>
      </c>
      <c r="H31" s="1859" t="s">
        <v>170</v>
      </c>
      <c r="I31" s="1859">
        <v>51.626953100000001</v>
      </c>
      <c r="J31" s="1859">
        <v>29.123046899999999</v>
      </c>
      <c r="K31" s="1859">
        <v>22.503906300000001</v>
      </c>
      <c r="L31" s="1859">
        <v>43.589452600000001</v>
      </c>
      <c r="M31" s="1859">
        <v>425.14299999999997</v>
      </c>
      <c r="N31" s="1859">
        <v>9.5673782200000002</v>
      </c>
    </row>
    <row r="32" spans="1:14" ht="15.95" hidden="1">
      <c r="A32" s="1859" t="s">
        <v>250</v>
      </c>
      <c r="B32" s="1860">
        <v>44236</v>
      </c>
      <c r="C32" s="1860">
        <v>43871</v>
      </c>
      <c r="D32" s="1859" t="s">
        <v>235</v>
      </c>
      <c r="E32" s="1859">
        <v>365</v>
      </c>
      <c r="F32" s="1859">
        <v>32.4</v>
      </c>
      <c r="G32" s="1859" t="s">
        <v>141</v>
      </c>
      <c r="H32" s="1859" t="s">
        <v>170</v>
      </c>
      <c r="I32" s="1859">
        <v>32.443359399999999</v>
      </c>
      <c r="J32" s="1859">
        <v>15.4785156</v>
      </c>
      <c r="K32" s="1859">
        <v>16.964843800000001</v>
      </c>
      <c r="L32" s="1859">
        <v>52.290650800000002</v>
      </c>
      <c r="M32" s="1859">
        <v>371.14299999999997</v>
      </c>
      <c r="N32" s="1859">
        <v>6.2963829999999996</v>
      </c>
    </row>
    <row r="33" spans="1:14" ht="15.95" hidden="1">
      <c r="A33" s="1859" t="s">
        <v>251</v>
      </c>
      <c r="B33" s="1860">
        <v>44407</v>
      </c>
      <c r="C33" s="1860">
        <v>43949</v>
      </c>
      <c r="D33" s="1859" t="s">
        <v>235</v>
      </c>
      <c r="E33" s="1859">
        <v>458</v>
      </c>
      <c r="F33" s="1859">
        <v>55</v>
      </c>
      <c r="G33" s="1859" t="s">
        <v>141</v>
      </c>
      <c r="H33" s="1859" t="s">
        <v>170</v>
      </c>
      <c r="I33" s="1859">
        <v>64.675781299999997</v>
      </c>
      <c r="J33" s="1859">
        <v>35.519531299999997</v>
      </c>
      <c r="K33" s="1859">
        <v>29.15625</v>
      </c>
      <c r="L33" s="1859">
        <v>45.080630599999999</v>
      </c>
      <c r="M33" s="1859">
        <v>467.14299999999997</v>
      </c>
      <c r="N33" s="1859">
        <v>13.6201381</v>
      </c>
    </row>
    <row r="34" spans="1:14" ht="15.95" hidden="1">
      <c r="A34" s="1859" t="s">
        <v>252</v>
      </c>
      <c r="B34" s="1860">
        <v>44473</v>
      </c>
      <c r="C34" s="1860">
        <v>44002</v>
      </c>
      <c r="D34" s="1859" t="s">
        <v>235</v>
      </c>
      <c r="E34" s="1859">
        <v>471</v>
      </c>
      <c r="F34" s="1859">
        <v>52.9</v>
      </c>
      <c r="G34" s="1859" t="s">
        <v>141</v>
      </c>
      <c r="H34" s="1859" t="s">
        <v>170</v>
      </c>
      <c r="I34" s="1859">
        <v>44.453125</v>
      </c>
      <c r="J34" s="1859">
        <v>24.693359399999999</v>
      </c>
      <c r="K34" s="1859">
        <v>19.759765600000001</v>
      </c>
      <c r="L34" s="1859">
        <v>44.450790900000001</v>
      </c>
      <c r="M34" s="1859">
        <v>444</v>
      </c>
      <c r="N34" s="1859">
        <v>8.7733359400000008</v>
      </c>
    </row>
    <row r="35" spans="1:14" ht="15.95" hidden="1">
      <c r="A35" s="1859" t="s">
        <v>253</v>
      </c>
      <c r="B35" s="1860">
        <v>44407</v>
      </c>
      <c r="C35" s="1860">
        <v>43927</v>
      </c>
      <c r="D35" s="1859" t="s">
        <v>235</v>
      </c>
      <c r="E35" s="1859">
        <v>480</v>
      </c>
      <c r="F35" s="1859">
        <v>51</v>
      </c>
      <c r="G35" s="1859" t="s">
        <v>141</v>
      </c>
      <c r="H35" s="1859" t="s">
        <v>183</v>
      </c>
      <c r="I35" s="1859">
        <v>53.283203100000001</v>
      </c>
      <c r="J35" s="1859">
        <v>32.896484399999999</v>
      </c>
      <c r="K35" s="1859">
        <v>20.386718800000001</v>
      </c>
      <c r="L35" s="1859">
        <v>38.261060800000003</v>
      </c>
      <c r="M35" s="1859">
        <v>446.57100000000003</v>
      </c>
      <c r="N35" s="1859">
        <v>9.1041173799999999</v>
      </c>
    </row>
    <row r="36" spans="1:14" ht="15.95" hidden="1">
      <c r="A36" s="1859" t="s">
        <v>254</v>
      </c>
      <c r="B36" s="1860">
        <v>44209</v>
      </c>
      <c r="C36" s="1860">
        <v>43689</v>
      </c>
      <c r="D36" s="1859" t="s">
        <v>230</v>
      </c>
      <c r="E36" s="1859">
        <v>520</v>
      </c>
      <c r="F36" s="1859">
        <v>32.6</v>
      </c>
      <c r="G36" s="1859" t="s">
        <v>136</v>
      </c>
      <c r="H36" s="1859" t="s">
        <v>153</v>
      </c>
      <c r="I36" s="1859">
        <v>27.519531300000001</v>
      </c>
      <c r="J36" s="1859">
        <v>10.5722656</v>
      </c>
      <c r="K36" s="1859">
        <v>16.947265600000001</v>
      </c>
      <c r="L36" s="1859">
        <v>61.582682800000001</v>
      </c>
      <c r="M36" s="1859">
        <v>470.57100000000003</v>
      </c>
      <c r="N36" s="1859">
        <v>7.9748917300000004</v>
      </c>
    </row>
    <row r="37" spans="1:14" ht="15.95" hidden="1">
      <c r="A37" s="1859" t="s">
        <v>255</v>
      </c>
      <c r="B37" s="1860">
        <v>44305</v>
      </c>
      <c r="C37" s="1860">
        <v>43950</v>
      </c>
      <c r="D37" s="1859" t="s">
        <v>230</v>
      </c>
      <c r="E37" s="1859">
        <v>355</v>
      </c>
      <c r="F37" s="1859">
        <v>40.299999999999997</v>
      </c>
      <c r="G37" s="1859" t="s">
        <v>141</v>
      </c>
      <c r="H37" s="1859" t="s">
        <v>153</v>
      </c>
      <c r="I37" s="1859">
        <v>46.355468799999997</v>
      </c>
      <c r="J37" s="1859">
        <v>20.253906300000001</v>
      </c>
      <c r="K37" s="1859">
        <v>26.1015625</v>
      </c>
      <c r="L37" s="1859">
        <v>56.307407099999999</v>
      </c>
      <c r="M37" s="1859">
        <v>390.85700000000003</v>
      </c>
      <c r="N37" s="1859">
        <v>10.2019784</v>
      </c>
    </row>
    <row r="38" spans="1:14" ht="15.95" hidden="1">
      <c r="A38" s="1859" t="s">
        <v>256</v>
      </c>
      <c r="B38" s="1860">
        <v>44235</v>
      </c>
      <c r="C38" s="1860">
        <v>43824</v>
      </c>
      <c r="D38" s="1859" t="s">
        <v>230</v>
      </c>
      <c r="E38" s="1859">
        <v>411</v>
      </c>
      <c r="F38" s="1859">
        <v>38.4</v>
      </c>
      <c r="G38" s="1859" t="s">
        <v>141</v>
      </c>
      <c r="H38" s="1859" t="s">
        <v>153</v>
      </c>
      <c r="I38" s="1859">
        <v>49.919921899999999</v>
      </c>
      <c r="J38" s="1859">
        <v>26.777343800000001</v>
      </c>
      <c r="K38" s="1859">
        <v>23.142578100000001</v>
      </c>
      <c r="L38" s="1859">
        <v>46.359403700000001</v>
      </c>
      <c r="M38" s="1859">
        <v>387.42899999999997</v>
      </c>
      <c r="N38" s="1859">
        <v>8.9661059000000005</v>
      </c>
    </row>
    <row r="39" spans="1:14" ht="15.95" hidden="1">
      <c r="A39" s="1859" t="s">
        <v>257</v>
      </c>
      <c r="B39" s="1860">
        <v>44235</v>
      </c>
      <c r="C39" s="1860">
        <v>43824</v>
      </c>
      <c r="D39" s="1859" t="s">
        <v>230</v>
      </c>
      <c r="E39" s="1859">
        <v>411</v>
      </c>
      <c r="F39" s="1859">
        <v>50.9</v>
      </c>
      <c r="G39" s="1859" t="s">
        <v>141</v>
      </c>
      <c r="H39" s="1859" t="s">
        <v>153</v>
      </c>
      <c r="I39" s="1859">
        <v>45.212890600000001</v>
      </c>
      <c r="J39" s="1859">
        <v>17.185546899999999</v>
      </c>
      <c r="K39" s="1859">
        <v>28.027343800000001</v>
      </c>
      <c r="L39" s="1859">
        <v>61.989718799999999</v>
      </c>
      <c r="M39" s="1859">
        <v>415.714</v>
      </c>
      <c r="N39" s="1859">
        <v>11.6513592</v>
      </c>
    </row>
    <row r="40" spans="1:14" ht="15.95" hidden="1">
      <c r="A40" s="1859" t="s">
        <v>258</v>
      </c>
      <c r="B40" s="1860">
        <v>44251</v>
      </c>
      <c r="C40" s="1860">
        <v>43824</v>
      </c>
      <c r="D40" s="1859" t="s">
        <v>230</v>
      </c>
      <c r="E40" s="1859">
        <v>427</v>
      </c>
      <c r="F40" s="1859">
        <v>37.4</v>
      </c>
      <c r="G40" s="1859" t="s">
        <v>141</v>
      </c>
      <c r="H40" s="1859" t="s">
        <v>153</v>
      </c>
      <c r="I40" s="1859">
        <v>29.3046875</v>
      </c>
      <c r="J40" s="1859">
        <v>8.4921875</v>
      </c>
      <c r="K40" s="1859">
        <v>20.8125</v>
      </c>
      <c r="L40" s="1859">
        <v>71.021061099999997</v>
      </c>
      <c r="M40" s="1859">
        <v>402.85700000000003</v>
      </c>
      <c r="N40" s="1859">
        <v>8.3844613100000007</v>
      </c>
    </row>
    <row r="41" spans="1:14" ht="15.95" hidden="1">
      <c r="A41" s="1859" t="s">
        <v>259</v>
      </c>
      <c r="B41" s="1860">
        <v>44407</v>
      </c>
      <c r="C41" s="1860">
        <v>43942</v>
      </c>
      <c r="D41" s="1859" t="s">
        <v>230</v>
      </c>
      <c r="E41" s="1859">
        <v>465</v>
      </c>
      <c r="F41" s="1859">
        <v>59</v>
      </c>
      <c r="G41" s="1859" t="s">
        <v>141</v>
      </c>
      <c r="H41" s="1859" t="s">
        <v>153</v>
      </c>
      <c r="I41" s="1859">
        <v>39.919921899999999</v>
      </c>
      <c r="J41" s="1859">
        <v>24.0078125</v>
      </c>
      <c r="K41" s="1859">
        <v>15.9121094</v>
      </c>
      <c r="L41" s="1859">
        <v>39.860071400000002</v>
      </c>
      <c r="M41" s="1859">
        <v>439.714</v>
      </c>
      <c r="N41" s="1859">
        <v>6.99677726</v>
      </c>
    </row>
    <row r="42" spans="1:14" ht="15.95" hidden="1">
      <c r="A42" s="1859" t="s">
        <v>260</v>
      </c>
      <c r="B42" s="1860">
        <v>44235</v>
      </c>
      <c r="C42" s="1860">
        <v>43851</v>
      </c>
      <c r="D42" s="1859" t="s">
        <v>235</v>
      </c>
      <c r="E42" s="1859">
        <v>384</v>
      </c>
      <c r="F42" s="1859">
        <v>50.5</v>
      </c>
      <c r="G42" s="1859" t="s">
        <v>141</v>
      </c>
      <c r="H42" s="1859" t="s">
        <v>153</v>
      </c>
      <c r="I42" s="1859">
        <v>38.769531299999997</v>
      </c>
      <c r="J42" s="1859">
        <v>19.962890600000001</v>
      </c>
      <c r="K42" s="1859">
        <v>18.806640600000001</v>
      </c>
      <c r="L42" s="1859">
        <v>48.508816099999997</v>
      </c>
      <c r="M42" s="1859">
        <v>358.286</v>
      </c>
      <c r="N42" s="1859">
        <v>6.7381560399999998</v>
      </c>
    </row>
    <row r="43" spans="1:14" ht="15.95" hidden="1">
      <c r="A43" s="1859" t="s">
        <v>261</v>
      </c>
      <c r="B43" s="1860">
        <v>44235</v>
      </c>
      <c r="C43" s="1860">
        <v>43845</v>
      </c>
      <c r="D43" s="1859" t="s">
        <v>235</v>
      </c>
      <c r="E43" s="1859">
        <v>390</v>
      </c>
      <c r="F43" s="1859">
        <v>37.4</v>
      </c>
      <c r="G43" s="1859" t="s">
        <v>141</v>
      </c>
      <c r="H43" s="1859" t="s">
        <v>153</v>
      </c>
      <c r="I43" s="1859">
        <v>30.121093800000001</v>
      </c>
      <c r="J43" s="1859">
        <v>7.09375</v>
      </c>
      <c r="K43" s="1859">
        <v>23.027343800000001</v>
      </c>
      <c r="L43" s="1859">
        <v>76.449228399999996</v>
      </c>
      <c r="M43" s="1859">
        <v>438</v>
      </c>
      <c r="N43" s="1859">
        <v>10.0859766</v>
      </c>
    </row>
    <row r="44" spans="1:14" ht="15.95" hidden="1">
      <c r="A44" s="1859" t="s">
        <v>262</v>
      </c>
      <c r="B44" s="1860">
        <v>44407</v>
      </c>
      <c r="C44" s="1860">
        <v>43942</v>
      </c>
      <c r="D44" s="1859" t="s">
        <v>235</v>
      </c>
      <c r="E44" s="1859">
        <v>465</v>
      </c>
      <c r="F44" s="1859">
        <v>56</v>
      </c>
      <c r="G44" s="1859" t="s">
        <v>141</v>
      </c>
      <c r="H44" s="1859" t="s">
        <v>153</v>
      </c>
      <c r="I44" s="1859">
        <v>59.091796899999999</v>
      </c>
      <c r="J44" s="1859">
        <v>30.037109399999999</v>
      </c>
      <c r="K44" s="1859">
        <v>29.0546875</v>
      </c>
      <c r="L44" s="1859">
        <v>49.168732400000003</v>
      </c>
      <c r="M44" s="1859">
        <v>474</v>
      </c>
      <c r="N44" s="1859">
        <v>13.771921900000001</v>
      </c>
    </row>
    <row r="45" spans="1:14" ht="15.95" hidden="1">
      <c r="A45" s="1859"/>
      <c r="B45" s="1860">
        <v>44770</v>
      </c>
      <c r="C45" s="1860">
        <v>44427</v>
      </c>
      <c r="D45" s="1859" t="s">
        <v>235</v>
      </c>
      <c r="E45" s="1859"/>
      <c r="F45" s="1859"/>
      <c r="G45" s="1859" t="s">
        <v>136</v>
      </c>
      <c r="H45" s="1859" t="s">
        <v>231</v>
      </c>
      <c r="I45" s="1859"/>
      <c r="J45" s="1859"/>
      <c r="K45" s="1859"/>
      <c r="L45" s="1859"/>
      <c r="M45" s="1859"/>
      <c r="N45" s="1859"/>
    </row>
    <row r="46" spans="1:14" ht="15.95" hidden="1">
      <c r="A46" s="1859"/>
      <c r="B46" s="1860">
        <v>44770</v>
      </c>
      <c r="C46" s="1860">
        <v>44427</v>
      </c>
      <c r="D46" s="1859" t="s">
        <v>235</v>
      </c>
      <c r="E46" s="1859"/>
      <c r="F46" s="1859"/>
      <c r="G46" s="1859" t="s">
        <v>136</v>
      </c>
      <c r="H46" s="1859" t="s">
        <v>231</v>
      </c>
      <c r="I46" s="1859"/>
      <c r="J46" s="1859"/>
      <c r="K46" s="1859"/>
      <c r="L46" s="1859"/>
      <c r="M46" s="1859"/>
      <c r="N46" s="1859"/>
    </row>
    <row r="47" spans="1:14" ht="15.95" hidden="1">
      <c r="A47" s="1859"/>
      <c r="B47" s="1860">
        <v>44770</v>
      </c>
      <c r="C47" s="1860">
        <v>44427</v>
      </c>
      <c r="D47" s="1859" t="s">
        <v>235</v>
      </c>
      <c r="E47" s="1859"/>
      <c r="F47" s="1859"/>
      <c r="G47" s="1859" t="s">
        <v>136</v>
      </c>
      <c r="H47" s="1859" t="s">
        <v>231</v>
      </c>
      <c r="I47" s="1859"/>
      <c r="J47" s="1859"/>
      <c r="K47" s="1859"/>
      <c r="L47" s="1859"/>
      <c r="M47" s="1859"/>
      <c r="N47" s="1859"/>
    </row>
    <row r="48" spans="1:14" ht="15.95" hidden="1">
      <c r="A48" s="1859"/>
      <c r="B48" s="1860">
        <v>44770</v>
      </c>
      <c r="C48" s="1860">
        <v>44373</v>
      </c>
      <c r="D48" s="1859" t="s">
        <v>230</v>
      </c>
      <c r="E48" s="1859"/>
      <c r="F48" s="1859"/>
      <c r="G48" s="1859" t="s">
        <v>136</v>
      </c>
      <c r="H48" s="1859" t="s">
        <v>231</v>
      </c>
      <c r="I48" s="1859"/>
      <c r="J48" s="1859"/>
      <c r="K48" s="1859"/>
      <c r="L48" s="1859"/>
      <c r="M48" s="1859"/>
      <c r="N48" s="1859"/>
    </row>
    <row r="49" spans="1:14" ht="15.95" hidden="1">
      <c r="A49" s="1859"/>
      <c r="B49" s="1860">
        <v>44770</v>
      </c>
      <c r="C49" s="1860">
        <v>44373</v>
      </c>
      <c r="D49" s="1859" t="s">
        <v>230</v>
      </c>
      <c r="E49" s="1859"/>
      <c r="F49" s="1859"/>
      <c r="G49" s="1859" t="s">
        <v>136</v>
      </c>
      <c r="H49" s="1859" t="s">
        <v>231</v>
      </c>
      <c r="I49" s="1859"/>
      <c r="J49" s="1859"/>
      <c r="K49" s="1859"/>
      <c r="L49" s="1859"/>
      <c r="M49" s="1859"/>
      <c r="N49" s="1859"/>
    </row>
    <row r="50" spans="1:14" ht="15.95" hidden="1">
      <c r="A50" s="1859"/>
      <c r="B50" s="1860">
        <v>44770</v>
      </c>
      <c r="C50" s="1860">
        <v>44373</v>
      </c>
      <c r="D50" s="1859" t="s">
        <v>230</v>
      </c>
      <c r="E50" s="1859"/>
      <c r="F50" s="1859"/>
      <c r="G50" s="1859" t="s">
        <v>136</v>
      </c>
      <c r="H50" s="1859" t="s">
        <v>231</v>
      </c>
      <c r="I50" s="1859"/>
      <c r="J50" s="1859"/>
      <c r="K50" s="1859"/>
      <c r="L50" s="1859"/>
      <c r="M50" s="1859"/>
      <c r="N50" s="1859"/>
    </row>
    <row r="51" spans="1:14" ht="15.95" hidden="1">
      <c r="A51" s="965" t="s">
        <v>819</v>
      </c>
      <c r="B51" s="1919">
        <v>44770</v>
      </c>
      <c r="C51" s="966">
        <v>44165</v>
      </c>
      <c r="D51" s="1299" t="s">
        <v>235</v>
      </c>
      <c r="E51" s="1299">
        <v>606</v>
      </c>
      <c r="F51" s="1300" t="s">
        <v>329</v>
      </c>
      <c r="G51" s="965" t="s">
        <v>141</v>
      </c>
      <c r="H51" s="1301" t="s">
        <v>183</v>
      </c>
      <c r="I51" s="1299"/>
      <c r="J51" s="1299"/>
      <c r="K51" s="1302"/>
    </row>
    <row r="52" spans="1:14" ht="15.95" hidden="1">
      <c r="A52" s="965" t="s">
        <v>821</v>
      </c>
      <c r="B52" s="1919">
        <v>44770</v>
      </c>
      <c r="C52" s="966">
        <v>44165</v>
      </c>
      <c r="D52" s="1299" t="s">
        <v>235</v>
      </c>
      <c r="E52" s="1299">
        <v>606</v>
      </c>
      <c r="F52" s="1300" t="s">
        <v>326</v>
      </c>
      <c r="G52" s="1920" t="s">
        <v>141</v>
      </c>
      <c r="H52" s="1301" t="s">
        <v>183</v>
      </c>
      <c r="I52" s="1299"/>
      <c r="J52" s="1299"/>
      <c r="K52" s="1302"/>
    </row>
    <row r="53" spans="1:14" ht="15.95" hidden="1">
      <c r="A53" s="965" t="s">
        <v>822</v>
      </c>
      <c r="B53" s="1919">
        <v>44770</v>
      </c>
      <c r="C53" s="966">
        <v>44165</v>
      </c>
      <c r="D53" s="1299" t="s">
        <v>230</v>
      </c>
      <c r="E53" s="1299">
        <v>606</v>
      </c>
      <c r="F53" s="1300" t="s">
        <v>329</v>
      </c>
      <c r="G53" s="1920" t="s">
        <v>141</v>
      </c>
      <c r="H53" s="1301" t="s">
        <v>183</v>
      </c>
      <c r="I53" s="1299"/>
      <c r="J53" s="1299"/>
      <c r="K53" s="1303"/>
    </row>
    <row r="54" spans="1:14" ht="15.95" hidden="1">
      <c r="A54" s="965" t="s">
        <v>823</v>
      </c>
      <c r="B54" s="1919">
        <v>44770</v>
      </c>
      <c r="C54" s="966">
        <v>44165</v>
      </c>
      <c r="D54" s="1299" t="s">
        <v>230</v>
      </c>
      <c r="E54" s="1299">
        <v>606</v>
      </c>
      <c r="F54" s="1300" t="s">
        <v>326</v>
      </c>
      <c r="G54" s="1920" t="s">
        <v>141</v>
      </c>
      <c r="H54" s="1301" t="s">
        <v>183</v>
      </c>
      <c r="I54" s="1299"/>
      <c r="J54" s="1299"/>
      <c r="K54" s="1303"/>
    </row>
    <row r="55" spans="1:14">
      <c r="A55" s="965"/>
      <c r="B55" s="965"/>
      <c r="C55" s="965"/>
      <c r="D55" s="965"/>
      <c r="E55" s="965"/>
      <c r="F55" s="965"/>
      <c r="G55" s="965"/>
      <c r="H55" s="965"/>
      <c r="I55" s="965"/>
      <c r="J55" s="965"/>
      <c r="K55" s="965"/>
    </row>
  </sheetData>
  <autoFilter ref="A1:N54" xr:uid="{89E7CB23-4CC6-43D1-8070-3316F413B987}">
    <filterColumn colId="7">
      <filters>
        <filter val="E2HN"/>
      </filters>
    </filterColumn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81BF-9AAC-4D75-B6EB-F5A4ACC261E9}">
  <sheetPr>
    <tabColor rgb="FFC6E0B4"/>
    <pageSetUpPr fitToPage="1"/>
  </sheetPr>
  <dimension ref="A1:BR29"/>
  <sheetViews>
    <sheetView workbookViewId="0">
      <selection activeCell="L39" sqref="L39"/>
    </sheetView>
  </sheetViews>
  <sheetFormatPr defaultColWidth="8.85546875" defaultRowHeight="15"/>
  <cols>
    <col min="1" max="1" width="10.140625" customWidth="1"/>
    <col min="2" max="2" width="14.140625" customWidth="1"/>
    <col min="3" max="3" width="17.28515625" customWidth="1"/>
    <col min="4" max="4" width="18.28515625" customWidth="1"/>
    <col min="5" max="5" width="9.42578125" customWidth="1"/>
    <col min="8" max="8" width="16.85546875" customWidth="1"/>
    <col min="9" max="9" width="13.28515625" customWidth="1"/>
    <col min="11" max="11" width="15.85546875" customWidth="1"/>
    <col min="12" max="12" width="21.42578125" customWidth="1"/>
    <col min="13" max="13" width="17.28515625" customWidth="1"/>
    <col min="14" max="14" width="16.42578125" customWidth="1"/>
    <col min="15" max="15" width="19.42578125" customWidth="1"/>
    <col min="16" max="16" width="19.85546875" customWidth="1"/>
    <col min="17" max="17" width="13.7109375" customWidth="1"/>
    <col min="18" max="18" width="16.28515625" style="1" customWidth="1"/>
    <col min="19" max="19" width="15.42578125" customWidth="1"/>
    <col min="20" max="20" width="21.28515625" customWidth="1"/>
    <col min="21" max="21" width="15.42578125" customWidth="1"/>
    <col min="22" max="23" width="13.42578125" customWidth="1"/>
    <col min="24" max="24" width="15" customWidth="1"/>
    <col min="25" max="25" width="14" customWidth="1"/>
    <col min="26" max="26" width="14.7109375" customWidth="1"/>
    <col min="27" max="27" width="12.28515625" customWidth="1"/>
    <col min="28" max="28" width="13.140625" customWidth="1"/>
    <col min="29" max="29" width="21.140625" customWidth="1"/>
    <col min="30" max="30" width="15.28515625" customWidth="1"/>
    <col min="31" max="31" width="15.140625" customWidth="1"/>
    <col min="32" max="32" width="14.42578125" customWidth="1"/>
    <col min="33" max="33" width="13.140625" customWidth="1"/>
    <col min="34" max="34" width="11.42578125" customWidth="1"/>
    <col min="35" max="35" width="22.7109375" customWidth="1"/>
    <col min="36" max="36" width="11.28515625" customWidth="1"/>
  </cols>
  <sheetData>
    <row r="1" spans="1:70">
      <c r="A1" s="167" t="s">
        <v>126</v>
      </c>
      <c r="B1" s="167" t="s">
        <v>3367</v>
      </c>
      <c r="C1" s="316" t="s">
        <v>269</v>
      </c>
      <c r="D1" s="167" t="s">
        <v>3227</v>
      </c>
      <c r="E1" s="167" t="s">
        <v>219</v>
      </c>
      <c r="F1" s="167" t="s">
        <v>222</v>
      </c>
      <c r="G1" s="167" t="s">
        <v>271</v>
      </c>
      <c r="H1" s="167" t="s">
        <v>218</v>
      </c>
      <c r="I1" s="167" t="s">
        <v>272</v>
      </c>
      <c r="J1" s="167" t="s">
        <v>3684</v>
      </c>
      <c r="K1" s="167" t="s">
        <v>3685</v>
      </c>
      <c r="L1" s="167" t="s">
        <v>3233</v>
      </c>
      <c r="M1" s="368" t="s">
        <v>3675</v>
      </c>
      <c r="N1" s="167" t="s">
        <v>3676</v>
      </c>
      <c r="O1" s="328" t="s">
        <v>4017</v>
      </c>
      <c r="P1" s="429" t="s">
        <v>4018</v>
      </c>
      <c r="Q1" t="s">
        <v>3746</v>
      </c>
      <c r="R1" s="1" t="s">
        <v>3971</v>
      </c>
      <c r="S1" t="s">
        <v>3972</v>
      </c>
      <c r="T1" t="s">
        <v>4019</v>
      </c>
      <c r="U1" t="s">
        <v>3974</v>
      </c>
      <c r="V1" t="s">
        <v>3997</v>
      </c>
      <c r="W1" t="s">
        <v>3998</v>
      </c>
      <c r="X1" t="s">
        <v>3977</v>
      </c>
      <c r="Y1" t="s">
        <v>3978</v>
      </c>
      <c r="Z1" t="s">
        <v>3979</v>
      </c>
      <c r="AA1" s="328" t="s">
        <v>4020</v>
      </c>
      <c r="AB1" s="429" t="s">
        <v>4021</v>
      </c>
      <c r="AC1" t="s">
        <v>4022</v>
      </c>
      <c r="AD1" t="s">
        <v>3981</v>
      </c>
      <c r="AE1" t="s">
        <v>4011</v>
      </c>
      <c r="AF1" t="s">
        <v>4023</v>
      </c>
      <c r="AG1" t="s">
        <v>4024</v>
      </c>
      <c r="AH1" t="s">
        <v>4025</v>
      </c>
      <c r="AI1" t="s">
        <v>4026</v>
      </c>
      <c r="AJ1" t="s">
        <v>4027</v>
      </c>
    </row>
    <row r="2" spans="1:70" ht="15.95">
      <c r="A2" s="1">
        <v>1</v>
      </c>
      <c r="B2" s="1" t="s">
        <v>762</v>
      </c>
      <c r="D2" s="305">
        <v>1343441</v>
      </c>
      <c r="E2" s="305" t="s">
        <v>144</v>
      </c>
      <c r="F2" s="326" t="s">
        <v>170</v>
      </c>
      <c r="G2" s="305" t="s">
        <v>763</v>
      </c>
      <c r="H2" s="306">
        <v>44067</v>
      </c>
      <c r="I2" s="307">
        <f t="shared" ref="I2:I18" ca="1" si="0">YEARFRAC(H2,TODAY())</f>
        <v>3.0388888888888888</v>
      </c>
      <c r="J2" s="103">
        <f t="shared" ref="J2:J18" ca="1" si="1">_xlfn.DAYS(TODAY(),H2)</f>
        <v>1110</v>
      </c>
      <c r="K2" s="305">
        <f t="shared" ref="K2:K18" ca="1" si="2">J2/30</f>
        <v>37</v>
      </c>
      <c r="L2" s="683" t="s">
        <v>3733</v>
      </c>
      <c r="M2" s="13">
        <v>44634</v>
      </c>
      <c r="N2" s="105">
        <f t="shared" ref="N2:N6" si="3">_xlfn.DAYS(M2,H2)/30</f>
        <v>18.899999999999999</v>
      </c>
      <c r="O2" s="194">
        <v>35</v>
      </c>
      <c r="P2" s="194">
        <v>201</v>
      </c>
      <c r="Q2" s="194">
        <v>35</v>
      </c>
      <c r="R2" s="194">
        <v>35</v>
      </c>
      <c r="S2" s="194">
        <v>35</v>
      </c>
      <c r="T2" s="194">
        <v>35</v>
      </c>
      <c r="U2" s="194">
        <v>36</v>
      </c>
      <c r="V2" s="194">
        <v>36</v>
      </c>
      <c r="W2" s="194">
        <v>36</v>
      </c>
      <c r="X2" s="194">
        <v>37</v>
      </c>
      <c r="Y2" s="194">
        <v>36</v>
      </c>
      <c r="Z2" s="194">
        <v>37</v>
      </c>
      <c r="AA2" s="326"/>
      <c r="AB2" s="326"/>
      <c r="AC2" s="194">
        <v>36</v>
      </c>
      <c r="AD2" s="194">
        <v>35</v>
      </c>
      <c r="AE2" s="194">
        <v>35</v>
      </c>
      <c r="AF2" s="194">
        <v>35</v>
      </c>
      <c r="AG2" s="194"/>
      <c r="AH2" s="194">
        <v>36</v>
      </c>
      <c r="AI2" s="194">
        <v>37</v>
      </c>
      <c r="AJ2" s="194" t="s">
        <v>4012</v>
      </c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6"/>
      <c r="AY2" s="326"/>
      <c r="AZ2" s="326"/>
      <c r="BA2" s="326"/>
      <c r="BB2" s="326"/>
      <c r="BC2" s="326"/>
      <c r="BD2" s="326"/>
      <c r="BE2" s="326"/>
      <c r="BF2" s="326"/>
      <c r="BG2" s="326"/>
      <c r="BH2" s="326"/>
      <c r="BI2" s="326"/>
      <c r="BJ2" s="326"/>
      <c r="BK2" s="326"/>
      <c r="BL2" s="326"/>
      <c r="BM2" s="326"/>
      <c r="BN2" s="326"/>
      <c r="BO2" s="326"/>
      <c r="BP2" s="326"/>
      <c r="BQ2" s="326"/>
      <c r="BR2" s="326"/>
    </row>
    <row r="3" spans="1:70" ht="15.95">
      <c r="A3" s="1">
        <v>2</v>
      </c>
      <c r="B3" s="1" t="s">
        <v>764</v>
      </c>
      <c r="D3" s="305">
        <v>1343441</v>
      </c>
      <c r="E3" s="305" t="s">
        <v>144</v>
      </c>
      <c r="F3" s="326" t="s">
        <v>170</v>
      </c>
      <c r="G3" s="305" t="s">
        <v>329</v>
      </c>
      <c r="H3" s="306">
        <v>44067</v>
      </c>
      <c r="I3" s="307">
        <f t="shared" ca="1" si="0"/>
        <v>3.0388888888888888</v>
      </c>
      <c r="J3" s="103">
        <f t="shared" ca="1" si="1"/>
        <v>1110</v>
      </c>
      <c r="K3" s="305">
        <f t="shared" ca="1" si="2"/>
        <v>37</v>
      </c>
      <c r="L3" s="683" t="s">
        <v>3733</v>
      </c>
      <c r="M3" s="13">
        <v>44634</v>
      </c>
      <c r="N3" s="105">
        <f t="shared" si="3"/>
        <v>18.899999999999999</v>
      </c>
      <c r="O3" s="194">
        <v>25</v>
      </c>
      <c r="P3" s="194">
        <v>175</v>
      </c>
      <c r="Q3" s="194">
        <v>25</v>
      </c>
      <c r="R3" s="194">
        <v>24</v>
      </c>
      <c r="S3" s="194">
        <v>25</v>
      </c>
      <c r="T3" s="194">
        <v>26</v>
      </c>
      <c r="U3" s="194">
        <v>25</v>
      </c>
      <c r="V3" s="194">
        <v>25</v>
      </c>
      <c r="W3" s="194">
        <v>25</v>
      </c>
      <c r="X3" s="194">
        <v>26</v>
      </c>
      <c r="Y3" s="194">
        <v>26</v>
      </c>
      <c r="Z3" s="194">
        <v>26</v>
      </c>
      <c r="AA3" s="326"/>
      <c r="AB3" s="326"/>
      <c r="AC3" s="194">
        <v>26</v>
      </c>
      <c r="AD3" s="194">
        <v>26</v>
      </c>
      <c r="AE3" s="194">
        <v>26</v>
      </c>
      <c r="AF3" s="194">
        <v>26</v>
      </c>
      <c r="AG3" s="194"/>
      <c r="AH3" s="194">
        <v>27</v>
      </c>
      <c r="AI3" s="194">
        <v>27</v>
      </c>
      <c r="AJ3" s="194" t="s">
        <v>4012</v>
      </c>
      <c r="AK3" s="326"/>
      <c r="AL3" s="326"/>
      <c r="AM3" s="326"/>
      <c r="AN3" s="326"/>
      <c r="AO3" s="326"/>
      <c r="AP3" s="326"/>
      <c r="AQ3" s="326"/>
      <c r="AR3" s="326"/>
      <c r="AS3" s="326"/>
      <c r="AT3" s="326"/>
      <c r="AU3" s="326"/>
      <c r="AV3" s="326"/>
      <c r="AW3" s="326"/>
      <c r="AX3" s="326"/>
      <c r="AY3" s="326"/>
      <c r="AZ3" s="326"/>
      <c r="BA3" s="326"/>
      <c r="BB3" s="326"/>
      <c r="BC3" s="326"/>
      <c r="BD3" s="326"/>
      <c r="BE3" s="326"/>
      <c r="BF3" s="326"/>
      <c r="BG3" s="326"/>
      <c r="BH3" s="326"/>
      <c r="BI3" s="326"/>
      <c r="BJ3" s="326"/>
      <c r="BK3" s="326"/>
      <c r="BL3" s="326"/>
      <c r="BM3" s="326"/>
      <c r="BN3" s="326"/>
      <c r="BO3" s="326"/>
      <c r="BP3" s="326"/>
      <c r="BQ3" s="326"/>
      <c r="BR3" s="326"/>
    </row>
    <row r="4" spans="1:70" s="661" customFormat="1" ht="15.95">
      <c r="A4" s="76">
        <v>3</v>
      </c>
      <c r="B4" s="76" t="s">
        <v>765</v>
      </c>
      <c r="C4" s="661" t="s">
        <v>630</v>
      </c>
      <c r="D4" s="893">
        <v>1343441</v>
      </c>
      <c r="E4" s="893" t="s">
        <v>144</v>
      </c>
      <c r="F4" s="661" t="s">
        <v>170</v>
      </c>
      <c r="G4" s="893" t="s">
        <v>316</v>
      </c>
      <c r="H4" s="895">
        <v>44067</v>
      </c>
      <c r="I4" s="856">
        <f t="shared" ca="1" si="0"/>
        <v>3.0388888888888888</v>
      </c>
      <c r="J4" s="855">
        <f t="shared" ca="1" si="1"/>
        <v>1110</v>
      </c>
      <c r="K4" s="893">
        <f t="shared" ca="1" si="2"/>
        <v>37</v>
      </c>
      <c r="L4" s="368" t="s">
        <v>3733</v>
      </c>
      <c r="M4" s="121">
        <v>44634</v>
      </c>
      <c r="N4" s="368">
        <f t="shared" si="3"/>
        <v>18.899999999999999</v>
      </c>
      <c r="O4" s="76">
        <v>26</v>
      </c>
      <c r="P4" s="76">
        <v>220</v>
      </c>
      <c r="Q4" s="76"/>
      <c r="R4" s="76"/>
      <c r="S4" s="76"/>
      <c r="T4" s="76"/>
      <c r="U4" s="76"/>
      <c r="V4" s="76"/>
      <c r="W4" s="76"/>
      <c r="X4" s="76"/>
      <c r="Y4" s="76"/>
      <c r="Z4" s="76"/>
      <c r="AC4" s="76"/>
      <c r="AD4" s="76"/>
      <c r="AE4" s="76"/>
      <c r="AF4" s="76"/>
      <c r="AG4" s="76"/>
      <c r="AH4" s="76"/>
      <c r="AI4" s="76"/>
      <c r="AJ4" s="76"/>
    </row>
    <row r="5" spans="1:70" ht="15.95">
      <c r="A5" s="1">
        <v>4</v>
      </c>
      <c r="B5" s="1" t="s">
        <v>766</v>
      </c>
      <c r="D5" s="305">
        <v>1343441</v>
      </c>
      <c r="E5" s="305" t="s">
        <v>144</v>
      </c>
      <c r="F5" s="326" t="s">
        <v>170</v>
      </c>
      <c r="G5" s="305" t="s">
        <v>323</v>
      </c>
      <c r="H5" s="306">
        <v>44067</v>
      </c>
      <c r="I5" s="307">
        <f t="shared" ca="1" si="0"/>
        <v>3.0388888888888888</v>
      </c>
      <c r="J5" s="103">
        <f t="shared" ca="1" si="1"/>
        <v>1110</v>
      </c>
      <c r="K5" s="305">
        <f t="shared" ca="1" si="2"/>
        <v>37</v>
      </c>
      <c r="L5" s="683" t="s">
        <v>3733</v>
      </c>
      <c r="M5" s="13">
        <v>44634</v>
      </c>
      <c r="N5" s="105">
        <f t="shared" si="3"/>
        <v>18.899999999999999</v>
      </c>
      <c r="O5" s="194">
        <v>27</v>
      </c>
      <c r="P5" s="194">
        <v>183</v>
      </c>
      <c r="Q5" s="194">
        <v>26</v>
      </c>
      <c r="R5" s="194">
        <v>26</v>
      </c>
      <c r="S5" s="194">
        <v>26</v>
      </c>
      <c r="T5" s="194">
        <v>25</v>
      </c>
      <c r="U5" s="194">
        <v>26</v>
      </c>
      <c r="V5" s="194">
        <v>26</v>
      </c>
      <c r="W5" s="194">
        <v>27</v>
      </c>
      <c r="X5" s="194">
        <v>27</v>
      </c>
      <c r="Y5" s="194">
        <v>27</v>
      </c>
      <c r="Z5" s="194">
        <v>27</v>
      </c>
      <c r="AA5" s="326"/>
      <c r="AB5" s="326"/>
      <c r="AC5" s="194">
        <v>26</v>
      </c>
      <c r="AD5" s="194">
        <v>26</v>
      </c>
      <c r="AE5" s="194">
        <v>26</v>
      </c>
      <c r="AF5" s="194">
        <v>27</v>
      </c>
      <c r="AG5" s="194"/>
      <c r="AH5" s="194">
        <v>26</v>
      </c>
      <c r="AI5" s="194">
        <v>26</v>
      </c>
      <c r="AJ5" s="194" t="s">
        <v>4012</v>
      </c>
      <c r="AK5" s="326"/>
      <c r="AL5" s="326"/>
      <c r="AM5" s="326"/>
      <c r="AN5" s="326"/>
      <c r="AO5" s="326"/>
      <c r="AP5" s="326"/>
      <c r="AQ5" s="326"/>
      <c r="AR5" s="326"/>
      <c r="AS5" s="326"/>
      <c r="AT5" s="326"/>
      <c r="AU5" s="326"/>
      <c r="AV5" s="326"/>
      <c r="AW5" s="326"/>
      <c r="AX5" s="326"/>
      <c r="AY5" s="326"/>
      <c r="AZ5" s="326"/>
      <c r="BA5" s="326"/>
      <c r="BB5" s="326"/>
      <c r="BC5" s="326"/>
      <c r="BD5" s="326"/>
      <c r="BE5" s="326"/>
      <c r="BF5" s="326"/>
      <c r="BG5" s="326"/>
      <c r="BH5" s="326"/>
      <c r="BI5" s="326"/>
      <c r="BJ5" s="326"/>
      <c r="BK5" s="326"/>
      <c r="BL5" s="326"/>
      <c r="BM5" s="326"/>
      <c r="BN5" s="326"/>
      <c r="BO5" s="326"/>
      <c r="BP5" s="326"/>
      <c r="BQ5" s="326"/>
      <c r="BR5" s="326"/>
    </row>
    <row r="6" spans="1:70" ht="15.95">
      <c r="A6" s="1">
        <v>5</v>
      </c>
      <c r="B6" s="686" t="s">
        <v>767</v>
      </c>
      <c r="C6" s="771"/>
      <c r="D6" s="764">
        <v>1343441</v>
      </c>
      <c r="E6" s="764" t="s">
        <v>144</v>
      </c>
      <c r="F6" s="763" t="s">
        <v>170</v>
      </c>
      <c r="G6" s="764" t="s">
        <v>326</v>
      </c>
      <c r="H6" s="765">
        <v>44067</v>
      </c>
      <c r="I6" s="766">
        <f t="shared" ca="1" si="0"/>
        <v>3.0388888888888888</v>
      </c>
      <c r="J6" s="767">
        <f t="shared" ca="1" si="1"/>
        <v>1110</v>
      </c>
      <c r="K6" s="764">
        <f t="shared" ca="1" si="2"/>
        <v>37</v>
      </c>
      <c r="L6" s="773" t="s">
        <v>3733</v>
      </c>
      <c r="M6" s="13">
        <v>44634</v>
      </c>
      <c r="N6" s="865">
        <f t="shared" si="3"/>
        <v>18.899999999999999</v>
      </c>
      <c r="O6" s="762">
        <v>26</v>
      </c>
      <c r="P6" s="762">
        <v>168</v>
      </c>
      <c r="Q6" s="762">
        <v>24</v>
      </c>
      <c r="R6" s="762">
        <v>24</v>
      </c>
      <c r="S6" s="762">
        <v>24</v>
      </c>
      <c r="T6" s="762">
        <v>25</v>
      </c>
      <c r="U6" s="762">
        <v>25</v>
      </c>
      <c r="V6" s="762">
        <v>25</v>
      </c>
      <c r="W6" s="762">
        <v>26</v>
      </c>
      <c r="X6" s="762">
        <v>25</v>
      </c>
      <c r="Y6" s="762">
        <v>25</v>
      </c>
      <c r="Z6" s="762">
        <v>25</v>
      </c>
      <c r="AA6" s="763"/>
      <c r="AB6" s="763"/>
      <c r="AC6" s="762">
        <v>25</v>
      </c>
      <c r="AD6" s="762">
        <v>25</v>
      </c>
      <c r="AE6" s="762">
        <v>24</v>
      </c>
      <c r="AF6" s="762">
        <v>24</v>
      </c>
      <c r="AG6" s="762"/>
      <c r="AH6" s="762">
        <v>24</v>
      </c>
      <c r="AI6" s="762">
        <v>25</v>
      </c>
      <c r="AJ6" s="762" t="s">
        <v>4012</v>
      </c>
      <c r="AK6" s="763"/>
      <c r="AL6" s="326"/>
      <c r="AM6" s="326"/>
      <c r="AN6" s="326"/>
      <c r="AO6" s="326"/>
      <c r="AP6" s="326"/>
      <c r="AQ6" s="326"/>
      <c r="AR6" s="326"/>
      <c r="AS6" s="326"/>
      <c r="AT6" s="326"/>
      <c r="AU6" s="326"/>
      <c r="AV6" s="326"/>
      <c r="AW6" s="326"/>
      <c r="AX6" s="326"/>
      <c r="AY6" s="326"/>
      <c r="AZ6" s="326"/>
      <c r="BA6" s="326"/>
      <c r="BB6" s="326"/>
      <c r="BC6" s="326"/>
      <c r="BD6" s="326"/>
      <c r="BE6" s="326"/>
      <c r="BF6" s="326"/>
      <c r="BG6" s="326"/>
      <c r="BH6" s="326"/>
      <c r="BI6" s="326"/>
      <c r="BJ6" s="326"/>
      <c r="BK6" s="326"/>
      <c r="BL6" s="326"/>
      <c r="BM6" s="326"/>
      <c r="BN6" s="326"/>
      <c r="BO6" s="326"/>
      <c r="BP6" s="326"/>
      <c r="BQ6" s="326"/>
      <c r="BR6" s="326"/>
    </row>
    <row r="7" spans="1:70" ht="17.100000000000001">
      <c r="A7" s="1">
        <v>6</v>
      </c>
      <c r="B7" s="1" t="s">
        <v>768</v>
      </c>
      <c r="D7" s="99">
        <v>1362670</v>
      </c>
      <c r="E7" s="274" t="s">
        <v>142</v>
      </c>
      <c r="F7" s="274" t="s">
        <v>179</v>
      </c>
      <c r="G7" s="708" t="s">
        <v>329</v>
      </c>
      <c r="H7" s="100">
        <v>44116</v>
      </c>
      <c r="I7" s="102">
        <f t="shared" ca="1" si="0"/>
        <v>2.9055555555555554</v>
      </c>
      <c r="J7" s="99">
        <f t="shared" ca="1" si="1"/>
        <v>1061</v>
      </c>
      <c r="K7" s="99">
        <f t="shared" ca="1" si="2"/>
        <v>35.366666666666667</v>
      </c>
      <c r="L7" s="683" t="s">
        <v>3733</v>
      </c>
      <c r="M7" s="13">
        <v>44634</v>
      </c>
      <c r="N7" s="335">
        <f t="shared" ref="N7:N14" si="4">_xlfn.DAYS(M7,H7)/30</f>
        <v>17.266666666666666</v>
      </c>
      <c r="O7" s="274">
        <v>31</v>
      </c>
      <c r="P7" s="274"/>
      <c r="Q7" s="274">
        <v>31</v>
      </c>
      <c r="R7" s="274">
        <v>30</v>
      </c>
      <c r="S7" s="274">
        <v>33</v>
      </c>
      <c r="T7" s="274">
        <v>32</v>
      </c>
      <c r="U7" s="274">
        <v>31</v>
      </c>
      <c r="V7" s="274">
        <v>31</v>
      </c>
      <c r="W7" s="274">
        <v>32</v>
      </c>
      <c r="X7" s="274">
        <v>31</v>
      </c>
      <c r="Y7" s="274">
        <v>32</v>
      </c>
      <c r="Z7" s="274">
        <v>31</v>
      </c>
      <c r="AA7" s="325"/>
      <c r="AB7" s="325"/>
      <c r="AC7" s="274">
        <v>31</v>
      </c>
      <c r="AD7" s="274">
        <v>31</v>
      </c>
      <c r="AE7" s="274">
        <v>31</v>
      </c>
      <c r="AF7" s="274">
        <v>31</v>
      </c>
      <c r="AG7" s="274"/>
      <c r="AH7" s="274">
        <v>31</v>
      </c>
      <c r="AI7" s="274">
        <v>31</v>
      </c>
      <c r="AJ7" s="274">
        <v>32</v>
      </c>
      <c r="AK7" s="325" t="s">
        <v>4028</v>
      </c>
      <c r="AL7" s="325"/>
      <c r="AM7" s="325"/>
      <c r="AN7" s="325"/>
      <c r="AO7" s="325"/>
      <c r="AP7" s="325"/>
      <c r="AQ7" s="325"/>
      <c r="AR7" s="325"/>
      <c r="AS7" s="325"/>
      <c r="AT7" s="325"/>
      <c r="AU7" s="325"/>
      <c r="AV7" s="325"/>
      <c r="AW7" s="325"/>
      <c r="AX7" s="325"/>
      <c r="AY7" s="325"/>
      <c r="AZ7" s="325"/>
      <c r="BA7" s="325"/>
      <c r="BB7" s="325"/>
      <c r="BC7" s="325"/>
      <c r="BD7" s="325"/>
      <c r="BE7" s="325"/>
      <c r="BF7" s="325"/>
      <c r="BG7" s="325"/>
      <c r="BH7" s="325"/>
      <c r="BI7" s="325"/>
      <c r="BJ7" s="325"/>
      <c r="BK7" s="325"/>
      <c r="BL7" s="325"/>
      <c r="BM7" s="325"/>
      <c r="BN7" s="325"/>
      <c r="BO7" s="325"/>
      <c r="BP7" s="325"/>
      <c r="BQ7" s="325"/>
      <c r="BR7" s="325"/>
    </row>
    <row r="8" spans="1:70" ht="17.100000000000001">
      <c r="A8" s="1">
        <v>7</v>
      </c>
      <c r="B8" s="1" t="s">
        <v>769</v>
      </c>
      <c r="C8" t="s">
        <v>636</v>
      </c>
      <c r="D8" s="99">
        <v>1362670</v>
      </c>
      <c r="E8" s="274" t="s">
        <v>142</v>
      </c>
      <c r="F8" s="274" t="s">
        <v>179</v>
      </c>
      <c r="G8" s="708" t="s">
        <v>326</v>
      </c>
      <c r="H8" s="100">
        <v>44116</v>
      </c>
      <c r="I8" s="102">
        <f t="shared" ca="1" si="0"/>
        <v>2.9055555555555554</v>
      </c>
      <c r="J8" s="99">
        <f t="shared" ca="1" si="1"/>
        <v>1061</v>
      </c>
      <c r="K8" s="99">
        <f t="shared" ca="1" si="2"/>
        <v>35.366666666666667</v>
      </c>
      <c r="L8" s="683" t="s">
        <v>3733</v>
      </c>
      <c r="M8" s="13">
        <v>44634</v>
      </c>
      <c r="N8" s="335">
        <f t="shared" si="4"/>
        <v>17.266666666666666</v>
      </c>
      <c r="O8" s="274">
        <v>29</v>
      </c>
      <c r="P8" s="274"/>
      <c r="Q8" s="274">
        <v>29</v>
      </c>
      <c r="R8" s="274">
        <v>29</v>
      </c>
      <c r="S8" s="274">
        <v>30</v>
      </c>
      <c r="T8" s="274">
        <v>30</v>
      </c>
      <c r="U8" s="274">
        <v>29</v>
      </c>
      <c r="V8" s="274">
        <v>30</v>
      </c>
      <c r="W8" s="274">
        <v>30</v>
      </c>
      <c r="X8" s="274">
        <v>30</v>
      </c>
      <c r="Y8" s="274">
        <v>30</v>
      </c>
      <c r="Z8" s="274">
        <v>30</v>
      </c>
      <c r="AA8" s="325"/>
      <c r="AB8" s="325"/>
      <c r="AC8" s="274">
        <v>31</v>
      </c>
      <c r="AD8" s="274">
        <v>31</v>
      </c>
      <c r="AE8" s="274">
        <v>30</v>
      </c>
      <c r="AF8" s="274">
        <v>30</v>
      </c>
      <c r="AG8" s="274"/>
      <c r="AH8" s="274">
        <v>30</v>
      </c>
      <c r="AI8" s="274">
        <v>30</v>
      </c>
      <c r="AJ8" s="274">
        <v>32</v>
      </c>
      <c r="AK8" s="325" t="s">
        <v>4028</v>
      </c>
      <c r="AL8" s="325"/>
      <c r="AM8" s="325"/>
      <c r="AN8" s="325"/>
      <c r="AO8" s="325"/>
      <c r="AP8" s="325"/>
      <c r="AQ8" s="325"/>
      <c r="AR8" s="325"/>
      <c r="AS8" s="325"/>
      <c r="AT8" s="325"/>
      <c r="AU8" s="325"/>
      <c r="AV8" s="325"/>
      <c r="AW8" s="325"/>
      <c r="AX8" s="325"/>
      <c r="AY8" s="325"/>
      <c r="AZ8" s="325"/>
      <c r="BA8" s="325"/>
      <c r="BB8" s="325"/>
      <c r="BC8" s="325"/>
      <c r="BD8" s="325"/>
      <c r="BE8" s="325"/>
      <c r="BF8" s="325"/>
      <c r="BG8" s="325"/>
      <c r="BH8" s="325"/>
      <c r="BI8" s="325"/>
      <c r="BJ8" s="325"/>
      <c r="BK8" s="325"/>
      <c r="BL8" s="325"/>
      <c r="BM8" s="325"/>
      <c r="BN8" s="325"/>
      <c r="BO8" s="325"/>
      <c r="BP8" s="325"/>
      <c r="BQ8" s="325"/>
      <c r="BR8" s="325"/>
    </row>
    <row r="9" spans="1:70" ht="17.100000000000001">
      <c r="A9" s="1">
        <v>8</v>
      </c>
      <c r="B9" s="686" t="s">
        <v>770</v>
      </c>
      <c r="C9" s="771"/>
      <c r="D9" s="709">
        <v>1362670</v>
      </c>
      <c r="E9" s="652" t="s">
        <v>142</v>
      </c>
      <c r="F9" s="652" t="s">
        <v>179</v>
      </c>
      <c r="G9" s="867" t="s">
        <v>316</v>
      </c>
      <c r="H9" s="710">
        <v>44116</v>
      </c>
      <c r="I9" s="711">
        <f t="shared" ca="1" si="0"/>
        <v>2.9055555555555554</v>
      </c>
      <c r="J9" s="709">
        <f t="shared" ca="1" si="1"/>
        <v>1061</v>
      </c>
      <c r="K9" s="709">
        <f t="shared" ca="1" si="2"/>
        <v>35.366666666666667</v>
      </c>
      <c r="L9" s="773" t="s">
        <v>3733</v>
      </c>
      <c r="M9" s="13">
        <v>44634</v>
      </c>
      <c r="N9" s="663">
        <f t="shared" si="4"/>
        <v>17.266666666666666</v>
      </c>
      <c r="O9" s="652">
        <v>33</v>
      </c>
      <c r="P9" s="652"/>
      <c r="Q9" s="652">
        <v>33</v>
      </c>
      <c r="R9" s="652">
        <v>30</v>
      </c>
      <c r="S9" s="652">
        <v>31</v>
      </c>
      <c r="T9" s="652">
        <v>30</v>
      </c>
      <c r="U9" s="652">
        <v>31</v>
      </c>
      <c r="V9" s="652">
        <v>31</v>
      </c>
      <c r="W9" s="652">
        <v>31</v>
      </c>
      <c r="X9" s="652">
        <v>30</v>
      </c>
      <c r="Y9" s="652">
        <v>31</v>
      </c>
      <c r="Z9" s="652">
        <v>31</v>
      </c>
      <c r="AA9" s="664"/>
      <c r="AB9" s="664"/>
      <c r="AC9" s="652">
        <v>31</v>
      </c>
      <c r="AD9" s="652">
        <v>31</v>
      </c>
      <c r="AE9" s="652">
        <v>30</v>
      </c>
      <c r="AF9" s="652">
        <v>30</v>
      </c>
      <c r="AG9" s="652"/>
      <c r="AH9" s="652">
        <v>30</v>
      </c>
      <c r="AI9" s="652">
        <v>30</v>
      </c>
      <c r="AJ9" s="652">
        <v>31</v>
      </c>
      <c r="AK9" s="325" t="s">
        <v>4028</v>
      </c>
      <c r="AL9" s="325"/>
      <c r="AM9" t="s">
        <v>4001</v>
      </c>
      <c r="AU9" s="325"/>
      <c r="AV9" s="325"/>
      <c r="AW9" s="325"/>
      <c r="AX9" s="325"/>
      <c r="AY9" s="325"/>
      <c r="AZ9" s="325"/>
      <c r="BA9" s="325"/>
      <c r="BB9" s="325"/>
      <c r="BC9" s="325"/>
      <c r="BD9" s="325"/>
      <c r="BE9" s="325"/>
      <c r="BF9" s="325"/>
      <c r="BG9" s="325"/>
      <c r="BH9" s="325"/>
      <c r="BI9" s="325"/>
      <c r="BJ9" s="325"/>
      <c r="BK9" s="325"/>
      <c r="BL9" s="325"/>
      <c r="BM9" s="325"/>
      <c r="BN9" s="325"/>
      <c r="BO9" s="325"/>
      <c r="BP9" s="325"/>
      <c r="BQ9" s="325"/>
      <c r="BR9" s="325"/>
    </row>
    <row r="10" spans="1:70" ht="17.100000000000001">
      <c r="A10" s="1">
        <v>9</v>
      </c>
      <c r="B10" s="1" t="s">
        <v>771</v>
      </c>
      <c r="D10" s="99">
        <v>1272257</v>
      </c>
      <c r="E10" s="274" t="s">
        <v>144</v>
      </c>
      <c r="F10" s="274" t="s">
        <v>179</v>
      </c>
      <c r="G10" s="708" t="s">
        <v>329</v>
      </c>
      <c r="H10" s="100">
        <v>44116</v>
      </c>
      <c r="I10" s="102">
        <f t="shared" ca="1" si="0"/>
        <v>2.9055555555555554</v>
      </c>
      <c r="J10" s="99">
        <f t="shared" ca="1" si="1"/>
        <v>1061</v>
      </c>
      <c r="K10" s="99">
        <f t="shared" ca="1" si="2"/>
        <v>35.366666666666667</v>
      </c>
      <c r="L10" s="683" t="s">
        <v>3733</v>
      </c>
      <c r="M10" s="13">
        <v>44634</v>
      </c>
      <c r="N10" s="335">
        <f t="shared" si="4"/>
        <v>17.266666666666666</v>
      </c>
      <c r="O10" s="274">
        <v>26</v>
      </c>
      <c r="P10" s="274">
        <v>218</v>
      </c>
      <c r="Q10" s="274">
        <v>26</v>
      </c>
      <c r="R10" s="274">
        <v>27</v>
      </c>
      <c r="S10" s="274">
        <v>27</v>
      </c>
      <c r="T10" s="274">
        <v>27</v>
      </c>
      <c r="U10" s="274">
        <v>27</v>
      </c>
      <c r="V10" s="274">
        <v>27</v>
      </c>
      <c r="W10" s="274">
        <v>27</v>
      </c>
      <c r="X10" s="274">
        <v>28</v>
      </c>
      <c r="Y10" s="274">
        <v>28</v>
      </c>
      <c r="Z10" s="274">
        <v>28</v>
      </c>
      <c r="AA10" s="325"/>
      <c r="AB10" s="325"/>
      <c r="AC10" s="274">
        <v>28</v>
      </c>
      <c r="AD10" s="274">
        <v>28</v>
      </c>
      <c r="AE10" s="274">
        <v>27</v>
      </c>
      <c r="AF10" s="274">
        <v>28</v>
      </c>
      <c r="AG10" s="274"/>
      <c r="AH10" s="274">
        <v>29</v>
      </c>
      <c r="AI10" s="274">
        <v>29</v>
      </c>
      <c r="AJ10" s="274">
        <v>29</v>
      </c>
      <c r="AK10" s="325" t="s">
        <v>4028</v>
      </c>
      <c r="AL10" s="325"/>
      <c r="AU10" s="325"/>
      <c r="AV10" s="325"/>
      <c r="AW10" s="325"/>
      <c r="AX10" s="325"/>
      <c r="AY10" s="325"/>
      <c r="AZ10" s="325"/>
      <c r="BA10" s="325"/>
      <c r="BB10" s="325"/>
      <c r="BC10" s="325"/>
      <c r="BD10" s="325"/>
      <c r="BE10" s="325"/>
      <c r="BF10" s="325"/>
      <c r="BG10" s="325"/>
      <c r="BH10" s="325"/>
      <c r="BI10" s="325"/>
      <c r="BJ10" s="325"/>
      <c r="BK10" s="325"/>
      <c r="BL10" s="325"/>
      <c r="BM10" s="325"/>
      <c r="BN10" s="325"/>
      <c r="BO10" s="325"/>
      <c r="BP10" s="325"/>
      <c r="BQ10" s="325"/>
      <c r="BR10" s="325"/>
    </row>
    <row r="11" spans="1:70" ht="17.100000000000001">
      <c r="A11" s="1">
        <v>10</v>
      </c>
      <c r="B11" s="1" t="s">
        <v>772</v>
      </c>
      <c r="D11" s="99">
        <v>1272257</v>
      </c>
      <c r="E11" s="274" t="s">
        <v>144</v>
      </c>
      <c r="F11" s="274" t="s">
        <v>179</v>
      </c>
      <c r="G11" s="708" t="s">
        <v>326</v>
      </c>
      <c r="H11" s="100">
        <v>44116</v>
      </c>
      <c r="I11" s="102">
        <f t="shared" ca="1" si="0"/>
        <v>2.9055555555555554</v>
      </c>
      <c r="J11" s="99">
        <f t="shared" ca="1" si="1"/>
        <v>1061</v>
      </c>
      <c r="K11" s="99">
        <f t="shared" ca="1" si="2"/>
        <v>35.366666666666667</v>
      </c>
      <c r="L11" s="683" t="s">
        <v>3733</v>
      </c>
      <c r="M11" s="13">
        <v>44634</v>
      </c>
      <c r="N11" s="335">
        <f t="shared" si="4"/>
        <v>17.266666666666666</v>
      </c>
      <c r="O11" s="274">
        <v>27</v>
      </c>
      <c r="P11" s="274">
        <v>164</v>
      </c>
      <c r="Q11" s="274">
        <v>26</v>
      </c>
      <c r="R11" s="274">
        <v>27</v>
      </c>
      <c r="S11" s="274">
        <v>27</v>
      </c>
      <c r="T11" s="274">
        <v>27</v>
      </c>
      <c r="U11" s="274">
        <v>27</v>
      </c>
      <c r="V11" s="274">
        <v>27</v>
      </c>
      <c r="W11" s="274">
        <v>28</v>
      </c>
      <c r="X11" s="274">
        <v>27</v>
      </c>
      <c r="Y11" s="274">
        <v>27</v>
      </c>
      <c r="Z11" s="274">
        <v>27</v>
      </c>
      <c r="AA11" s="325"/>
      <c r="AB11" s="325"/>
      <c r="AC11" s="274">
        <v>27</v>
      </c>
      <c r="AD11" s="274">
        <v>26</v>
      </c>
      <c r="AE11" s="274">
        <v>27</v>
      </c>
      <c r="AF11" s="274">
        <v>27</v>
      </c>
      <c r="AG11" s="274"/>
      <c r="AH11" s="274">
        <v>27</v>
      </c>
      <c r="AI11" s="274">
        <v>27</v>
      </c>
      <c r="AJ11" s="274">
        <v>28</v>
      </c>
      <c r="AK11" s="325" t="s">
        <v>4028</v>
      </c>
      <c r="AL11" s="325"/>
      <c r="AU11" s="325"/>
      <c r="AV11" s="325"/>
      <c r="AW11" s="325"/>
      <c r="AX11" s="325"/>
      <c r="AY11" s="325"/>
      <c r="AZ11" s="325"/>
      <c r="BA11" s="325"/>
      <c r="BB11" s="325"/>
      <c r="BC11" s="325"/>
      <c r="BD11" s="325"/>
      <c r="BE11" s="325"/>
      <c r="BF11" s="325"/>
      <c r="BG11" s="325"/>
      <c r="BH11" s="325"/>
      <c r="BI11" s="325"/>
      <c r="BJ11" s="325"/>
      <c r="BK11" s="325"/>
      <c r="BL11" s="325"/>
      <c r="BM11" s="325"/>
      <c r="BN11" s="325"/>
      <c r="BO11" s="325"/>
      <c r="BP11" s="325"/>
      <c r="BQ11" s="325"/>
      <c r="BR11" s="325"/>
    </row>
    <row r="12" spans="1:70" ht="17.100000000000001">
      <c r="A12" s="1">
        <v>11</v>
      </c>
      <c r="B12" s="1" t="s">
        <v>773</v>
      </c>
      <c r="C12" t="s">
        <v>677</v>
      </c>
      <c r="D12" s="99">
        <v>1272257</v>
      </c>
      <c r="E12" s="274" t="s">
        <v>144</v>
      </c>
      <c r="F12" s="274" t="s">
        <v>179</v>
      </c>
      <c r="G12" s="708" t="s">
        <v>316</v>
      </c>
      <c r="H12" s="100">
        <v>44116</v>
      </c>
      <c r="I12" s="102">
        <f t="shared" ca="1" si="0"/>
        <v>2.9055555555555554</v>
      </c>
      <c r="J12" s="99">
        <f t="shared" ca="1" si="1"/>
        <v>1061</v>
      </c>
      <c r="K12" s="99">
        <f t="shared" ca="1" si="2"/>
        <v>35.366666666666667</v>
      </c>
      <c r="L12" s="683" t="s">
        <v>3733</v>
      </c>
      <c r="M12" s="13">
        <v>44634</v>
      </c>
      <c r="N12" s="335">
        <f t="shared" si="4"/>
        <v>17.266666666666666</v>
      </c>
      <c r="O12" s="274">
        <v>23</v>
      </c>
      <c r="P12" s="274">
        <v>163</v>
      </c>
      <c r="Q12" s="274">
        <v>23</v>
      </c>
      <c r="R12" s="274">
        <v>23</v>
      </c>
      <c r="S12" s="274">
        <v>23</v>
      </c>
      <c r="T12" s="274">
        <v>23</v>
      </c>
      <c r="U12" s="274">
        <v>23</v>
      </c>
      <c r="V12" s="274">
        <v>23</v>
      </c>
      <c r="W12" s="274">
        <v>23</v>
      </c>
      <c r="X12" s="274">
        <v>23</v>
      </c>
      <c r="Y12" s="274">
        <v>24</v>
      </c>
      <c r="Z12" s="274">
        <v>23</v>
      </c>
      <c r="AA12" s="325"/>
      <c r="AB12" s="325"/>
      <c r="AC12" s="274">
        <v>23</v>
      </c>
      <c r="AD12" s="274">
        <v>24</v>
      </c>
      <c r="AE12" s="274">
        <v>23</v>
      </c>
      <c r="AF12" s="274">
        <v>23</v>
      </c>
      <c r="AG12" s="274"/>
      <c r="AH12" s="274">
        <v>24</v>
      </c>
      <c r="AI12" s="274">
        <v>24</v>
      </c>
      <c r="AJ12" s="274">
        <v>23</v>
      </c>
      <c r="AK12" s="325" t="s">
        <v>4028</v>
      </c>
      <c r="AL12" s="325"/>
      <c r="AM12" s="325"/>
      <c r="AN12" s="325"/>
      <c r="AO12" s="325"/>
      <c r="AP12" s="325"/>
      <c r="AQ12" s="325"/>
      <c r="AR12" s="325"/>
      <c r="AS12" s="325"/>
      <c r="AT12" s="325"/>
      <c r="AU12" s="325"/>
      <c r="AV12" s="325"/>
      <c r="AW12" s="325"/>
      <c r="AX12" s="325"/>
      <c r="AY12" s="325"/>
      <c r="AZ12" s="325"/>
      <c r="BA12" s="325"/>
      <c r="BB12" s="325"/>
      <c r="BC12" s="325"/>
      <c r="BD12" s="325"/>
      <c r="BE12" s="325"/>
      <c r="BF12" s="325"/>
      <c r="BG12" s="325"/>
      <c r="BH12" s="325"/>
      <c r="BI12" s="325"/>
      <c r="BJ12" s="325"/>
      <c r="BK12" s="325"/>
      <c r="BL12" s="325"/>
      <c r="BM12" s="325"/>
      <c r="BN12" s="325"/>
      <c r="BO12" s="325"/>
      <c r="BP12" s="325"/>
      <c r="BQ12" s="325"/>
      <c r="BR12" s="325"/>
    </row>
    <row r="13" spans="1:70" ht="17.100000000000001">
      <c r="A13" s="1">
        <v>12</v>
      </c>
      <c r="B13" s="1" t="s">
        <v>774</v>
      </c>
      <c r="D13" s="99">
        <v>1272257</v>
      </c>
      <c r="E13" s="274" t="s">
        <v>144</v>
      </c>
      <c r="F13" s="274" t="s">
        <v>179</v>
      </c>
      <c r="G13" s="708" t="s">
        <v>323</v>
      </c>
      <c r="H13" s="100">
        <v>44116</v>
      </c>
      <c r="I13" s="102">
        <f t="shared" ca="1" si="0"/>
        <v>2.9055555555555554</v>
      </c>
      <c r="J13" s="99">
        <f t="shared" ca="1" si="1"/>
        <v>1061</v>
      </c>
      <c r="K13" s="99">
        <f t="shared" ca="1" si="2"/>
        <v>35.366666666666667</v>
      </c>
      <c r="L13" s="683" t="s">
        <v>3733</v>
      </c>
      <c r="M13" s="13">
        <v>44634</v>
      </c>
      <c r="N13" s="335">
        <f t="shared" si="4"/>
        <v>17.266666666666666</v>
      </c>
      <c r="O13" s="274">
        <v>25</v>
      </c>
      <c r="P13" s="274">
        <v>119</v>
      </c>
      <c r="Q13" s="274">
        <v>26</v>
      </c>
      <c r="R13" s="274">
        <v>26</v>
      </c>
      <c r="S13" s="274">
        <v>26</v>
      </c>
      <c r="T13" s="274">
        <v>28</v>
      </c>
      <c r="U13" s="274">
        <v>26</v>
      </c>
      <c r="V13" s="274">
        <v>25</v>
      </c>
      <c r="W13" s="274">
        <v>26</v>
      </c>
      <c r="X13" s="274">
        <v>26</v>
      </c>
      <c r="Y13" s="274">
        <v>26</v>
      </c>
      <c r="Z13" s="274">
        <v>27</v>
      </c>
      <c r="AA13" s="325"/>
      <c r="AB13" s="325"/>
      <c r="AC13" s="274">
        <v>26</v>
      </c>
      <c r="AD13" s="274">
        <v>27</v>
      </c>
      <c r="AE13" s="274">
        <v>27</v>
      </c>
      <c r="AF13" s="274">
        <v>27</v>
      </c>
      <c r="AG13" s="274"/>
      <c r="AH13" s="274">
        <v>28</v>
      </c>
      <c r="AI13" s="274">
        <v>27</v>
      </c>
      <c r="AJ13" s="274">
        <v>28</v>
      </c>
      <c r="AK13" s="325" t="s">
        <v>4028</v>
      </c>
      <c r="AL13" s="325"/>
      <c r="AM13" s="325"/>
      <c r="AN13" s="325"/>
      <c r="AO13" s="325"/>
      <c r="AP13" s="325"/>
      <c r="AQ13" s="325"/>
      <c r="AR13" s="325"/>
      <c r="AS13" s="325"/>
      <c r="AT13" s="325"/>
      <c r="AU13" s="325"/>
      <c r="AV13" s="325"/>
      <c r="AW13" s="325"/>
      <c r="AX13" s="325"/>
      <c r="AY13" s="325"/>
      <c r="AZ13" s="325"/>
      <c r="BA13" s="325"/>
      <c r="BB13" s="325"/>
      <c r="BC13" s="325"/>
      <c r="BD13" s="325"/>
      <c r="BE13" s="325"/>
      <c r="BF13" s="325"/>
      <c r="BG13" s="325"/>
      <c r="BH13" s="325"/>
      <c r="BI13" s="325"/>
      <c r="BJ13" s="325"/>
      <c r="BK13" s="325"/>
      <c r="BL13" s="325"/>
      <c r="BM13" s="325"/>
      <c r="BN13" s="325"/>
      <c r="BO13" s="325"/>
      <c r="BP13" s="325"/>
      <c r="BQ13" s="325"/>
      <c r="BR13" s="325"/>
    </row>
    <row r="14" spans="1:70" ht="17.100000000000001">
      <c r="A14" s="1">
        <v>13</v>
      </c>
      <c r="B14" s="686" t="s">
        <v>775</v>
      </c>
      <c r="C14" s="771"/>
      <c r="D14" s="709">
        <v>1272257</v>
      </c>
      <c r="E14" s="652" t="s">
        <v>144</v>
      </c>
      <c r="F14" s="652" t="s">
        <v>179</v>
      </c>
      <c r="G14" s="867" t="s">
        <v>320</v>
      </c>
      <c r="H14" s="710">
        <v>44116</v>
      </c>
      <c r="I14" s="711">
        <f t="shared" ca="1" si="0"/>
        <v>2.9055555555555554</v>
      </c>
      <c r="J14" s="709">
        <f t="shared" ca="1" si="1"/>
        <v>1061</v>
      </c>
      <c r="K14" s="709">
        <f t="shared" ca="1" si="2"/>
        <v>35.366666666666667</v>
      </c>
      <c r="L14" s="773" t="s">
        <v>3733</v>
      </c>
      <c r="M14" s="857">
        <v>44634</v>
      </c>
      <c r="N14" s="663">
        <f t="shared" si="4"/>
        <v>17.266666666666666</v>
      </c>
      <c r="O14" s="652">
        <v>31</v>
      </c>
      <c r="P14" s="652">
        <v>174</v>
      </c>
      <c r="Q14" s="652">
        <v>30</v>
      </c>
      <c r="R14" s="652">
        <v>30</v>
      </c>
      <c r="S14" s="652">
        <v>30</v>
      </c>
      <c r="T14" s="652">
        <v>31</v>
      </c>
      <c r="U14" s="652">
        <v>30</v>
      </c>
      <c r="V14" s="652">
        <v>30</v>
      </c>
      <c r="W14" s="652">
        <v>30</v>
      </c>
      <c r="X14" s="652">
        <v>30</v>
      </c>
      <c r="Y14" s="652">
        <v>30</v>
      </c>
      <c r="Z14" s="652">
        <v>31</v>
      </c>
      <c r="AA14" s="664"/>
      <c r="AB14" s="664"/>
      <c r="AC14" s="652">
        <v>30</v>
      </c>
      <c r="AD14" s="652">
        <v>30</v>
      </c>
      <c r="AE14" s="652">
        <v>29</v>
      </c>
      <c r="AF14" s="652">
        <v>30</v>
      </c>
      <c r="AG14" s="652"/>
      <c r="AH14" s="652">
        <v>31</v>
      </c>
      <c r="AI14" s="652">
        <v>31</v>
      </c>
      <c r="AJ14" s="652">
        <v>32</v>
      </c>
      <c r="AK14" s="325" t="s">
        <v>4028</v>
      </c>
      <c r="AL14" s="664"/>
      <c r="AM14" s="664"/>
      <c r="AN14" s="664"/>
      <c r="AO14" s="664"/>
      <c r="AP14" s="664"/>
      <c r="AQ14" s="664"/>
      <c r="AR14" s="664"/>
      <c r="AS14" s="664"/>
      <c r="AT14" s="664"/>
      <c r="AU14" s="664"/>
      <c r="AV14" s="664"/>
      <c r="AW14" s="664"/>
      <c r="AX14" s="664"/>
      <c r="AY14" s="664"/>
      <c r="AZ14" s="664"/>
      <c r="BA14" s="664"/>
      <c r="BB14" s="664"/>
      <c r="BC14" s="664"/>
      <c r="BD14" s="664"/>
      <c r="BE14" s="664"/>
      <c r="BF14" s="325"/>
      <c r="BG14" s="325"/>
      <c r="BH14" s="325"/>
      <c r="BI14" s="325"/>
      <c r="BJ14" s="325"/>
      <c r="BK14" s="325"/>
      <c r="BL14" s="325"/>
      <c r="BM14" s="325"/>
      <c r="BN14" s="325"/>
      <c r="BO14" s="325"/>
      <c r="BP14" s="325"/>
      <c r="BQ14" s="325"/>
      <c r="BR14" s="325"/>
    </row>
    <row r="15" spans="1:70" ht="15.95">
      <c r="A15" s="1">
        <v>14</v>
      </c>
      <c r="B15" s="1" t="s">
        <v>776</v>
      </c>
      <c r="D15" s="305">
        <v>1343439</v>
      </c>
      <c r="E15" s="194" t="s">
        <v>142</v>
      </c>
      <c r="F15" s="194" t="s">
        <v>170</v>
      </c>
      <c r="G15" s="194" t="s">
        <v>329</v>
      </c>
      <c r="H15" s="306">
        <v>44053</v>
      </c>
      <c r="I15" s="307">
        <f t="shared" ca="1" si="0"/>
        <v>3.0777777777777779</v>
      </c>
      <c r="J15" s="103">
        <f t="shared" ca="1" si="1"/>
        <v>1124</v>
      </c>
      <c r="K15" s="305">
        <f t="shared" ca="1" si="2"/>
        <v>37.466666666666669</v>
      </c>
      <c r="L15" s="683" t="s">
        <v>3733</v>
      </c>
      <c r="M15" s="13">
        <v>44634</v>
      </c>
      <c r="N15" s="105">
        <f t="shared" ref="N15:N18" si="5">_xlfn.DAYS(M15,H15)/30</f>
        <v>19.366666666666667</v>
      </c>
      <c r="O15" s="326"/>
      <c r="P15" s="326"/>
      <c r="Q15" s="326"/>
      <c r="R15" s="194"/>
      <c r="S15" s="326"/>
      <c r="T15" s="326"/>
      <c r="U15" s="326"/>
      <c r="V15" s="326"/>
      <c r="W15" s="326"/>
      <c r="X15" s="326"/>
      <c r="Y15" s="326"/>
      <c r="Z15" s="326"/>
      <c r="AA15" s="194">
        <v>33</v>
      </c>
      <c r="AB15" s="194">
        <v>165</v>
      </c>
      <c r="AC15" s="194">
        <v>33</v>
      </c>
      <c r="AD15" s="194">
        <v>34</v>
      </c>
      <c r="AE15" s="194">
        <v>34</v>
      </c>
      <c r="AF15" s="194">
        <v>34</v>
      </c>
      <c r="AG15" s="194"/>
      <c r="AH15" s="194">
        <v>33</v>
      </c>
      <c r="AI15" s="194">
        <v>33</v>
      </c>
      <c r="AJ15" s="194" t="s">
        <v>4012</v>
      </c>
      <c r="AK15" s="326"/>
      <c r="AL15" s="326"/>
      <c r="AM15" s="326"/>
      <c r="AN15" s="326"/>
      <c r="AO15" s="326"/>
      <c r="AP15" s="326"/>
      <c r="AQ15" s="326"/>
      <c r="AR15" s="326"/>
      <c r="AS15" s="326"/>
      <c r="AT15" s="326"/>
      <c r="AU15" s="326"/>
      <c r="AV15" s="326"/>
      <c r="AW15" s="326"/>
      <c r="AX15" s="326"/>
      <c r="AY15" s="326"/>
      <c r="AZ15" s="326"/>
      <c r="BA15" s="326"/>
      <c r="BB15" s="326"/>
      <c r="BC15" s="326"/>
      <c r="BD15" s="326"/>
      <c r="BE15" s="326"/>
      <c r="BF15" s="326"/>
      <c r="BG15" s="326"/>
      <c r="BH15" s="326"/>
    </row>
    <row r="16" spans="1:70" ht="15.95">
      <c r="A16" s="1">
        <v>15</v>
      </c>
      <c r="B16" s="1" t="s">
        <v>777</v>
      </c>
      <c r="D16" s="305">
        <v>1343439</v>
      </c>
      <c r="E16" s="194" t="s">
        <v>142</v>
      </c>
      <c r="F16" s="194" t="s">
        <v>170</v>
      </c>
      <c r="G16" s="194" t="s">
        <v>326</v>
      </c>
      <c r="H16" s="306">
        <v>44053</v>
      </c>
      <c r="I16" s="307">
        <f t="shared" ca="1" si="0"/>
        <v>3.0777777777777779</v>
      </c>
      <c r="J16" s="103">
        <f t="shared" ca="1" si="1"/>
        <v>1124</v>
      </c>
      <c r="K16" s="305">
        <f t="shared" ca="1" si="2"/>
        <v>37.466666666666669</v>
      </c>
      <c r="L16" s="683" t="s">
        <v>3733</v>
      </c>
      <c r="M16" s="13">
        <v>44634</v>
      </c>
      <c r="N16" s="105">
        <f t="shared" si="5"/>
        <v>19.366666666666667</v>
      </c>
      <c r="O16" s="326"/>
      <c r="P16" s="326"/>
      <c r="Q16" s="326"/>
      <c r="R16" s="194"/>
      <c r="S16" s="326"/>
      <c r="T16" s="326"/>
      <c r="U16" s="326"/>
      <c r="V16" s="326"/>
      <c r="W16" s="326"/>
      <c r="X16" s="326"/>
      <c r="Y16" s="326"/>
      <c r="Z16" s="326"/>
      <c r="AA16" s="194">
        <v>33</v>
      </c>
      <c r="AB16" s="194">
        <v>160</v>
      </c>
      <c r="AC16" s="194">
        <v>33</v>
      </c>
      <c r="AD16" s="194">
        <v>34</v>
      </c>
      <c r="AE16" s="194">
        <v>34</v>
      </c>
      <c r="AF16" s="194">
        <v>34</v>
      </c>
      <c r="AG16" s="194"/>
      <c r="AH16" s="194">
        <v>33</v>
      </c>
      <c r="AI16" s="194">
        <v>33</v>
      </c>
      <c r="AJ16" s="194" t="s">
        <v>4012</v>
      </c>
      <c r="AK16" s="326"/>
      <c r="AL16" s="326"/>
      <c r="AM16" s="326"/>
      <c r="AN16" s="326"/>
      <c r="AO16" s="326"/>
      <c r="AP16" s="326"/>
      <c r="AQ16" s="326"/>
      <c r="AR16" s="326"/>
      <c r="AS16" s="326"/>
      <c r="AT16" s="326"/>
      <c r="AU16" s="326"/>
      <c r="AV16" s="326"/>
      <c r="AW16" s="326"/>
      <c r="AX16" s="326"/>
      <c r="AY16" s="326"/>
      <c r="AZ16" s="326"/>
      <c r="BA16" s="326"/>
      <c r="BB16" s="326"/>
      <c r="BC16" s="326"/>
      <c r="BD16" s="326"/>
      <c r="BE16" s="326"/>
      <c r="BF16" s="326"/>
      <c r="BG16" s="326"/>
      <c r="BH16" s="326"/>
    </row>
    <row r="17" spans="1:60" ht="15.95">
      <c r="A17" s="1">
        <v>16</v>
      </c>
      <c r="B17" s="1" t="s">
        <v>778</v>
      </c>
      <c r="D17" s="305">
        <v>1343439</v>
      </c>
      <c r="E17" s="194" t="s">
        <v>142</v>
      </c>
      <c r="F17" s="194" t="s">
        <v>170</v>
      </c>
      <c r="G17" s="194" t="s">
        <v>316</v>
      </c>
      <c r="H17" s="306">
        <v>44053</v>
      </c>
      <c r="I17" s="307">
        <f t="shared" ca="1" si="0"/>
        <v>3.0777777777777779</v>
      </c>
      <c r="J17" s="103">
        <f t="shared" ca="1" si="1"/>
        <v>1124</v>
      </c>
      <c r="K17" s="305">
        <f t="shared" ca="1" si="2"/>
        <v>37.466666666666669</v>
      </c>
      <c r="L17" s="683" t="s">
        <v>3733</v>
      </c>
      <c r="M17" s="13">
        <v>44634</v>
      </c>
      <c r="N17" s="105">
        <f t="shared" si="5"/>
        <v>19.366666666666667</v>
      </c>
      <c r="O17" s="326"/>
      <c r="P17" s="326"/>
      <c r="Q17" s="326"/>
      <c r="R17" s="194"/>
      <c r="S17" s="326"/>
      <c r="T17" s="326"/>
      <c r="U17" s="326"/>
      <c r="V17" s="326"/>
      <c r="W17" s="326"/>
      <c r="X17" s="326"/>
      <c r="Y17" s="326"/>
      <c r="Z17" s="326"/>
      <c r="AA17" s="194">
        <v>33</v>
      </c>
      <c r="AB17" s="194">
        <v>136</v>
      </c>
      <c r="AC17" s="194">
        <v>33</v>
      </c>
      <c r="AD17" s="194">
        <v>34</v>
      </c>
      <c r="AE17" s="194">
        <v>34</v>
      </c>
      <c r="AF17" s="194">
        <v>33</v>
      </c>
      <c r="AG17" s="194"/>
      <c r="AH17" s="194">
        <v>32</v>
      </c>
      <c r="AI17" s="194">
        <v>32</v>
      </c>
      <c r="AJ17" s="194" t="s">
        <v>4012</v>
      </c>
      <c r="AK17" s="326"/>
      <c r="AL17" s="326"/>
      <c r="AM17" s="326"/>
      <c r="AN17" s="326"/>
      <c r="AO17" s="326"/>
      <c r="AP17" s="326"/>
      <c r="AQ17" s="326"/>
      <c r="AR17" s="326"/>
      <c r="AS17" s="326"/>
      <c r="AT17" s="326"/>
      <c r="AU17" s="326"/>
      <c r="AV17" s="326"/>
      <c r="AW17" s="326"/>
      <c r="AX17" s="326"/>
      <c r="AY17" s="326"/>
      <c r="AZ17" s="326"/>
      <c r="BA17" s="326"/>
      <c r="BB17" s="326"/>
      <c r="BC17" s="326"/>
      <c r="BD17" s="326"/>
      <c r="BE17" s="326"/>
      <c r="BF17" s="326"/>
      <c r="BG17" s="326"/>
      <c r="BH17" s="326"/>
    </row>
    <row r="18" spans="1:60" ht="15.95">
      <c r="A18" s="1">
        <v>17</v>
      </c>
      <c r="B18" s="1" t="s">
        <v>779</v>
      </c>
      <c r="D18" s="305">
        <v>1343439</v>
      </c>
      <c r="E18" s="194" t="s">
        <v>142</v>
      </c>
      <c r="F18" s="194" t="s">
        <v>170</v>
      </c>
      <c r="G18" s="194" t="s">
        <v>323</v>
      </c>
      <c r="H18" s="306">
        <v>44053</v>
      </c>
      <c r="I18" s="307">
        <f t="shared" ca="1" si="0"/>
        <v>3.0777777777777779</v>
      </c>
      <c r="J18" s="103">
        <f t="shared" ca="1" si="1"/>
        <v>1124</v>
      </c>
      <c r="K18" s="305">
        <f t="shared" ca="1" si="2"/>
        <v>37.466666666666669</v>
      </c>
      <c r="L18" s="683" t="s">
        <v>3733</v>
      </c>
      <c r="M18" s="13">
        <v>44634</v>
      </c>
      <c r="N18" s="105">
        <f t="shared" si="5"/>
        <v>19.366666666666667</v>
      </c>
      <c r="O18" s="326"/>
      <c r="P18" s="326"/>
      <c r="Q18" s="326"/>
      <c r="R18" s="194"/>
      <c r="S18" s="326"/>
      <c r="T18" s="326"/>
      <c r="U18" s="326"/>
      <c r="V18" s="326"/>
      <c r="W18" s="326"/>
      <c r="X18" s="326"/>
      <c r="Y18" s="326"/>
      <c r="Z18" s="326"/>
      <c r="AA18" s="194">
        <v>32</v>
      </c>
      <c r="AB18" s="194">
        <v>151</v>
      </c>
      <c r="AC18" s="194">
        <v>33</v>
      </c>
      <c r="AD18" s="194">
        <v>34</v>
      </c>
      <c r="AE18" s="194">
        <v>33</v>
      </c>
      <c r="AF18" s="194">
        <v>32</v>
      </c>
      <c r="AG18" s="194"/>
      <c r="AH18" s="194">
        <v>32</v>
      </c>
      <c r="AI18" s="194">
        <v>31</v>
      </c>
      <c r="AJ18" s="194" t="s">
        <v>4012</v>
      </c>
      <c r="AK18" s="326"/>
      <c r="AL18" s="326"/>
      <c r="AM18" s="326"/>
      <c r="AN18" s="326"/>
      <c r="AO18" s="326"/>
      <c r="AP18" s="326"/>
      <c r="AQ18" s="326"/>
      <c r="AR18" s="326"/>
      <c r="AS18" s="326"/>
      <c r="AT18" s="326"/>
      <c r="AU18" s="326"/>
      <c r="AV18" s="326"/>
      <c r="AW18" s="326"/>
      <c r="AX18" s="326"/>
      <c r="AY18" s="326"/>
      <c r="AZ18" s="326"/>
      <c r="BA18" s="326"/>
      <c r="BB18" s="326"/>
      <c r="BC18" s="326"/>
      <c r="BD18" s="326"/>
      <c r="BE18" s="326"/>
      <c r="BF18" s="326"/>
      <c r="BG18" s="326"/>
      <c r="BH18" s="326"/>
    </row>
    <row r="19" spans="1:60">
      <c r="BA19" s="326"/>
      <c r="BB19" s="326"/>
      <c r="BC19" s="326"/>
      <c r="BD19" s="326"/>
      <c r="BE19" s="326"/>
      <c r="BF19" s="326"/>
      <c r="BG19" s="326"/>
      <c r="BH19" s="326"/>
    </row>
    <row r="21" spans="1:60" ht="15.95">
      <c r="A21" s="161" t="s">
        <v>184</v>
      </c>
    </row>
    <row r="22" spans="1:60" ht="15.95">
      <c r="A22" s="162" t="s">
        <v>153</v>
      </c>
      <c r="D22" s="158">
        <v>1442000</v>
      </c>
      <c r="E22" s="158" t="s">
        <v>144</v>
      </c>
      <c r="F22" s="328" t="s">
        <v>185</v>
      </c>
      <c r="G22" s="158" t="s">
        <v>316</v>
      </c>
      <c r="H22" s="1152">
        <v>43933</v>
      </c>
      <c r="I22" s="1153">
        <f t="shared" ref="I22" ca="1" si="6">YEARFRAC(H22,TODAY())</f>
        <v>3.4055555555555554</v>
      </c>
      <c r="J22" s="158">
        <f t="shared" ref="J22" ca="1" si="7">_xlfn.DAYS(TODAY(),H22)</f>
        <v>1244</v>
      </c>
      <c r="K22" s="158">
        <f ca="1">(J22/30)</f>
        <v>41.466666666666669</v>
      </c>
      <c r="L22" s="328" t="s">
        <v>4029</v>
      </c>
    </row>
    <row r="23" spans="1:60">
      <c r="A23" s="163" t="s">
        <v>170</v>
      </c>
    </row>
    <row r="24" spans="1:60" ht="15.95">
      <c r="A24" s="164" t="s">
        <v>179</v>
      </c>
    </row>
    <row r="25" spans="1:60" ht="15.95">
      <c r="A25" s="165" t="s">
        <v>185</v>
      </c>
    </row>
    <row r="26" spans="1:60" ht="15.95">
      <c r="A26" s="187" t="s">
        <v>183</v>
      </c>
    </row>
    <row r="27" spans="1:60">
      <c r="A27" s="186" t="s">
        <v>186</v>
      </c>
    </row>
    <row r="28" spans="1:60" ht="17.100000000000001">
      <c r="A28" s="374" t="s">
        <v>187</v>
      </c>
    </row>
    <row r="29" spans="1:60" ht="17.100000000000001">
      <c r="A29" s="393" t="s">
        <v>188</v>
      </c>
    </row>
  </sheetData>
  <pageMargins left="0.7" right="0.7" top="0.75" bottom="0.75" header="0.3" footer="0.3"/>
  <pageSetup fitToHeight="0"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652C-AF34-4F63-A071-D0D621987542}">
  <sheetPr>
    <tabColor rgb="FFC6E0B4"/>
    <pageSetUpPr fitToPage="1"/>
  </sheetPr>
  <dimension ref="A1:AU36"/>
  <sheetViews>
    <sheetView workbookViewId="0">
      <selection activeCell="L31" sqref="L31"/>
    </sheetView>
  </sheetViews>
  <sheetFormatPr defaultColWidth="8.85546875" defaultRowHeight="15"/>
  <cols>
    <col min="1" max="1" width="9.42578125" customWidth="1"/>
    <col min="2" max="2" width="15.140625" customWidth="1"/>
    <col min="3" max="3" width="7.28515625" customWidth="1"/>
    <col min="4" max="4" width="15.140625" customWidth="1"/>
    <col min="7" max="7" width="12" customWidth="1"/>
    <col min="8" max="8" width="15.42578125" customWidth="1"/>
    <col min="9" max="9" width="13" customWidth="1"/>
    <col min="10" max="10" width="13.7109375" customWidth="1"/>
    <col min="11" max="11" width="14.42578125" customWidth="1"/>
    <col min="12" max="12" width="17" customWidth="1"/>
    <col min="13" max="13" width="15.85546875" customWidth="1"/>
    <col min="14" max="14" width="17.42578125" customWidth="1"/>
    <col min="15" max="15" width="16" customWidth="1"/>
    <col min="16" max="16" width="15.42578125" customWidth="1"/>
    <col min="17" max="17" width="13.42578125" customWidth="1"/>
    <col min="18" max="18" width="13.42578125" style="1" customWidth="1"/>
    <col min="19" max="19" width="12.85546875" customWidth="1"/>
    <col min="20" max="20" width="23.85546875" customWidth="1"/>
    <col min="21" max="21" width="11.42578125" customWidth="1"/>
    <col min="22" max="22" width="13.85546875" customWidth="1"/>
    <col min="26" max="26" width="12.140625" customWidth="1"/>
    <col min="27" max="27" width="13.85546875" customWidth="1"/>
    <col min="28" max="28" width="12.28515625" customWidth="1"/>
    <col min="29" max="29" width="21.42578125" customWidth="1"/>
    <col min="30" max="30" width="11.42578125" customWidth="1"/>
    <col min="31" max="31" width="10.85546875" customWidth="1"/>
    <col min="32" max="32" width="11" customWidth="1"/>
    <col min="34" max="34" width="14.42578125" customWidth="1"/>
    <col min="35" max="35" width="23.140625" bestFit="1" customWidth="1"/>
    <col min="36" max="36" width="13.7109375" bestFit="1" customWidth="1"/>
    <col min="37" max="38" width="14.85546875" bestFit="1" customWidth="1"/>
    <col min="40" max="40" width="13.7109375" bestFit="1" customWidth="1"/>
    <col min="41" max="41" width="23.140625" bestFit="1" customWidth="1"/>
  </cols>
  <sheetData>
    <row r="1" spans="1:47" ht="20.25" customHeight="1">
      <c r="A1" s="167" t="s">
        <v>126</v>
      </c>
      <c r="B1" s="167" t="s">
        <v>3367</v>
      </c>
      <c r="C1" s="316" t="s">
        <v>269</v>
      </c>
      <c r="D1" s="167" t="s">
        <v>3227</v>
      </c>
      <c r="E1" s="167" t="s">
        <v>219</v>
      </c>
      <c r="F1" s="167" t="s">
        <v>222</v>
      </c>
      <c r="G1" s="167" t="s">
        <v>271</v>
      </c>
      <c r="H1" s="167" t="s">
        <v>218</v>
      </c>
      <c r="I1" s="167" t="s">
        <v>272</v>
      </c>
      <c r="J1" s="167" t="s">
        <v>3684</v>
      </c>
      <c r="K1" s="167" t="s">
        <v>3685</v>
      </c>
      <c r="L1" s="167" t="s">
        <v>3233</v>
      </c>
      <c r="M1" s="368" t="s">
        <v>3675</v>
      </c>
      <c r="N1" s="167" t="s">
        <v>3676</v>
      </c>
      <c r="O1" s="919" t="s">
        <v>4030</v>
      </c>
      <c r="P1" s="328" t="s">
        <v>4031</v>
      </c>
      <c r="Q1" t="s">
        <v>3746</v>
      </c>
      <c r="R1" s="1" t="s">
        <v>3971</v>
      </c>
      <c r="S1" t="s">
        <v>3972</v>
      </c>
      <c r="T1" t="s">
        <v>4019</v>
      </c>
      <c r="U1" t="s">
        <v>3974</v>
      </c>
      <c r="V1" t="s">
        <v>3997</v>
      </c>
      <c r="W1" t="s">
        <v>3998</v>
      </c>
      <c r="X1" t="s">
        <v>3977</v>
      </c>
      <c r="Y1" t="s">
        <v>3978</v>
      </c>
      <c r="Z1" t="s">
        <v>3979</v>
      </c>
      <c r="AA1" s="328" t="s">
        <v>4020</v>
      </c>
      <c r="AB1" s="429" t="s">
        <v>4021</v>
      </c>
      <c r="AC1" t="s">
        <v>4022</v>
      </c>
      <c r="AD1" t="s">
        <v>3981</v>
      </c>
      <c r="AE1" t="s">
        <v>4011</v>
      </c>
      <c r="AF1" t="s">
        <v>4023</v>
      </c>
      <c r="AG1" t="s">
        <v>4024</v>
      </c>
      <c r="AH1" t="s">
        <v>4032</v>
      </c>
      <c r="AI1" t="s">
        <v>4033</v>
      </c>
      <c r="AJ1" t="s">
        <v>4027</v>
      </c>
      <c r="AK1" t="s">
        <v>4034</v>
      </c>
      <c r="AL1" t="s">
        <v>4035</v>
      </c>
      <c r="AM1" t="s">
        <v>4036</v>
      </c>
      <c r="AN1" t="s">
        <v>4037</v>
      </c>
      <c r="AO1" t="s">
        <v>4038</v>
      </c>
    </row>
    <row r="2" spans="1:47" ht="20.25" customHeight="1">
      <c r="A2" s="1">
        <v>1</v>
      </c>
      <c r="B2" s="1" t="s">
        <v>781</v>
      </c>
      <c r="D2" s="858">
        <v>1416081</v>
      </c>
      <c r="E2" s="177" t="s">
        <v>144</v>
      </c>
      <c r="F2" s="177" t="s">
        <v>186</v>
      </c>
      <c r="G2" s="177" t="s">
        <v>329</v>
      </c>
      <c r="H2" s="859">
        <v>44291</v>
      </c>
      <c r="I2" s="860">
        <f ca="1">YEARFRAC(H2,TODAY())</f>
        <v>2.4249999999999998</v>
      </c>
      <c r="J2" s="858">
        <f ca="1">_xlfn.DAYS(TODAY(),H2)</f>
        <v>886</v>
      </c>
      <c r="K2" s="858">
        <f ca="1">J2/30</f>
        <v>29.533333333333335</v>
      </c>
      <c r="L2" s="642" t="s">
        <v>141</v>
      </c>
      <c r="M2" s="13">
        <v>44662</v>
      </c>
      <c r="N2" s="218">
        <f t="shared" ref="N2:N11" si="0">_xlfn.DAYS(M2,H2)/30</f>
        <v>12.366666666666667</v>
      </c>
      <c r="O2" s="177">
        <v>23</v>
      </c>
      <c r="P2" s="177">
        <v>194</v>
      </c>
      <c r="Q2" s="177">
        <v>24</v>
      </c>
      <c r="R2" s="177">
        <v>26</v>
      </c>
      <c r="S2" s="177">
        <v>25</v>
      </c>
      <c r="T2" s="177">
        <v>25</v>
      </c>
      <c r="U2" s="177">
        <v>26</v>
      </c>
      <c r="V2" s="177">
        <v>26</v>
      </c>
      <c r="W2" s="958">
        <v>29</v>
      </c>
      <c r="X2" s="958">
        <v>27</v>
      </c>
      <c r="Y2" s="958">
        <v>26</v>
      </c>
      <c r="Z2" s="958">
        <v>28</v>
      </c>
      <c r="AA2" s="958"/>
      <c r="AB2" s="958"/>
      <c r="AC2" s="177">
        <v>31</v>
      </c>
      <c r="AD2" s="958">
        <v>28</v>
      </c>
      <c r="AE2" s="958">
        <v>29</v>
      </c>
      <c r="AF2" s="958">
        <v>29</v>
      </c>
      <c r="AG2" s="958"/>
      <c r="AH2" s="958">
        <v>30</v>
      </c>
      <c r="AI2" s="958">
        <v>30</v>
      </c>
      <c r="AJ2" s="958">
        <v>31</v>
      </c>
      <c r="AK2" s="958">
        <v>33</v>
      </c>
      <c r="AL2" s="958">
        <v>32</v>
      </c>
      <c r="AM2" s="958"/>
      <c r="AN2" s="958">
        <v>34</v>
      </c>
      <c r="AO2" s="958">
        <v>34</v>
      </c>
      <c r="AP2" s="958"/>
    </row>
    <row r="3" spans="1:47" ht="20.25" customHeight="1">
      <c r="A3" s="1">
        <v>2</v>
      </c>
      <c r="B3" s="1" t="s">
        <v>782</v>
      </c>
      <c r="C3" t="s">
        <v>630</v>
      </c>
      <c r="D3" s="858">
        <v>1416081</v>
      </c>
      <c r="E3" s="177" t="s">
        <v>144</v>
      </c>
      <c r="F3" s="177" t="s">
        <v>186</v>
      </c>
      <c r="G3" s="177" t="s">
        <v>326</v>
      </c>
      <c r="H3" s="859">
        <v>44291</v>
      </c>
      <c r="I3" s="860">
        <f ca="1">YEARFRAC(H3,TODAY())</f>
        <v>2.4249999999999998</v>
      </c>
      <c r="J3" s="858">
        <f ca="1">_xlfn.DAYS(TODAY(),H3)</f>
        <v>886</v>
      </c>
      <c r="K3" s="858">
        <f ca="1">J3/30</f>
        <v>29.533333333333335</v>
      </c>
      <c r="L3" s="642" t="s">
        <v>141</v>
      </c>
      <c r="M3" s="13">
        <v>44662</v>
      </c>
      <c r="N3" s="218">
        <f t="shared" si="0"/>
        <v>12.366666666666667</v>
      </c>
      <c r="O3" s="177">
        <v>25</v>
      </c>
      <c r="P3" s="177">
        <v>170</v>
      </c>
      <c r="Q3" s="177">
        <v>28</v>
      </c>
      <c r="R3" s="177">
        <v>31</v>
      </c>
      <c r="S3" s="177">
        <v>33</v>
      </c>
      <c r="T3" s="177">
        <v>33</v>
      </c>
      <c r="U3" s="177">
        <v>34</v>
      </c>
      <c r="V3" s="177">
        <v>35</v>
      </c>
      <c r="W3" s="958">
        <v>37</v>
      </c>
      <c r="X3" s="958">
        <v>38</v>
      </c>
      <c r="Y3" s="958">
        <v>38</v>
      </c>
      <c r="Z3" s="958">
        <v>38</v>
      </c>
      <c r="AA3" s="958"/>
      <c r="AB3" s="958"/>
      <c r="AC3" s="177">
        <v>39</v>
      </c>
      <c r="AD3" s="958">
        <v>39</v>
      </c>
      <c r="AE3" s="958">
        <v>38</v>
      </c>
      <c r="AF3" s="958">
        <v>38</v>
      </c>
      <c r="AG3" s="958"/>
      <c r="AH3" s="958">
        <v>40</v>
      </c>
      <c r="AI3" s="958">
        <v>40</v>
      </c>
      <c r="AJ3" s="958">
        <v>41</v>
      </c>
      <c r="AK3" s="958">
        <v>43</v>
      </c>
      <c r="AL3" s="958">
        <v>42</v>
      </c>
      <c r="AM3" s="958"/>
      <c r="AN3" s="958">
        <v>42</v>
      </c>
      <c r="AO3" s="958">
        <v>40</v>
      </c>
      <c r="AP3" s="958"/>
    </row>
    <row r="4" spans="1:47" ht="20.25" customHeight="1">
      <c r="A4" s="1">
        <v>3</v>
      </c>
      <c r="B4" s="1" t="s">
        <v>783</v>
      </c>
      <c r="D4" s="858">
        <v>1416081</v>
      </c>
      <c r="E4" s="177" t="s">
        <v>144</v>
      </c>
      <c r="F4" s="177" t="s">
        <v>186</v>
      </c>
      <c r="G4" s="177" t="s">
        <v>316</v>
      </c>
      <c r="H4" s="859">
        <v>44291</v>
      </c>
      <c r="I4" s="860">
        <f ca="1">YEARFRAC(H4,TODAY())</f>
        <v>2.4249999999999998</v>
      </c>
      <c r="J4" s="858">
        <f ca="1">_xlfn.DAYS(TODAY(),H4)</f>
        <v>886</v>
      </c>
      <c r="K4" s="858">
        <f ca="1">J4/30</f>
        <v>29.533333333333335</v>
      </c>
      <c r="L4" s="642" t="s">
        <v>141</v>
      </c>
      <c r="M4" s="13">
        <v>44662</v>
      </c>
      <c r="N4" s="218">
        <f t="shared" si="0"/>
        <v>12.366666666666667</v>
      </c>
      <c r="O4" s="177">
        <v>26</v>
      </c>
      <c r="P4" s="177">
        <v>178</v>
      </c>
      <c r="Q4" s="177">
        <v>29</v>
      </c>
      <c r="R4" s="177">
        <v>30</v>
      </c>
      <c r="S4" s="177">
        <v>32</v>
      </c>
      <c r="T4" s="177">
        <v>31</v>
      </c>
      <c r="U4" s="177">
        <v>32</v>
      </c>
      <c r="V4" s="177">
        <v>34</v>
      </c>
      <c r="W4" s="958">
        <v>37</v>
      </c>
      <c r="X4" s="958">
        <v>34</v>
      </c>
      <c r="Y4" s="958">
        <v>36</v>
      </c>
      <c r="Z4" s="958">
        <v>37</v>
      </c>
      <c r="AA4" s="958"/>
      <c r="AB4" s="958"/>
      <c r="AC4" s="177">
        <v>39</v>
      </c>
      <c r="AD4" s="958">
        <v>39</v>
      </c>
      <c r="AE4" s="958">
        <v>39</v>
      </c>
      <c r="AF4" s="958">
        <v>41</v>
      </c>
      <c r="AG4" s="958"/>
      <c r="AH4" s="958">
        <v>39</v>
      </c>
      <c r="AI4" s="958">
        <v>42</v>
      </c>
      <c r="AJ4" s="958">
        <v>42</v>
      </c>
      <c r="AK4" s="958">
        <v>44</v>
      </c>
      <c r="AL4" s="958">
        <v>43</v>
      </c>
      <c r="AM4" s="958"/>
      <c r="AN4" s="958">
        <v>46</v>
      </c>
      <c r="AO4" s="958">
        <v>47</v>
      </c>
      <c r="AP4" s="958"/>
    </row>
    <row r="5" spans="1:47" ht="20.25" customHeight="1">
      <c r="A5" s="1">
        <v>4</v>
      </c>
      <c r="B5" s="1" t="s">
        <v>784</v>
      </c>
      <c r="D5" s="858">
        <v>1416081</v>
      </c>
      <c r="E5" s="177" t="s">
        <v>144</v>
      </c>
      <c r="F5" s="177" t="s">
        <v>186</v>
      </c>
      <c r="G5" s="177" t="s">
        <v>323</v>
      </c>
      <c r="H5" s="859">
        <v>44291</v>
      </c>
      <c r="I5" s="860">
        <f ca="1">YEARFRAC(H5,TODAY())</f>
        <v>2.4249999999999998</v>
      </c>
      <c r="J5" s="858">
        <f ca="1">_xlfn.DAYS(TODAY(),H5)</f>
        <v>886</v>
      </c>
      <c r="K5" s="858">
        <f ca="1">J5/30</f>
        <v>29.533333333333335</v>
      </c>
      <c r="L5" s="312" t="s">
        <v>141</v>
      </c>
      <c r="M5" s="13">
        <v>44662</v>
      </c>
      <c r="N5" s="218">
        <f t="shared" si="0"/>
        <v>12.366666666666667</v>
      </c>
      <c r="O5" s="218">
        <v>25</v>
      </c>
      <c r="P5" s="177">
        <v>232</v>
      </c>
      <c r="Q5" s="177">
        <v>30</v>
      </c>
      <c r="R5" s="177">
        <v>30</v>
      </c>
      <c r="S5" s="177">
        <v>33</v>
      </c>
      <c r="T5" s="177">
        <v>35</v>
      </c>
      <c r="U5" s="177">
        <v>33</v>
      </c>
      <c r="V5" s="177">
        <v>33</v>
      </c>
      <c r="W5" s="958">
        <v>36</v>
      </c>
      <c r="X5" s="958">
        <v>38</v>
      </c>
      <c r="Y5" s="958">
        <v>37</v>
      </c>
      <c r="Z5" s="958">
        <v>39</v>
      </c>
      <c r="AA5" s="958"/>
      <c r="AB5" s="958"/>
      <c r="AC5" s="177">
        <v>39</v>
      </c>
      <c r="AD5" s="958">
        <v>40</v>
      </c>
      <c r="AE5" s="958">
        <v>40</v>
      </c>
      <c r="AF5" s="958">
        <v>40</v>
      </c>
      <c r="AG5" s="958"/>
      <c r="AH5" s="958">
        <v>41</v>
      </c>
      <c r="AI5" s="958">
        <v>42</v>
      </c>
      <c r="AJ5" s="958">
        <v>43</v>
      </c>
      <c r="AK5" s="958">
        <v>46</v>
      </c>
      <c r="AL5" s="958">
        <v>45</v>
      </c>
      <c r="AM5" s="958"/>
      <c r="AN5" s="958">
        <v>46</v>
      </c>
      <c r="AO5" s="958">
        <v>47</v>
      </c>
      <c r="AP5" s="958"/>
    </row>
    <row r="6" spans="1:47" s="771" customFormat="1" ht="20.25" customHeight="1">
      <c r="A6" s="686" t="s">
        <v>4039</v>
      </c>
      <c r="B6" s="686" t="s">
        <v>785</v>
      </c>
      <c r="D6" s="861">
        <v>1416081</v>
      </c>
      <c r="E6" s="862" t="s">
        <v>144</v>
      </c>
      <c r="F6" s="862" t="s">
        <v>186</v>
      </c>
      <c r="G6" s="862" t="s">
        <v>320</v>
      </c>
      <c r="H6" s="863">
        <v>44367</v>
      </c>
      <c r="I6" s="864">
        <f t="shared" ref="I6" ca="1" si="1">YEARFRAC(H6,TODAY())</f>
        <v>2.2166666666666668</v>
      </c>
      <c r="J6" s="861">
        <f t="shared" ref="J6" ca="1" si="2">_xlfn.DAYS(TODAY(),H6)</f>
        <v>810</v>
      </c>
      <c r="K6" s="861">
        <f t="shared" ref="K6" ca="1" si="3">J6/30</f>
        <v>27</v>
      </c>
      <c r="L6" s="779" t="s">
        <v>141</v>
      </c>
      <c r="M6" s="857">
        <v>44662</v>
      </c>
      <c r="N6" s="1072">
        <f t="shared" si="0"/>
        <v>9.8333333333333339</v>
      </c>
      <c r="O6" s="862">
        <v>25</v>
      </c>
      <c r="P6" s="862">
        <v>218</v>
      </c>
      <c r="Q6" s="862">
        <v>26</v>
      </c>
      <c r="R6" s="862">
        <v>27</v>
      </c>
      <c r="S6" s="862">
        <v>30</v>
      </c>
      <c r="T6" s="862">
        <v>31</v>
      </c>
      <c r="U6" s="862">
        <v>35</v>
      </c>
      <c r="V6" s="862">
        <v>34</v>
      </c>
      <c r="W6" s="959">
        <v>33</v>
      </c>
      <c r="X6" s="959">
        <v>34</v>
      </c>
      <c r="Y6" s="959">
        <v>33</v>
      </c>
      <c r="Z6" s="959">
        <v>36</v>
      </c>
      <c r="AA6" s="959"/>
      <c r="AB6" s="959"/>
      <c r="AC6" s="862">
        <v>38</v>
      </c>
      <c r="AD6" s="959">
        <v>38</v>
      </c>
      <c r="AE6" s="959">
        <v>35</v>
      </c>
      <c r="AF6" s="959">
        <v>38</v>
      </c>
      <c r="AG6" s="959"/>
      <c r="AH6" s="959">
        <v>37</v>
      </c>
      <c r="AI6" s="959">
        <v>35</v>
      </c>
      <c r="AJ6" s="959">
        <v>36</v>
      </c>
      <c r="AK6" s="959">
        <v>38</v>
      </c>
      <c r="AL6" s="959">
        <v>40</v>
      </c>
      <c r="AM6" s="959"/>
      <c r="AN6" s="959">
        <v>33</v>
      </c>
      <c r="AO6" s="959">
        <v>29</v>
      </c>
      <c r="AP6" s="959"/>
      <c r="AQ6" t="s">
        <v>4001</v>
      </c>
      <c r="AR6"/>
      <c r="AS6"/>
      <c r="AT6"/>
      <c r="AU6"/>
    </row>
    <row r="7" spans="1:47" ht="20.25" customHeight="1">
      <c r="A7" s="1">
        <v>6</v>
      </c>
      <c r="B7" s="1" t="s">
        <v>786</v>
      </c>
      <c r="D7" s="858">
        <v>1416082</v>
      </c>
      <c r="E7" s="858" t="s">
        <v>142</v>
      </c>
      <c r="F7" s="177" t="s">
        <v>186</v>
      </c>
      <c r="G7" s="177" t="s">
        <v>412</v>
      </c>
      <c r="H7" s="859">
        <v>44291</v>
      </c>
      <c r="I7" s="860">
        <f ca="1">YEARFRAC(H7,TODAY())</f>
        <v>2.4249999999999998</v>
      </c>
      <c r="J7" s="858">
        <f ca="1">_xlfn.DAYS(TODAY(),H7)</f>
        <v>886</v>
      </c>
      <c r="K7" s="858">
        <f ca="1">J7/30</f>
        <v>29.533333333333335</v>
      </c>
      <c r="L7" s="642" t="s">
        <v>141</v>
      </c>
      <c r="M7" s="13">
        <v>44662</v>
      </c>
      <c r="N7" s="218">
        <f t="shared" si="0"/>
        <v>12.366666666666667</v>
      </c>
      <c r="O7" s="177">
        <v>30</v>
      </c>
      <c r="P7" s="177">
        <v>205</v>
      </c>
      <c r="Q7" s="177">
        <v>33</v>
      </c>
      <c r="R7" s="177">
        <v>34</v>
      </c>
      <c r="S7" s="177">
        <v>34</v>
      </c>
      <c r="T7" s="177">
        <v>36</v>
      </c>
      <c r="U7" s="177">
        <v>37</v>
      </c>
      <c r="V7" s="177">
        <v>38</v>
      </c>
      <c r="W7" s="958">
        <v>39</v>
      </c>
      <c r="X7" s="958">
        <v>39</v>
      </c>
      <c r="Y7" s="958">
        <v>40</v>
      </c>
      <c r="Z7" s="958">
        <v>41</v>
      </c>
      <c r="AA7" s="958"/>
      <c r="AB7" s="958"/>
      <c r="AC7" s="177">
        <v>41</v>
      </c>
      <c r="AD7" s="958">
        <v>40</v>
      </c>
      <c r="AE7" s="958">
        <v>41</v>
      </c>
      <c r="AF7" s="958">
        <v>43</v>
      </c>
      <c r="AG7" s="958"/>
      <c r="AH7" s="958">
        <v>42</v>
      </c>
      <c r="AI7" s="958">
        <v>42</v>
      </c>
      <c r="AJ7" s="958">
        <v>43</v>
      </c>
      <c r="AK7" s="958">
        <v>44</v>
      </c>
      <c r="AL7" s="958">
        <v>44</v>
      </c>
      <c r="AM7" s="958"/>
      <c r="AN7" s="958">
        <v>48</v>
      </c>
      <c r="AO7" s="958">
        <v>49</v>
      </c>
      <c r="AP7" s="958"/>
    </row>
    <row r="8" spans="1:47" ht="20.25" customHeight="1">
      <c r="A8" s="1">
        <v>7</v>
      </c>
      <c r="B8" s="1" t="s">
        <v>787</v>
      </c>
      <c r="D8" s="858">
        <v>1416082</v>
      </c>
      <c r="E8" s="858" t="s">
        <v>142</v>
      </c>
      <c r="F8" s="177" t="s">
        <v>186</v>
      </c>
      <c r="G8" s="177" t="s">
        <v>326</v>
      </c>
      <c r="H8" s="859">
        <v>44291</v>
      </c>
      <c r="I8" s="860">
        <f ca="1">YEARFRAC(H8,TODAY())</f>
        <v>2.4249999999999998</v>
      </c>
      <c r="J8" s="858">
        <f ca="1">_xlfn.DAYS(TODAY(),H8)</f>
        <v>886</v>
      </c>
      <c r="K8" s="858">
        <f ca="1">J8/30</f>
        <v>29.533333333333335</v>
      </c>
      <c r="L8" s="642" t="s">
        <v>141</v>
      </c>
      <c r="M8" s="13">
        <v>44662</v>
      </c>
      <c r="N8" s="218">
        <f t="shared" si="0"/>
        <v>12.366666666666667</v>
      </c>
      <c r="O8" s="177">
        <v>29</v>
      </c>
      <c r="P8" s="177">
        <v>184</v>
      </c>
      <c r="Q8" s="177">
        <v>33</v>
      </c>
      <c r="R8" s="177">
        <v>36</v>
      </c>
      <c r="S8" s="177">
        <v>37</v>
      </c>
      <c r="T8" s="177">
        <v>38</v>
      </c>
      <c r="U8" s="177">
        <v>39</v>
      </c>
      <c r="V8" s="177">
        <v>40</v>
      </c>
      <c r="W8" s="958">
        <v>43</v>
      </c>
      <c r="X8" s="958">
        <v>46</v>
      </c>
      <c r="Y8" s="958">
        <v>46</v>
      </c>
      <c r="Z8" s="958">
        <v>48</v>
      </c>
      <c r="AA8" s="958"/>
      <c r="AB8" s="958"/>
      <c r="AC8" s="177">
        <v>49</v>
      </c>
      <c r="AD8" s="958">
        <v>49</v>
      </c>
      <c r="AE8" s="958">
        <v>49</v>
      </c>
      <c r="AF8" s="958">
        <v>51</v>
      </c>
      <c r="AG8" s="958"/>
      <c r="AH8" s="958">
        <v>52</v>
      </c>
      <c r="AI8" s="958">
        <v>53</v>
      </c>
      <c r="AJ8" s="958">
        <v>55</v>
      </c>
      <c r="AK8" s="958">
        <v>55</v>
      </c>
      <c r="AL8" s="958">
        <v>57</v>
      </c>
      <c r="AM8" s="958"/>
      <c r="AN8" s="958">
        <v>56</v>
      </c>
      <c r="AO8" s="958">
        <v>57</v>
      </c>
      <c r="AP8" s="958"/>
    </row>
    <row r="9" spans="1:47" ht="20.25" customHeight="1">
      <c r="A9" s="1">
        <v>8</v>
      </c>
      <c r="B9" s="1" t="s">
        <v>263</v>
      </c>
      <c r="C9" t="s">
        <v>636</v>
      </c>
      <c r="D9" s="858">
        <v>1416082</v>
      </c>
      <c r="E9" s="858" t="s">
        <v>142</v>
      </c>
      <c r="F9" s="177" t="s">
        <v>186</v>
      </c>
      <c r="G9" s="177" t="s">
        <v>316</v>
      </c>
      <c r="H9" s="859">
        <v>44303</v>
      </c>
      <c r="I9" s="860">
        <f ca="1">YEARFRAC(H9,TODAY())</f>
        <v>2.3916666666666666</v>
      </c>
      <c r="J9" s="858">
        <f ca="1">_xlfn.DAYS(TODAY(),H9)</f>
        <v>874</v>
      </c>
      <c r="K9" s="858">
        <f ca="1">J9/30</f>
        <v>29.133333333333333</v>
      </c>
      <c r="L9" s="642" t="s">
        <v>141</v>
      </c>
      <c r="M9" s="13">
        <v>44662</v>
      </c>
      <c r="N9" s="218">
        <f t="shared" si="0"/>
        <v>11.966666666666667</v>
      </c>
      <c r="O9" s="177">
        <v>29</v>
      </c>
      <c r="P9" s="177">
        <v>199</v>
      </c>
      <c r="Q9" s="177">
        <v>30</v>
      </c>
      <c r="R9" s="177">
        <v>30</v>
      </c>
      <c r="S9" s="177">
        <v>32</v>
      </c>
      <c r="T9" s="177">
        <v>34</v>
      </c>
      <c r="U9" s="177">
        <v>36</v>
      </c>
      <c r="V9" s="177">
        <v>36</v>
      </c>
      <c r="W9" s="958">
        <v>38</v>
      </c>
      <c r="X9" s="958">
        <v>40</v>
      </c>
      <c r="Y9" s="958">
        <v>41</v>
      </c>
      <c r="Z9" s="958">
        <v>42</v>
      </c>
      <c r="AA9" s="958"/>
      <c r="AB9" s="958"/>
      <c r="AC9" s="177">
        <v>43</v>
      </c>
      <c r="AD9" s="958">
        <v>43</v>
      </c>
      <c r="AE9" s="958">
        <v>44</v>
      </c>
      <c r="AF9" s="958">
        <v>45</v>
      </c>
      <c r="AG9" s="958"/>
      <c r="AH9" s="958">
        <v>44</v>
      </c>
      <c r="AI9" s="958">
        <v>44</v>
      </c>
      <c r="AJ9" s="958">
        <v>46</v>
      </c>
      <c r="AK9" s="958">
        <v>46</v>
      </c>
      <c r="AL9" s="958">
        <v>47</v>
      </c>
      <c r="AM9" s="958"/>
      <c r="AN9" s="958">
        <v>49</v>
      </c>
      <c r="AO9" s="958">
        <v>50</v>
      </c>
      <c r="AP9" s="958"/>
    </row>
    <row r="10" spans="1:47" ht="20.25" customHeight="1">
      <c r="A10" s="1">
        <v>9</v>
      </c>
      <c r="B10" s="1" t="s">
        <v>264</v>
      </c>
      <c r="D10" s="858">
        <v>1416082</v>
      </c>
      <c r="E10" s="858" t="s">
        <v>142</v>
      </c>
      <c r="F10" s="177" t="s">
        <v>186</v>
      </c>
      <c r="G10" s="177" t="s">
        <v>323</v>
      </c>
      <c r="H10" s="859">
        <v>44303</v>
      </c>
      <c r="I10" s="860">
        <f ca="1">YEARFRAC(H10,TODAY())</f>
        <v>2.3916666666666666</v>
      </c>
      <c r="J10" s="858">
        <f ca="1">_xlfn.DAYS(TODAY(),H10)</f>
        <v>874</v>
      </c>
      <c r="K10" s="858">
        <f ca="1">J10/30</f>
        <v>29.133333333333333</v>
      </c>
      <c r="L10" s="642" t="s">
        <v>141</v>
      </c>
      <c r="M10" s="13">
        <v>44662</v>
      </c>
      <c r="N10" s="218">
        <f t="shared" si="0"/>
        <v>11.966666666666667</v>
      </c>
      <c r="O10" s="177">
        <v>30</v>
      </c>
      <c r="P10" s="177">
        <v>167</v>
      </c>
      <c r="Q10" s="177">
        <v>31</v>
      </c>
      <c r="R10" s="177">
        <v>32</v>
      </c>
      <c r="S10" s="177">
        <v>32</v>
      </c>
      <c r="T10" s="177">
        <v>32</v>
      </c>
      <c r="U10" s="177">
        <v>33</v>
      </c>
      <c r="V10" s="177">
        <v>33</v>
      </c>
      <c r="W10" s="958">
        <v>33</v>
      </c>
      <c r="X10" s="958">
        <v>34</v>
      </c>
      <c r="Y10" s="958">
        <v>36</v>
      </c>
      <c r="Z10" s="958">
        <v>36</v>
      </c>
      <c r="AA10" s="958"/>
      <c r="AB10" s="958"/>
      <c r="AC10" s="177">
        <v>36</v>
      </c>
      <c r="AD10" s="958">
        <v>36</v>
      </c>
      <c r="AE10" s="958">
        <v>39</v>
      </c>
      <c r="AF10" s="958">
        <v>40</v>
      </c>
      <c r="AG10" s="958"/>
      <c r="AH10" s="958">
        <v>41</v>
      </c>
      <c r="AI10" s="958">
        <v>41</v>
      </c>
      <c r="AJ10" s="958">
        <v>43</v>
      </c>
      <c r="AK10" s="958">
        <v>42</v>
      </c>
      <c r="AL10" s="958">
        <v>44</v>
      </c>
      <c r="AM10" s="958"/>
      <c r="AN10" s="958">
        <v>47</v>
      </c>
      <c r="AO10" s="958">
        <v>48</v>
      </c>
      <c r="AP10" s="958"/>
    </row>
    <row r="11" spans="1:47" s="771" customFormat="1" ht="20.25" customHeight="1">
      <c r="A11" s="686">
        <v>10</v>
      </c>
      <c r="B11" s="686" t="s">
        <v>265</v>
      </c>
      <c r="D11" s="861">
        <v>1416082</v>
      </c>
      <c r="E11" s="861" t="s">
        <v>142</v>
      </c>
      <c r="F11" s="862" t="s">
        <v>186</v>
      </c>
      <c r="G11" s="862" t="s">
        <v>329</v>
      </c>
      <c r="H11" s="863">
        <v>44303</v>
      </c>
      <c r="I11" s="864">
        <f ca="1">YEARFRAC(H11,TODAY())</f>
        <v>2.3916666666666666</v>
      </c>
      <c r="J11" s="861">
        <f ca="1">_xlfn.DAYS(TODAY(),H11)</f>
        <v>874</v>
      </c>
      <c r="K11" s="861">
        <f ca="1">J11/30</f>
        <v>29.133333333333333</v>
      </c>
      <c r="L11" s="779" t="s">
        <v>141</v>
      </c>
      <c r="M11" s="857">
        <v>44662</v>
      </c>
      <c r="N11" s="1072">
        <f t="shared" si="0"/>
        <v>11.966666666666667</v>
      </c>
      <c r="O11" s="862">
        <v>32</v>
      </c>
      <c r="P11" s="862">
        <v>138</v>
      </c>
      <c r="Q11" s="862">
        <v>35</v>
      </c>
      <c r="R11" s="862">
        <v>36</v>
      </c>
      <c r="S11" s="862">
        <v>36</v>
      </c>
      <c r="T11" s="862">
        <v>35</v>
      </c>
      <c r="U11" s="862">
        <v>36</v>
      </c>
      <c r="V11" s="862">
        <v>37</v>
      </c>
      <c r="W11" s="959">
        <v>38</v>
      </c>
      <c r="X11" s="959">
        <v>40</v>
      </c>
      <c r="Y11" s="959">
        <v>41</v>
      </c>
      <c r="Z11" s="959">
        <v>43</v>
      </c>
      <c r="AA11" s="959"/>
      <c r="AB11" s="959"/>
      <c r="AC11" s="862">
        <v>43</v>
      </c>
      <c r="AD11" s="959">
        <v>43</v>
      </c>
      <c r="AE11" s="959">
        <v>45</v>
      </c>
      <c r="AF11" s="959">
        <v>45</v>
      </c>
      <c r="AG11" s="959"/>
      <c r="AH11" s="959">
        <v>48</v>
      </c>
      <c r="AI11" s="959">
        <v>48</v>
      </c>
      <c r="AJ11" s="959">
        <v>50</v>
      </c>
      <c r="AK11" s="959">
        <v>50</v>
      </c>
      <c r="AL11" s="959">
        <v>50</v>
      </c>
      <c r="AM11" s="959"/>
      <c r="AN11" s="959">
        <v>51</v>
      </c>
      <c r="AO11" s="959">
        <v>52</v>
      </c>
      <c r="AP11" s="959"/>
    </row>
    <row r="12" spans="1:47" ht="20.25" customHeight="1">
      <c r="A12" s="1">
        <v>11</v>
      </c>
      <c r="B12" s="1" t="s">
        <v>788</v>
      </c>
      <c r="D12" s="99">
        <v>1362671</v>
      </c>
      <c r="E12" s="99" t="s">
        <v>142</v>
      </c>
      <c r="F12" s="274" t="s">
        <v>179</v>
      </c>
      <c r="G12" s="274" t="s">
        <v>329</v>
      </c>
      <c r="H12" s="100">
        <v>44098</v>
      </c>
      <c r="I12" s="102">
        <f t="shared" ref="I12:I14" ca="1" si="4">YEARFRAC(H12,TODAY())</f>
        <v>2.9555555555555557</v>
      </c>
      <c r="J12" s="99">
        <f t="shared" ref="J12:J14" ca="1" si="5">_xlfn.DAYS(TODAY(),H12)</f>
        <v>1079</v>
      </c>
      <c r="K12" s="99">
        <f t="shared" ref="K12:K14" ca="1" si="6">J12/30</f>
        <v>35.966666666666669</v>
      </c>
      <c r="L12" s="683" t="s">
        <v>3733</v>
      </c>
      <c r="M12" s="13">
        <v>44662</v>
      </c>
      <c r="N12" s="335">
        <f t="shared" ref="N12:N14" si="7">_xlfn.DAYS(M12,H12)/30</f>
        <v>18.8</v>
      </c>
      <c r="O12" s="274"/>
      <c r="P12" s="274"/>
      <c r="Q12" s="274"/>
      <c r="R12" s="274"/>
      <c r="S12" s="274"/>
      <c r="T12" s="274"/>
      <c r="U12" s="274"/>
      <c r="V12" s="274"/>
      <c r="W12" s="325"/>
      <c r="X12" s="325"/>
      <c r="Y12" s="325"/>
      <c r="Z12" s="325"/>
      <c r="AA12" s="274">
        <v>33</v>
      </c>
      <c r="AB12" s="274">
        <v>129</v>
      </c>
      <c r="AC12" s="274">
        <v>33</v>
      </c>
      <c r="AD12" s="325">
        <v>33</v>
      </c>
      <c r="AE12" s="325">
        <v>32</v>
      </c>
      <c r="AF12" s="325">
        <v>32</v>
      </c>
      <c r="AG12" s="325"/>
      <c r="AH12" s="325">
        <v>33</v>
      </c>
      <c r="AI12" s="325">
        <v>31</v>
      </c>
      <c r="AJ12" s="325">
        <v>32</v>
      </c>
      <c r="AK12" s="325">
        <v>32</v>
      </c>
      <c r="AL12" s="325">
        <v>32</v>
      </c>
      <c r="AM12" s="325"/>
      <c r="AN12" s="325">
        <v>33</v>
      </c>
      <c r="AO12" s="325">
        <v>32</v>
      </c>
      <c r="AP12" s="325"/>
    </row>
    <row r="13" spans="1:47" s="661" customFormat="1" ht="20.25" customHeight="1">
      <c r="A13" s="76">
        <v>12</v>
      </c>
      <c r="B13" s="76" t="s">
        <v>789</v>
      </c>
      <c r="D13" s="855">
        <v>1362671</v>
      </c>
      <c r="E13" s="855" t="s">
        <v>142</v>
      </c>
      <c r="F13" s="76" t="s">
        <v>179</v>
      </c>
      <c r="G13" s="76" t="s">
        <v>326</v>
      </c>
      <c r="H13" s="659">
        <v>44098</v>
      </c>
      <c r="I13" s="856">
        <f t="shared" ca="1" si="4"/>
        <v>2.9555555555555557</v>
      </c>
      <c r="J13" s="855">
        <f t="shared" ca="1" si="5"/>
        <v>1079</v>
      </c>
      <c r="K13" s="855">
        <f t="shared" ca="1" si="6"/>
        <v>35.966666666666669</v>
      </c>
      <c r="L13" s="368" t="s">
        <v>3733</v>
      </c>
      <c r="M13" s="121">
        <v>44662</v>
      </c>
      <c r="N13" s="368">
        <f t="shared" si="7"/>
        <v>18.8</v>
      </c>
      <c r="O13" s="76"/>
      <c r="P13" s="76"/>
      <c r="Q13" s="76"/>
      <c r="R13" s="76"/>
      <c r="S13" s="76"/>
      <c r="T13" s="76"/>
      <c r="U13" s="76"/>
      <c r="V13" s="76"/>
      <c r="AA13" s="76">
        <v>33</v>
      </c>
      <c r="AB13" s="76">
        <v>130</v>
      </c>
      <c r="AC13" s="76">
        <v>33</v>
      </c>
      <c r="AD13" s="661">
        <v>33</v>
      </c>
      <c r="AE13" s="661">
        <v>33</v>
      </c>
      <c r="AF13" s="661">
        <v>34</v>
      </c>
      <c r="AH13" s="661">
        <v>34</v>
      </c>
      <c r="AI13" s="661">
        <v>32</v>
      </c>
      <c r="AJ13" s="661">
        <v>33</v>
      </c>
      <c r="AK13" s="661">
        <v>33</v>
      </c>
      <c r="AL13" s="1138" t="s">
        <v>96</v>
      </c>
    </row>
    <row r="14" spans="1:47" ht="20.25" customHeight="1">
      <c r="A14" s="1">
        <v>13</v>
      </c>
      <c r="B14" s="1" t="s">
        <v>790</v>
      </c>
      <c r="D14" s="99">
        <v>1362671</v>
      </c>
      <c r="E14" s="99" t="s">
        <v>142</v>
      </c>
      <c r="F14" s="274" t="s">
        <v>179</v>
      </c>
      <c r="G14" s="274" t="s">
        <v>320</v>
      </c>
      <c r="H14" s="100">
        <v>44098</v>
      </c>
      <c r="I14" s="102">
        <f t="shared" ca="1" si="4"/>
        <v>2.9555555555555557</v>
      </c>
      <c r="J14" s="99">
        <f t="shared" ca="1" si="5"/>
        <v>1079</v>
      </c>
      <c r="K14" s="99">
        <f t="shared" ca="1" si="6"/>
        <v>35.966666666666669</v>
      </c>
      <c r="L14" s="683" t="s">
        <v>3733</v>
      </c>
      <c r="M14" s="13">
        <v>44662</v>
      </c>
      <c r="N14" s="335">
        <f t="shared" si="7"/>
        <v>18.8</v>
      </c>
      <c r="O14" s="274"/>
      <c r="P14" s="274"/>
      <c r="Q14" s="274"/>
      <c r="R14" s="274"/>
      <c r="S14" s="274"/>
      <c r="T14" s="274"/>
      <c r="U14" s="274"/>
      <c r="V14" s="274"/>
      <c r="W14" s="325"/>
      <c r="X14" s="325"/>
      <c r="Y14" s="325"/>
      <c r="Z14" s="325"/>
      <c r="AA14" s="274">
        <v>35</v>
      </c>
      <c r="AB14" s="274">
        <v>159</v>
      </c>
      <c r="AC14" s="274">
        <v>36</v>
      </c>
      <c r="AD14" s="325">
        <v>35</v>
      </c>
      <c r="AE14" s="325">
        <v>34</v>
      </c>
      <c r="AF14" s="325">
        <v>36</v>
      </c>
      <c r="AG14" s="325"/>
      <c r="AH14" s="325">
        <v>36</v>
      </c>
      <c r="AI14" s="325">
        <v>35</v>
      </c>
      <c r="AJ14" s="325">
        <v>35</v>
      </c>
      <c r="AK14" s="325">
        <v>35</v>
      </c>
      <c r="AL14" s="325">
        <v>35</v>
      </c>
      <c r="AM14" s="325"/>
      <c r="AN14" s="325">
        <v>35</v>
      </c>
      <c r="AO14" s="325">
        <v>35</v>
      </c>
      <c r="AP14" s="325"/>
    </row>
    <row r="15" spans="1:47">
      <c r="L15" t="s">
        <v>4040</v>
      </c>
    </row>
    <row r="17" spans="1:16">
      <c r="C17" t="s">
        <v>4041</v>
      </c>
    </row>
    <row r="20" spans="1:16" ht="15.95">
      <c r="A20" s="161" t="s">
        <v>184</v>
      </c>
    </row>
    <row r="21" spans="1:16" ht="15.95">
      <c r="A21" s="162" t="s">
        <v>153</v>
      </c>
    </row>
    <row r="22" spans="1:16">
      <c r="A22" s="163" t="s">
        <v>170</v>
      </c>
    </row>
    <row r="23" spans="1:16" ht="15.95">
      <c r="A23" s="164" t="s">
        <v>179</v>
      </c>
    </row>
    <row r="24" spans="1:16" ht="15.95">
      <c r="A24" s="165" t="s">
        <v>185</v>
      </c>
    </row>
    <row r="25" spans="1:16" ht="15.95">
      <c r="A25" s="187" t="s">
        <v>183</v>
      </c>
      <c r="C25" s="1"/>
      <c r="D25" s="1"/>
      <c r="F25" s="14"/>
      <c r="G25" s="14"/>
      <c r="H25" s="1"/>
      <c r="I25" s="14"/>
      <c r="J25" s="17"/>
      <c r="K25" s="775"/>
      <c r="L25" s="14"/>
      <c r="M25" s="14"/>
      <c r="N25" s="167"/>
      <c r="O25" s="13"/>
      <c r="P25" s="167"/>
    </row>
    <row r="26" spans="1:16" ht="15.95">
      <c r="A26" s="186" t="s">
        <v>186</v>
      </c>
      <c r="C26" s="1"/>
      <c r="D26" s="1"/>
      <c r="F26" s="14"/>
      <c r="L26" s="14"/>
      <c r="M26" s="14"/>
      <c r="N26" s="167"/>
      <c r="O26" s="13"/>
      <c r="P26" s="167"/>
    </row>
    <row r="27" spans="1:16" ht="17.100000000000001">
      <c r="A27" s="374" t="s">
        <v>187</v>
      </c>
    </row>
    <row r="28" spans="1:16" ht="17.100000000000001">
      <c r="A28" s="393" t="s">
        <v>188</v>
      </c>
    </row>
    <row r="29" spans="1:16" ht="15.95">
      <c r="G29" s="866"/>
    </row>
    <row r="30" spans="1:16" ht="15.95">
      <c r="G30" s="866"/>
    </row>
    <row r="31" spans="1:16" ht="15.95">
      <c r="G31" s="866"/>
    </row>
    <row r="32" spans="1:16" ht="15.95">
      <c r="G32" s="866"/>
    </row>
    <row r="33" spans="7:7" ht="15.95">
      <c r="G33" s="866"/>
    </row>
    <row r="34" spans="7:7" ht="15.95">
      <c r="G34" s="866"/>
    </row>
    <row r="35" spans="7:7" ht="15.95">
      <c r="G35" s="866"/>
    </row>
    <row r="36" spans="7:7" ht="15.95">
      <c r="G36" s="866"/>
    </row>
  </sheetData>
  <pageMargins left="0.7" right="0.7" top="0.75" bottom="0.75" header="0.3" footer="0.3"/>
  <pageSetup fitToHeight="0"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8388-3616-4E78-91C5-979F77D5C104}">
  <sheetPr>
    <tabColor rgb="FFC6E0B4"/>
    <pageSetUpPr fitToPage="1"/>
  </sheetPr>
  <dimension ref="A1:EN22"/>
  <sheetViews>
    <sheetView workbookViewId="0">
      <selection activeCell="K2" sqref="K2:K12"/>
    </sheetView>
  </sheetViews>
  <sheetFormatPr defaultColWidth="8.85546875" defaultRowHeight="15"/>
  <cols>
    <col min="2" max="2" width="11.28515625" customWidth="1"/>
    <col min="3" max="3" width="17.42578125" customWidth="1"/>
    <col min="4" max="4" width="15.28515625" customWidth="1"/>
    <col min="7" max="7" width="10" customWidth="1"/>
    <col min="8" max="8" width="12.85546875" customWidth="1"/>
    <col min="9" max="9" width="9.42578125" customWidth="1"/>
    <col min="10" max="10" width="10.140625" customWidth="1"/>
    <col min="11" max="11" width="13.42578125" customWidth="1"/>
    <col min="12" max="12" width="20.85546875" customWidth="1"/>
    <col min="13" max="13" width="16.85546875" customWidth="1"/>
    <col min="14" max="14" width="16.28515625" customWidth="1"/>
    <col min="15" max="15" width="15.42578125" customWidth="1"/>
    <col min="16" max="16" width="16" customWidth="1"/>
    <col min="17" max="17" width="11.42578125" customWidth="1"/>
    <col min="18" max="18" width="12" customWidth="1"/>
    <col min="23" max="24" width="11.42578125" customWidth="1"/>
    <col min="25" max="25" width="21.42578125" customWidth="1"/>
    <col min="26" max="26" width="11.7109375" customWidth="1"/>
    <col min="27" max="27" width="12" customWidth="1"/>
    <col min="28" max="28" width="14.85546875" customWidth="1"/>
    <col min="29" max="29" width="11.140625" customWidth="1"/>
    <col min="30" max="30" width="10.42578125" customWidth="1"/>
    <col min="32" max="32" width="11.140625" customWidth="1"/>
    <col min="33" max="33" width="23.140625" bestFit="1" customWidth="1"/>
    <col min="34" max="34" width="13.7109375" bestFit="1" customWidth="1"/>
    <col min="35" max="37" width="14.85546875" bestFit="1" customWidth="1"/>
    <col min="38" max="38" width="15.85546875" bestFit="1" customWidth="1"/>
    <col min="39" max="39" width="14.85546875" bestFit="1" customWidth="1"/>
    <col min="40" max="40" width="22.28515625" customWidth="1"/>
    <col min="41" max="41" width="14.85546875" bestFit="1" customWidth="1"/>
    <col min="42" max="42" width="21.85546875" customWidth="1"/>
    <col min="43" max="43" width="13" customWidth="1"/>
    <col min="44" max="44" width="12.85546875" customWidth="1"/>
  </cols>
  <sheetData>
    <row r="1" spans="1:144">
      <c r="A1" s="167" t="s">
        <v>126</v>
      </c>
      <c r="B1" s="167" t="s">
        <v>3367</v>
      </c>
      <c r="C1" s="316" t="s">
        <v>269</v>
      </c>
      <c r="D1" s="167" t="s">
        <v>3227</v>
      </c>
      <c r="E1" s="167" t="s">
        <v>219</v>
      </c>
      <c r="F1" s="167" t="s">
        <v>222</v>
      </c>
      <c r="G1" s="167" t="s">
        <v>271</v>
      </c>
      <c r="H1" s="167" t="s">
        <v>218</v>
      </c>
      <c r="I1" s="167" t="s">
        <v>272</v>
      </c>
      <c r="J1" s="167" t="s">
        <v>3684</v>
      </c>
      <c r="K1" s="167" t="s">
        <v>3685</v>
      </c>
      <c r="L1" s="167" t="s">
        <v>3233</v>
      </c>
      <c r="M1" s="368" t="s">
        <v>3675</v>
      </c>
      <c r="N1" s="167" t="s">
        <v>3676</v>
      </c>
      <c r="O1" s="1006" t="s">
        <v>4042</v>
      </c>
      <c r="P1" s="1007" t="s">
        <v>4043</v>
      </c>
      <c r="Q1" t="s">
        <v>3974</v>
      </c>
      <c r="R1" t="s">
        <v>3997</v>
      </c>
      <c r="S1" t="s">
        <v>3998</v>
      </c>
      <c r="T1" t="s">
        <v>3977</v>
      </c>
      <c r="U1" t="s">
        <v>3978</v>
      </c>
      <c r="V1" t="s">
        <v>3979</v>
      </c>
      <c r="W1" s="328" t="s">
        <v>4020</v>
      </c>
      <c r="X1" s="429" t="s">
        <v>4021</v>
      </c>
      <c r="Y1" t="s">
        <v>4044</v>
      </c>
      <c r="Z1" s="328" t="s">
        <v>4045</v>
      </c>
      <c r="AA1" s="429" t="s">
        <v>4046</v>
      </c>
      <c r="AB1" t="s">
        <v>3981</v>
      </c>
      <c r="AC1" t="s">
        <v>4011</v>
      </c>
      <c r="AD1" t="s">
        <v>4023</v>
      </c>
      <c r="AE1" t="s">
        <v>4024</v>
      </c>
      <c r="AF1" t="s">
        <v>4032</v>
      </c>
      <c r="AG1" t="s">
        <v>4047</v>
      </c>
      <c r="AH1" t="s">
        <v>4027</v>
      </c>
      <c r="AI1" t="s">
        <v>4034</v>
      </c>
      <c r="AJ1" t="s">
        <v>4035</v>
      </c>
      <c r="AK1" t="s">
        <v>4048</v>
      </c>
      <c r="AL1" s="6" t="s">
        <v>4049</v>
      </c>
      <c r="AM1" t="s">
        <v>4050</v>
      </c>
      <c r="AN1" t="s">
        <v>4051</v>
      </c>
      <c r="AO1" t="s">
        <v>4052</v>
      </c>
      <c r="AP1" t="s">
        <v>4053</v>
      </c>
      <c r="AQ1" s="429" t="s">
        <v>3738</v>
      </c>
    </row>
    <row r="2" spans="1:144" ht="15.95">
      <c r="A2">
        <v>1</v>
      </c>
      <c r="B2" t="s">
        <v>792</v>
      </c>
      <c r="C2" t="s">
        <v>630</v>
      </c>
      <c r="D2" s="982">
        <v>1362667</v>
      </c>
      <c r="E2" s="982" t="s">
        <v>142</v>
      </c>
      <c r="F2" s="982" t="s">
        <v>1248</v>
      </c>
      <c r="G2" s="982"/>
      <c r="H2" s="985">
        <v>44144</v>
      </c>
      <c r="I2" s="986">
        <f t="shared" ref="I2:I7" ca="1" si="0">YEARFRAC(H2,TODAY())</f>
        <v>2.8305555555555557</v>
      </c>
      <c r="J2" s="982">
        <f t="shared" ref="J2:J7" ca="1" si="1">_xlfn.DAYS(TODAY(),H2)</f>
        <v>1033</v>
      </c>
      <c r="K2" s="982">
        <f t="shared" ref="K2:K7" ca="1" si="2">J2/30</f>
        <v>34.43333333333333</v>
      </c>
      <c r="L2" s="984" t="s">
        <v>3827</v>
      </c>
      <c r="M2" s="992">
        <v>44690</v>
      </c>
      <c r="N2" s="362">
        <f>_xlfn.DAYS(M2,H2)/30</f>
        <v>18.2</v>
      </c>
      <c r="O2" s="987">
        <v>30</v>
      </c>
      <c r="P2" s="987">
        <v>170</v>
      </c>
      <c r="Q2" s="987">
        <v>33</v>
      </c>
      <c r="R2" s="987">
        <v>36</v>
      </c>
      <c r="S2" s="981">
        <v>38</v>
      </c>
      <c r="T2" s="981">
        <v>38</v>
      </c>
      <c r="U2" s="981">
        <v>38</v>
      </c>
      <c r="V2" s="981">
        <v>41</v>
      </c>
      <c r="W2" s="981"/>
      <c r="X2" s="981"/>
      <c r="Y2" s="987">
        <v>42</v>
      </c>
      <c r="Z2" s="981"/>
      <c r="AA2" s="981"/>
      <c r="AB2" s="981">
        <v>41</v>
      </c>
      <c r="AC2" s="981">
        <v>40</v>
      </c>
      <c r="AD2" s="981">
        <v>42</v>
      </c>
      <c r="AE2" s="981"/>
      <c r="AF2" s="981">
        <v>45</v>
      </c>
      <c r="AG2" s="981">
        <v>45</v>
      </c>
      <c r="AH2" s="981">
        <v>46</v>
      </c>
      <c r="AI2" s="981">
        <v>46</v>
      </c>
      <c r="AJ2" s="981">
        <v>46</v>
      </c>
      <c r="AK2" s="981">
        <v>46</v>
      </c>
      <c r="AL2" s="981">
        <v>45</v>
      </c>
      <c r="AM2" s="981">
        <v>44</v>
      </c>
      <c r="AN2" s="981">
        <v>43</v>
      </c>
      <c r="AO2" s="981">
        <v>44</v>
      </c>
      <c r="AP2" s="987">
        <v>45</v>
      </c>
      <c r="AQ2" s="981"/>
    </row>
    <row r="3" spans="1:144" s="897" customFormat="1" ht="15.95">
      <c r="A3" s="897">
        <v>2</v>
      </c>
      <c r="B3" s="897" t="s">
        <v>793</v>
      </c>
      <c r="D3" s="901">
        <v>1362667</v>
      </c>
      <c r="E3" s="901" t="s">
        <v>144</v>
      </c>
      <c r="F3" s="901" t="s">
        <v>1248</v>
      </c>
      <c r="G3" s="901"/>
      <c r="H3" s="1159">
        <v>44144</v>
      </c>
      <c r="I3" s="900">
        <f t="shared" ca="1" si="0"/>
        <v>2.8305555555555557</v>
      </c>
      <c r="J3" s="901">
        <f t="shared" ca="1" si="1"/>
        <v>1033</v>
      </c>
      <c r="K3" s="901">
        <f t="shared" ca="1" si="2"/>
        <v>34.43333333333333</v>
      </c>
      <c r="L3" s="1128" t="s">
        <v>3827</v>
      </c>
      <c r="M3" s="1160">
        <v>44690</v>
      </c>
      <c r="N3" s="360">
        <f t="shared" ref="N3:N16" si="3">_xlfn.DAYS(M3,H3)/30</f>
        <v>18.2</v>
      </c>
      <c r="O3" s="896">
        <v>31</v>
      </c>
      <c r="P3" s="896">
        <v>186</v>
      </c>
      <c r="Q3" s="896">
        <v>36</v>
      </c>
      <c r="R3" s="896">
        <v>37</v>
      </c>
      <c r="S3" s="897">
        <v>39</v>
      </c>
      <c r="T3" s="897">
        <v>39</v>
      </c>
      <c r="U3" s="897">
        <v>40</v>
      </c>
      <c r="V3" s="897">
        <v>40</v>
      </c>
      <c r="Y3" s="896">
        <v>43</v>
      </c>
      <c r="AB3" s="897">
        <v>42</v>
      </c>
      <c r="AC3" s="897">
        <v>41</v>
      </c>
      <c r="AD3" s="897">
        <v>40</v>
      </c>
      <c r="AF3" s="897">
        <v>38</v>
      </c>
      <c r="AG3" s="897">
        <v>35</v>
      </c>
      <c r="AH3" s="897">
        <v>33</v>
      </c>
      <c r="AI3" s="897">
        <v>34</v>
      </c>
      <c r="AJ3" s="897">
        <v>37</v>
      </c>
      <c r="AK3" s="897">
        <v>38</v>
      </c>
      <c r="AL3" s="897" t="s">
        <v>96</v>
      </c>
      <c r="AP3" s="896"/>
      <c r="AR3" s="771"/>
      <c r="AS3" s="771"/>
      <c r="AT3" s="771"/>
      <c r="AU3" s="771"/>
      <c r="AV3" s="771"/>
      <c r="AW3" s="771"/>
      <c r="AX3" s="771"/>
      <c r="AY3" s="771"/>
      <c r="AZ3" s="771"/>
      <c r="BA3" s="771"/>
      <c r="BB3" s="771"/>
      <c r="BC3" s="771"/>
      <c r="BD3" s="771"/>
      <c r="BE3" s="771"/>
      <c r="BF3" s="771"/>
      <c r="BG3" s="771"/>
      <c r="BH3" s="771"/>
      <c r="BI3" s="771"/>
      <c r="BJ3" s="771"/>
      <c r="BK3" s="771"/>
      <c r="BL3" s="771"/>
      <c r="BM3" s="771"/>
      <c r="BN3" s="771"/>
      <c r="BO3" s="771"/>
      <c r="BP3" s="771"/>
      <c r="BQ3" s="771"/>
      <c r="BR3" s="771"/>
      <c r="BS3" s="771"/>
      <c r="BT3" s="771"/>
      <c r="BU3" s="771"/>
      <c r="BV3" s="771"/>
      <c r="BW3" s="771"/>
      <c r="BX3" s="771"/>
      <c r="BY3" s="771"/>
      <c r="BZ3" s="771"/>
      <c r="CA3" s="771"/>
      <c r="CB3" s="771"/>
      <c r="CC3" s="771"/>
      <c r="CD3" s="771"/>
      <c r="CE3" s="771"/>
      <c r="CF3" s="771"/>
      <c r="CG3" s="771"/>
      <c r="CH3" s="771"/>
      <c r="CI3" s="771"/>
      <c r="CJ3" s="771"/>
      <c r="CK3" s="771"/>
      <c r="CL3" s="771"/>
      <c r="CM3" s="771"/>
      <c r="CN3" s="771"/>
      <c r="CO3" s="771"/>
      <c r="CP3" s="771"/>
      <c r="CQ3" s="771"/>
      <c r="CR3" s="771"/>
      <c r="CS3" s="771"/>
      <c r="CT3" s="771"/>
      <c r="CU3" s="771"/>
      <c r="CV3" s="771"/>
      <c r="CW3" s="771"/>
      <c r="CX3" s="771"/>
      <c r="CY3" s="771"/>
      <c r="CZ3" s="771"/>
      <c r="DA3" s="771"/>
      <c r="DB3" s="771"/>
      <c r="DC3" s="771"/>
      <c r="DD3" s="771"/>
      <c r="DE3" s="771"/>
      <c r="DF3" s="771"/>
      <c r="DG3" s="771"/>
      <c r="DH3" s="771"/>
      <c r="DI3" s="771"/>
      <c r="DJ3" s="771"/>
      <c r="DK3" s="771"/>
      <c r="DL3" s="771"/>
      <c r="DM3" s="771"/>
      <c r="DN3" s="771"/>
      <c r="DO3" s="771"/>
      <c r="DP3" s="771"/>
      <c r="DQ3" s="771"/>
      <c r="DR3" s="771"/>
      <c r="DS3" s="771"/>
      <c r="DT3" s="771"/>
      <c r="DU3" s="771"/>
      <c r="DV3" s="771"/>
      <c r="DW3" s="771"/>
      <c r="DX3" s="771"/>
      <c r="DY3" s="771"/>
      <c r="DZ3" s="771"/>
      <c r="EA3" s="771"/>
      <c r="EB3" s="771"/>
      <c r="EC3" s="771"/>
      <c r="ED3" s="771"/>
      <c r="EE3" s="771"/>
      <c r="EF3" s="771"/>
      <c r="EG3" s="771"/>
      <c r="EH3" s="771"/>
      <c r="EI3" s="771"/>
      <c r="EJ3" s="771"/>
      <c r="EK3" s="771"/>
      <c r="EL3" s="771"/>
      <c r="EM3" s="771"/>
      <c r="EN3" s="771"/>
    </row>
    <row r="4" spans="1:144" s="661" customFormat="1" ht="15.95">
      <c r="A4" s="661">
        <v>3</v>
      </c>
      <c r="B4" s="661" t="s">
        <v>794</v>
      </c>
      <c r="D4" s="855">
        <v>1362668</v>
      </c>
      <c r="E4" s="855" t="s">
        <v>142</v>
      </c>
      <c r="F4" s="855" t="s">
        <v>1248</v>
      </c>
      <c r="G4" s="855"/>
      <c r="H4" s="659">
        <v>44144</v>
      </c>
      <c r="I4" s="856">
        <f t="shared" ca="1" si="0"/>
        <v>2.8305555555555557</v>
      </c>
      <c r="J4" s="855">
        <f t="shared" ca="1" si="1"/>
        <v>1033</v>
      </c>
      <c r="K4" s="855">
        <f t="shared" ca="1" si="2"/>
        <v>34.43333333333333</v>
      </c>
      <c r="L4" s="952" t="s">
        <v>3827</v>
      </c>
      <c r="M4" s="121">
        <v>44690</v>
      </c>
      <c r="N4" s="368">
        <f t="shared" si="3"/>
        <v>18.2</v>
      </c>
      <c r="O4" s="76">
        <v>30</v>
      </c>
      <c r="P4" s="76">
        <v>178</v>
      </c>
      <c r="Q4" s="76">
        <v>33</v>
      </c>
      <c r="R4" s="76">
        <v>36</v>
      </c>
      <c r="S4" s="661">
        <v>36</v>
      </c>
      <c r="T4" s="661">
        <v>38</v>
      </c>
      <c r="U4" s="661">
        <v>38</v>
      </c>
      <c r="V4" s="661">
        <v>40</v>
      </c>
      <c r="Y4" s="76">
        <v>40</v>
      </c>
      <c r="AB4" s="661">
        <v>41</v>
      </c>
      <c r="AC4" s="661">
        <v>41</v>
      </c>
      <c r="AD4" s="661">
        <v>41</v>
      </c>
      <c r="AF4" s="661">
        <v>41</v>
      </c>
      <c r="AG4" s="661">
        <v>38</v>
      </c>
      <c r="AH4" s="661">
        <v>31</v>
      </c>
      <c r="AI4" s="661" t="s">
        <v>96</v>
      </c>
      <c r="AP4" s="76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</row>
    <row r="5" spans="1:144" s="771" customFormat="1" ht="15.95">
      <c r="A5" s="771">
        <v>4</v>
      </c>
      <c r="B5" s="771" t="s">
        <v>795</v>
      </c>
      <c r="C5" t="s">
        <v>636</v>
      </c>
      <c r="D5" s="994">
        <v>1362668</v>
      </c>
      <c r="E5" s="994" t="s">
        <v>144</v>
      </c>
      <c r="F5" s="994" t="s">
        <v>1248</v>
      </c>
      <c r="G5" s="994"/>
      <c r="H5" s="995">
        <v>44144</v>
      </c>
      <c r="I5" s="996">
        <f t="shared" ca="1" si="0"/>
        <v>2.8305555555555557</v>
      </c>
      <c r="J5" s="994">
        <f t="shared" ca="1" si="1"/>
        <v>1033</v>
      </c>
      <c r="K5" s="994">
        <f t="shared" ca="1" si="2"/>
        <v>34.43333333333333</v>
      </c>
      <c r="L5" s="997" t="s">
        <v>3827</v>
      </c>
      <c r="M5" s="998">
        <v>44690</v>
      </c>
      <c r="N5" s="999">
        <f t="shared" si="3"/>
        <v>18.2</v>
      </c>
      <c r="O5" s="1008">
        <v>29</v>
      </c>
      <c r="P5" s="1008">
        <v>187</v>
      </c>
      <c r="Q5" s="1008">
        <v>35</v>
      </c>
      <c r="R5" s="1008">
        <v>34</v>
      </c>
      <c r="S5" s="1009">
        <v>31</v>
      </c>
      <c r="T5" s="1009">
        <v>30</v>
      </c>
      <c r="U5" s="1009">
        <v>30</v>
      </c>
      <c r="V5" s="1009">
        <v>32</v>
      </c>
      <c r="W5" s="1009"/>
      <c r="X5" s="1009"/>
      <c r="Y5" s="1008">
        <v>33</v>
      </c>
      <c r="Z5" s="1009"/>
      <c r="AA5" s="1009"/>
      <c r="AB5" s="1009">
        <v>34</v>
      </c>
      <c r="AC5" s="1009">
        <v>38</v>
      </c>
      <c r="AD5" s="1009">
        <v>38</v>
      </c>
      <c r="AE5" s="1009"/>
      <c r="AF5" s="1009">
        <v>41</v>
      </c>
      <c r="AG5" s="1009">
        <v>41</v>
      </c>
      <c r="AH5" s="1009">
        <v>42</v>
      </c>
      <c r="AI5" s="1009">
        <v>41</v>
      </c>
      <c r="AJ5" s="1009">
        <v>41</v>
      </c>
      <c r="AK5" s="1009">
        <v>38</v>
      </c>
      <c r="AL5" s="1009">
        <v>34</v>
      </c>
      <c r="AM5" s="1009">
        <v>32</v>
      </c>
      <c r="AN5" s="1009">
        <v>31</v>
      </c>
      <c r="AO5" s="1009">
        <v>30</v>
      </c>
      <c r="AP5" s="1008">
        <v>29</v>
      </c>
      <c r="AQ5" s="1009"/>
    </row>
    <row r="6" spans="1:144" s="661" customFormat="1" ht="15.95">
      <c r="A6" s="661">
        <v>5</v>
      </c>
      <c r="B6" s="661" t="s">
        <v>796</v>
      </c>
      <c r="D6" s="855">
        <v>1378929</v>
      </c>
      <c r="E6" s="855" t="s">
        <v>142</v>
      </c>
      <c r="F6" s="855" t="s">
        <v>1248</v>
      </c>
      <c r="G6" s="855"/>
      <c r="H6" s="659">
        <v>44144</v>
      </c>
      <c r="I6" s="856">
        <f t="shared" ca="1" si="0"/>
        <v>2.8305555555555557</v>
      </c>
      <c r="J6" s="855">
        <f t="shared" ca="1" si="1"/>
        <v>1033</v>
      </c>
      <c r="K6" s="855">
        <f t="shared" ca="1" si="2"/>
        <v>34.43333333333333</v>
      </c>
      <c r="L6" s="952" t="s">
        <v>3827</v>
      </c>
      <c r="M6" s="121">
        <v>44690</v>
      </c>
      <c r="N6" s="368">
        <f t="shared" si="3"/>
        <v>18.2</v>
      </c>
      <c r="O6" s="76">
        <v>32</v>
      </c>
      <c r="P6" s="76">
        <v>179</v>
      </c>
      <c r="Q6" s="76"/>
      <c r="R6" s="76"/>
      <c r="Y6" s="76"/>
      <c r="AP6" s="7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</row>
    <row r="7" spans="1:144" s="771" customFormat="1" ht="15.95">
      <c r="A7" s="771" t="s">
        <v>397</v>
      </c>
      <c r="B7" s="771" t="s">
        <v>797</v>
      </c>
      <c r="C7" s="771" t="s">
        <v>636</v>
      </c>
      <c r="D7" s="994">
        <v>1362668</v>
      </c>
      <c r="E7" s="994" t="s">
        <v>144</v>
      </c>
      <c r="F7" s="994" t="s">
        <v>1248</v>
      </c>
      <c r="G7" s="994" t="s">
        <v>329</v>
      </c>
      <c r="H7" s="995">
        <v>44144</v>
      </c>
      <c r="I7" s="996">
        <f t="shared" ca="1" si="0"/>
        <v>2.8305555555555557</v>
      </c>
      <c r="J7" s="994">
        <f t="shared" ca="1" si="1"/>
        <v>1033</v>
      </c>
      <c r="K7" s="994">
        <f t="shared" ca="1" si="2"/>
        <v>34.43333333333333</v>
      </c>
      <c r="L7" s="997" t="s">
        <v>3827</v>
      </c>
      <c r="M7" s="998">
        <v>44690</v>
      </c>
      <c r="N7" s="999">
        <f t="shared" si="3"/>
        <v>18.2</v>
      </c>
      <c r="O7" s="1008">
        <v>26</v>
      </c>
      <c r="P7" s="1008">
        <v>147</v>
      </c>
      <c r="Q7" s="1008">
        <v>30</v>
      </c>
      <c r="R7" s="1008">
        <v>29</v>
      </c>
      <c r="S7" s="1009">
        <v>28</v>
      </c>
      <c r="T7" s="1009">
        <v>28</v>
      </c>
      <c r="U7" s="1009">
        <v>29</v>
      </c>
      <c r="V7" s="1009">
        <v>29</v>
      </c>
      <c r="W7" s="1009"/>
      <c r="X7" s="1009"/>
      <c r="Y7" s="1008">
        <v>30</v>
      </c>
      <c r="Z7" s="1009"/>
      <c r="AA7" s="1009"/>
      <c r="AB7" s="1009">
        <v>32</v>
      </c>
      <c r="AC7" s="1009">
        <v>30</v>
      </c>
      <c r="AD7" s="1009">
        <v>30</v>
      </c>
      <c r="AE7" s="1009"/>
      <c r="AF7" s="1009">
        <v>32</v>
      </c>
      <c r="AG7" s="1009">
        <v>32</v>
      </c>
      <c r="AH7" s="1009">
        <v>33</v>
      </c>
      <c r="AI7" s="1009">
        <v>33</v>
      </c>
      <c r="AJ7" s="1009">
        <v>34</v>
      </c>
      <c r="AK7" s="1009">
        <v>35</v>
      </c>
      <c r="AL7" s="1009">
        <v>38</v>
      </c>
      <c r="AM7" s="1009">
        <v>39</v>
      </c>
      <c r="AN7" s="1009">
        <v>39</v>
      </c>
      <c r="AO7" s="1009">
        <v>39</v>
      </c>
      <c r="AP7" s="1008">
        <v>42</v>
      </c>
      <c r="AQ7" s="1009"/>
    </row>
    <row r="8" spans="1:144" ht="15.95">
      <c r="A8">
        <v>7</v>
      </c>
      <c r="B8" t="s">
        <v>798</v>
      </c>
      <c r="C8" t="s">
        <v>677</v>
      </c>
      <c r="D8" s="104">
        <v>1362672</v>
      </c>
      <c r="E8" s="104" t="s">
        <v>142</v>
      </c>
      <c r="F8" s="178" t="s">
        <v>931</v>
      </c>
      <c r="G8" s="104" t="s">
        <v>323</v>
      </c>
      <c r="H8" s="145">
        <v>44107</v>
      </c>
      <c r="I8" s="361">
        <f t="shared" ref="I8:I11" ca="1" si="4">YEARFRAC(H8,TODAY())</f>
        <v>2.9305555555555554</v>
      </c>
      <c r="J8" s="104">
        <f t="shared" ref="J8:J11" ca="1" si="5">_xlfn.DAYS(TODAY(),H8)</f>
        <v>1070</v>
      </c>
      <c r="K8" s="104">
        <f t="shared" ref="K8:K11" ca="1" si="6">(J8/30)</f>
        <v>35.666666666666664</v>
      </c>
      <c r="L8" s="984" t="s">
        <v>3827</v>
      </c>
      <c r="M8" s="993">
        <v>44690</v>
      </c>
      <c r="N8" s="149">
        <f t="shared" si="3"/>
        <v>19.433333333333334</v>
      </c>
      <c r="O8" s="178">
        <v>40</v>
      </c>
      <c r="P8" s="178">
        <v>163</v>
      </c>
      <c r="Q8" s="178">
        <v>47</v>
      </c>
      <c r="R8" s="178">
        <v>50</v>
      </c>
      <c r="S8" s="429">
        <v>51</v>
      </c>
      <c r="T8" s="429">
        <v>52</v>
      </c>
      <c r="U8" s="429">
        <v>53</v>
      </c>
      <c r="V8" s="429">
        <v>55</v>
      </c>
      <c r="W8" s="429"/>
      <c r="X8" s="429"/>
      <c r="Y8" s="178">
        <v>56</v>
      </c>
      <c r="Z8" s="429"/>
      <c r="AA8" s="429"/>
      <c r="AB8" s="429">
        <v>57</v>
      </c>
      <c r="AC8" s="429">
        <v>59</v>
      </c>
      <c r="AD8" s="429">
        <v>58</v>
      </c>
      <c r="AE8" s="429"/>
      <c r="AF8" s="429">
        <v>59</v>
      </c>
      <c r="AG8" s="429">
        <v>59</v>
      </c>
      <c r="AH8" s="429">
        <v>59</v>
      </c>
      <c r="AI8" s="429">
        <v>60</v>
      </c>
      <c r="AJ8" s="429">
        <v>59</v>
      </c>
      <c r="AK8" s="429">
        <v>57</v>
      </c>
      <c r="AL8" s="429">
        <v>58</v>
      </c>
      <c r="AM8" s="429">
        <v>58</v>
      </c>
      <c r="AN8" s="429">
        <v>60</v>
      </c>
      <c r="AO8" s="429">
        <v>60</v>
      </c>
      <c r="AP8" s="178">
        <v>60</v>
      </c>
      <c r="AQ8" s="429" t="s">
        <v>4054</v>
      </c>
    </row>
    <row r="9" spans="1:144" s="771" customFormat="1" ht="15.95">
      <c r="A9" s="771">
        <v>8</v>
      </c>
      <c r="B9" s="771" t="s">
        <v>799</v>
      </c>
      <c r="D9" s="1000">
        <v>1362672</v>
      </c>
      <c r="E9" s="1000" t="s">
        <v>144</v>
      </c>
      <c r="F9" s="640" t="s">
        <v>931</v>
      </c>
      <c r="G9" s="1000"/>
      <c r="H9" s="1001">
        <v>44140</v>
      </c>
      <c r="I9" s="1002">
        <f ca="1">YEARFRAC(H9,TODAY())</f>
        <v>2.8416666666666668</v>
      </c>
      <c r="J9" s="1000">
        <f ca="1">_xlfn.DAYS(TODAY(),H9)</f>
        <v>1037</v>
      </c>
      <c r="K9" s="1000">
        <f ca="1">(J9/30)</f>
        <v>34.56666666666667</v>
      </c>
      <c r="L9" s="997" t="s">
        <v>3827</v>
      </c>
      <c r="M9" s="1003">
        <v>44690</v>
      </c>
      <c r="N9" s="651">
        <f t="shared" si="3"/>
        <v>18.333333333333332</v>
      </c>
      <c r="O9" s="640">
        <v>27</v>
      </c>
      <c r="P9" s="640">
        <v>172</v>
      </c>
      <c r="Q9" s="640">
        <v>27</v>
      </c>
      <c r="R9" s="640">
        <v>29</v>
      </c>
      <c r="S9" s="1010">
        <v>29</v>
      </c>
      <c r="T9" s="1010">
        <v>31</v>
      </c>
      <c r="U9" s="1010">
        <v>33</v>
      </c>
      <c r="V9" s="1010">
        <v>31</v>
      </c>
      <c r="W9" s="1010"/>
      <c r="X9" s="1010"/>
      <c r="Y9" s="640">
        <v>30</v>
      </c>
      <c r="Z9" s="1010"/>
      <c r="AA9" s="1010"/>
      <c r="AB9" s="1010">
        <v>33</v>
      </c>
      <c r="AC9" s="1010">
        <v>37</v>
      </c>
      <c r="AD9" s="1010">
        <v>36</v>
      </c>
      <c r="AE9" s="1010"/>
      <c r="AF9" s="1010">
        <v>35</v>
      </c>
      <c r="AG9" s="1010">
        <v>35</v>
      </c>
      <c r="AH9" s="1010">
        <v>37</v>
      </c>
      <c r="AI9" s="1010">
        <v>36</v>
      </c>
      <c r="AJ9" s="1010">
        <v>36</v>
      </c>
      <c r="AK9" s="1010">
        <v>36</v>
      </c>
      <c r="AL9" s="1010">
        <v>38</v>
      </c>
      <c r="AM9" s="1010">
        <v>38</v>
      </c>
      <c r="AN9" s="1010">
        <v>38</v>
      </c>
      <c r="AO9" s="1010">
        <v>39</v>
      </c>
      <c r="AP9" s="640">
        <v>39</v>
      </c>
      <c r="AQ9" s="1010" t="s">
        <v>4055</v>
      </c>
      <c r="AT9" t="s">
        <v>4001</v>
      </c>
      <c r="AU9"/>
      <c r="AV9"/>
      <c r="AW9"/>
      <c r="AX9"/>
    </row>
    <row r="10" spans="1:144" s="661" customFormat="1" ht="15.95">
      <c r="A10" s="661">
        <v>9</v>
      </c>
      <c r="B10" s="661" t="s">
        <v>800</v>
      </c>
      <c r="D10" s="855">
        <v>1441990</v>
      </c>
      <c r="E10" s="855" t="s">
        <v>142</v>
      </c>
      <c r="F10" s="76" t="s">
        <v>931</v>
      </c>
      <c r="G10" s="855"/>
      <c r="H10" s="659">
        <v>44107</v>
      </c>
      <c r="I10" s="856">
        <f ca="1">YEARFRAC(H10,TODAY())</f>
        <v>2.9305555555555554</v>
      </c>
      <c r="J10" s="855">
        <f ca="1">_xlfn.DAYS(TODAY(),H10)</f>
        <v>1070</v>
      </c>
      <c r="K10" s="855">
        <f ca="1">(J10/30)</f>
        <v>35.666666666666664</v>
      </c>
      <c r="L10" s="952" t="s">
        <v>3827</v>
      </c>
      <c r="M10" s="121">
        <v>44690</v>
      </c>
      <c r="N10" s="368">
        <f t="shared" si="3"/>
        <v>19.433333333333334</v>
      </c>
      <c r="O10" s="76">
        <v>34</v>
      </c>
      <c r="P10" s="76">
        <v>175</v>
      </c>
      <c r="Q10" s="76">
        <v>40</v>
      </c>
      <c r="R10" s="76">
        <v>40</v>
      </c>
      <c r="S10" s="661">
        <v>44</v>
      </c>
      <c r="T10" s="661">
        <v>46</v>
      </c>
      <c r="U10" s="661">
        <v>47</v>
      </c>
      <c r="V10" s="661">
        <v>47</v>
      </c>
      <c r="Y10" s="76">
        <v>49</v>
      </c>
      <c r="AB10" s="661">
        <v>48</v>
      </c>
      <c r="AC10" s="661">
        <v>52</v>
      </c>
      <c r="AD10" s="661">
        <v>53</v>
      </c>
      <c r="AF10" s="661">
        <v>53</v>
      </c>
      <c r="AG10" s="661">
        <v>52</v>
      </c>
      <c r="AH10" s="661">
        <v>46</v>
      </c>
      <c r="AI10" s="661" t="s">
        <v>96</v>
      </c>
      <c r="AP10" s="76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</row>
    <row r="11" spans="1:144" s="771" customFormat="1" ht="15.95">
      <c r="A11" s="771">
        <v>10</v>
      </c>
      <c r="B11" s="771" t="s">
        <v>801</v>
      </c>
      <c r="C11" s="771" t="s">
        <v>682</v>
      </c>
      <c r="D11" s="1000">
        <v>1441990</v>
      </c>
      <c r="E11" s="1000" t="s">
        <v>144</v>
      </c>
      <c r="F11" s="640" t="s">
        <v>931</v>
      </c>
      <c r="G11" s="1000"/>
      <c r="H11" s="1001">
        <v>44140</v>
      </c>
      <c r="I11" s="1002">
        <f t="shared" ca="1" si="4"/>
        <v>2.8416666666666668</v>
      </c>
      <c r="J11" s="1000">
        <f t="shared" ca="1" si="5"/>
        <v>1037</v>
      </c>
      <c r="K11" s="1000">
        <f t="shared" ca="1" si="6"/>
        <v>34.56666666666667</v>
      </c>
      <c r="L11" s="997" t="s">
        <v>3827</v>
      </c>
      <c r="M11" s="1003">
        <v>44690</v>
      </c>
      <c r="N11" s="651">
        <f t="shared" si="3"/>
        <v>18.333333333333332</v>
      </c>
      <c r="O11" s="640">
        <v>24</v>
      </c>
      <c r="P11" s="640">
        <v>158</v>
      </c>
      <c r="Q11" s="640">
        <v>27</v>
      </c>
      <c r="R11" s="640">
        <v>26</v>
      </c>
      <c r="S11" s="1010">
        <v>27</v>
      </c>
      <c r="T11" s="1010">
        <v>27</v>
      </c>
      <c r="U11" s="1010">
        <v>28</v>
      </c>
      <c r="V11" s="1010">
        <v>29</v>
      </c>
      <c r="W11" s="1010"/>
      <c r="X11" s="1010"/>
      <c r="Y11" s="640">
        <v>29</v>
      </c>
      <c r="Z11" s="1010"/>
      <c r="AA11" s="1010"/>
      <c r="AB11" s="1010">
        <v>31</v>
      </c>
      <c r="AC11" s="1010">
        <v>32</v>
      </c>
      <c r="AD11" s="1010">
        <v>33</v>
      </c>
      <c r="AE11" s="1010"/>
      <c r="AF11" s="1010">
        <v>36</v>
      </c>
      <c r="AG11" s="1010">
        <v>36</v>
      </c>
      <c r="AH11" s="1010">
        <v>38</v>
      </c>
      <c r="AI11" s="1010">
        <v>37</v>
      </c>
      <c r="AJ11" s="1010">
        <v>36</v>
      </c>
      <c r="AK11" s="1010">
        <v>34</v>
      </c>
      <c r="AL11" s="1010">
        <v>34</v>
      </c>
      <c r="AM11" s="1010">
        <v>35</v>
      </c>
      <c r="AN11" s="1010">
        <v>35</v>
      </c>
      <c r="AO11" s="1010">
        <v>37</v>
      </c>
      <c r="AP11" s="640">
        <v>35</v>
      </c>
      <c r="AQ11" s="1010" t="s">
        <v>4056</v>
      </c>
    </row>
    <row r="12" spans="1:144" s="771" customFormat="1" ht="15.95">
      <c r="A12" s="771">
        <v>11</v>
      </c>
      <c r="B12" s="771" t="s">
        <v>802</v>
      </c>
      <c r="C12" s="771" t="s">
        <v>708</v>
      </c>
      <c r="D12" s="1077">
        <v>1378915</v>
      </c>
      <c r="E12" s="1077" t="s">
        <v>144</v>
      </c>
      <c r="F12" s="1077" t="s">
        <v>183</v>
      </c>
      <c r="G12" s="1077"/>
      <c r="H12" s="1078">
        <v>44165</v>
      </c>
      <c r="I12" s="1079">
        <f t="shared" ref="I12" ca="1" si="7">YEARFRAC(H12,TODAY())</f>
        <v>2.7722222222222221</v>
      </c>
      <c r="J12" s="1076">
        <f t="shared" ref="J12" ca="1" si="8">_xlfn.DAYS(TODAY(),H12)</f>
        <v>1012</v>
      </c>
      <c r="K12" s="1076">
        <f t="shared" ref="K12" ca="1" si="9">J12/30</f>
        <v>33.733333333333334</v>
      </c>
      <c r="L12" s="773" t="s">
        <v>3733</v>
      </c>
      <c r="M12" s="1080">
        <v>44690</v>
      </c>
      <c r="N12" s="1081">
        <f t="shared" si="3"/>
        <v>17.5</v>
      </c>
      <c r="O12" s="1082"/>
      <c r="P12" s="1082"/>
      <c r="Q12" s="1082"/>
      <c r="R12" s="1082"/>
      <c r="S12" s="1083"/>
      <c r="T12" s="1083"/>
      <c r="U12" s="1083"/>
      <c r="V12" s="1083"/>
      <c r="W12" s="1082">
        <v>28</v>
      </c>
      <c r="X12" s="1082">
        <v>179</v>
      </c>
      <c r="Y12" s="1082">
        <v>28</v>
      </c>
      <c r="Z12" s="1083"/>
      <c r="AA12" s="1083"/>
      <c r="AB12" s="1083">
        <v>28</v>
      </c>
      <c r="AC12" s="1083">
        <v>28</v>
      </c>
      <c r="AD12" s="1083">
        <v>28</v>
      </c>
      <c r="AE12" s="1083"/>
      <c r="AF12" s="1083">
        <v>27</v>
      </c>
      <c r="AG12" s="1083">
        <v>27</v>
      </c>
      <c r="AH12" s="1083">
        <v>28</v>
      </c>
      <c r="AI12" s="1083">
        <v>29</v>
      </c>
      <c r="AJ12" s="1083">
        <v>29</v>
      </c>
      <c r="AK12" s="1083">
        <v>28</v>
      </c>
      <c r="AL12" s="1083">
        <v>28</v>
      </c>
      <c r="AM12" s="1083">
        <v>28</v>
      </c>
      <c r="AN12" s="1083">
        <v>27</v>
      </c>
      <c r="AO12" s="1083">
        <v>27</v>
      </c>
      <c r="AP12" s="1082">
        <v>28</v>
      </c>
      <c r="AQ12" s="1083" t="s">
        <v>4057</v>
      </c>
    </row>
    <row r="13" spans="1:144" ht="15.95">
      <c r="A13">
        <v>12</v>
      </c>
      <c r="B13" t="s">
        <v>803</v>
      </c>
      <c r="D13" s="983">
        <v>1416095</v>
      </c>
      <c r="E13" s="983" t="s">
        <v>144</v>
      </c>
      <c r="F13" s="983" t="s">
        <v>1248</v>
      </c>
      <c r="G13" s="987" t="s">
        <v>329</v>
      </c>
      <c r="H13" s="1074">
        <v>44349</v>
      </c>
      <c r="I13" s="1075">
        <f ca="1">YEARFRAC(H13,TODAY())</f>
        <v>2.2666666666666666</v>
      </c>
      <c r="J13" s="1073">
        <f ca="1">_xlfn.DAYS(TODAY(),H13)</f>
        <v>828</v>
      </c>
      <c r="K13" s="1073">
        <f ca="1">J13/30</f>
        <v>27.6</v>
      </c>
      <c r="L13" s="643" t="s">
        <v>3375</v>
      </c>
      <c r="M13" s="992">
        <v>44690</v>
      </c>
      <c r="N13" s="362">
        <f t="shared" si="3"/>
        <v>11.366666666666667</v>
      </c>
      <c r="O13" s="981"/>
      <c r="P13" s="981"/>
      <c r="Q13" s="981"/>
      <c r="R13" s="981"/>
      <c r="S13" s="981"/>
      <c r="T13" s="981"/>
      <c r="U13" s="981"/>
      <c r="V13" s="981"/>
      <c r="W13" s="981"/>
      <c r="X13" s="981"/>
      <c r="Y13" s="981"/>
      <c r="Z13" s="987">
        <v>25</v>
      </c>
      <c r="AA13" s="987">
        <v>215</v>
      </c>
      <c r="AB13" s="981">
        <v>25</v>
      </c>
      <c r="AC13" s="981">
        <v>25</v>
      </c>
      <c r="AD13" s="981">
        <v>26</v>
      </c>
      <c r="AE13" s="981"/>
      <c r="AF13" s="981">
        <v>26</v>
      </c>
      <c r="AG13" s="981">
        <v>26</v>
      </c>
      <c r="AH13" s="981">
        <v>27</v>
      </c>
      <c r="AI13" s="981">
        <v>27</v>
      </c>
      <c r="AJ13" s="981">
        <v>27</v>
      </c>
      <c r="AK13" s="981">
        <v>28</v>
      </c>
      <c r="AL13" s="981">
        <v>27</v>
      </c>
      <c r="AM13" s="981">
        <v>27</v>
      </c>
      <c r="AN13" s="981">
        <v>25</v>
      </c>
      <c r="AO13" s="981">
        <v>26</v>
      </c>
      <c r="AP13" s="987">
        <v>27</v>
      </c>
      <c r="AQ13" s="981"/>
    </row>
    <row r="14" spans="1:144" ht="15.95">
      <c r="A14">
        <v>13</v>
      </c>
      <c r="B14" t="s">
        <v>804</v>
      </c>
      <c r="C14" t="s">
        <v>688</v>
      </c>
      <c r="D14" s="983">
        <v>1416095</v>
      </c>
      <c r="E14" s="983" t="s">
        <v>144</v>
      </c>
      <c r="F14" s="983" t="s">
        <v>1248</v>
      </c>
      <c r="G14" s="987" t="s">
        <v>326</v>
      </c>
      <c r="H14" s="1074">
        <v>44356</v>
      </c>
      <c r="I14" s="1075">
        <f t="shared" ref="I14:I16" ca="1" si="10">YEARFRAC(H14,TODAY())</f>
        <v>2.2472222222222222</v>
      </c>
      <c r="J14" s="1073">
        <f t="shared" ref="J14:J16" ca="1" si="11">_xlfn.DAYS(TODAY(),H14)</f>
        <v>821</v>
      </c>
      <c r="K14" s="1073">
        <f t="shared" ref="K14:K16" ca="1" si="12">J14/30</f>
        <v>27.366666666666667</v>
      </c>
      <c r="L14" s="643" t="s">
        <v>3375</v>
      </c>
      <c r="M14" s="992">
        <v>44690</v>
      </c>
      <c r="N14" s="362">
        <f t="shared" si="3"/>
        <v>11.133333333333333</v>
      </c>
      <c r="O14" s="981"/>
      <c r="P14" s="981"/>
      <c r="Q14" s="981"/>
      <c r="R14" s="981"/>
      <c r="S14" s="981"/>
      <c r="T14" s="981"/>
      <c r="U14" s="981"/>
      <c r="V14" s="981"/>
      <c r="W14" s="981"/>
      <c r="X14" s="981"/>
      <c r="Y14" s="981"/>
      <c r="Z14" s="987">
        <v>25</v>
      </c>
      <c r="AA14" s="987">
        <v>157</v>
      </c>
      <c r="AB14" s="981">
        <v>26</v>
      </c>
      <c r="AC14" s="981">
        <v>25</v>
      </c>
      <c r="AD14" s="981">
        <v>26</v>
      </c>
      <c r="AE14" s="981"/>
      <c r="AF14" s="981">
        <v>26</v>
      </c>
      <c r="AG14" s="981">
        <v>25</v>
      </c>
      <c r="AH14" s="981">
        <v>26</v>
      </c>
      <c r="AI14" s="981">
        <v>26</v>
      </c>
      <c r="AJ14" s="981">
        <v>26</v>
      </c>
      <c r="AK14" s="981">
        <v>26</v>
      </c>
      <c r="AL14" s="981">
        <v>26</v>
      </c>
      <c r="AM14" s="981">
        <v>27</v>
      </c>
      <c r="AN14" s="981">
        <v>25</v>
      </c>
      <c r="AO14" s="981">
        <v>25</v>
      </c>
      <c r="AP14" s="987">
        <v>25</v>
      </c>
      <c r="AQ14" s="981"/>
    </row>
    <row r="15" spans="1:144" ht="15.95">
      <c r="A15">
        <v>14</v>
      </c>
      <c r="B15" t="s">
        <v>805</v>
      </c>
      <c r="D15" s="983">
        <v>1416095</v>
      </c>
      <c r="E15" s="983" t="s">
        <v>144</v>
      </c>
      <c r="F15" s="983" t="s">
        <v>1248</v>
      </c>
      <c r="G15" s="987" t="s">
        <v>316</v>
      </c>
      <c r="H15" s="1074">
        <v>44356</v>
      </c>
      <c r="I15" s="1075">
        <f t="shared" ca="1" si="10"/>
        <v>2.2472222222222222</v>
      </c>
      <c r="J15" s="1073">
        <f t="shared" ca="1" si="11"/>
        <v>821</v>
      </c>
      <c r="K15" s="1073">
        <f t="shared" ca="1" si="12"/>
        <v>27.366666666666667</v>
      </c>
      <c r="L15" s="643" t="s">
        <v>3375</v>
      </c>
      <c r="M15" s="992">
        <v>44690</v>
      </c>
      <c r="N15" s="362">
        <f t="shared" si="3"/>
        <v>11.133333333333333</v>
      </c>
      <c r="O15" s="981"/>
      <c r="P15" s="981"/>
      <c r="Q15" s="981"/>
      <c r="R15" s="981"/>
      <c r="S15" s="981"/>
      <c r="T15" s="981"/>
      <c r="U15" s="981"/>
      <c r="V15" s="981"/>
      <c r="W15" s="981"/>
      <c r="X15" s="981"/>
      <c r="Y15" s="981"/>
      <c r="Z15" s="987">
        <v>26</v>
      </c>
      <c r="AA15" s="987">
        <v>214</v>
      </c>
      <c r="AB15" s="981">
        <v>25</v>
      </c>
      <c r="AC15" s="981">
        <v>25</v>
      </c>
      <c r="AD15" s="981">
        <v>26</v>
      </c>
      <c r="AE15" s="981"/>
      <c r="AF15" s="981">
        <v>25</v>
      </c>
      <c r="AG15" s="981">
        <v>25</v>
      </c>
      <c r="AH15" s="981">
        <v>26</v>
      </c>
      <c r="AI15" s="981">
        <v>26</v>
      </c>
      <c r="AJ15" s="981">
        <v>26</v>
      </c>
      <c r="AK15" s="981">
        <v>26</v>
      </c>
      <c r="AL15" s="981">
        <v>26</v>
      </c>
      <c r="AM15" s="981">
        <v>26</v>
      </c>
      <c r="AN15" s="981">
        <v>25</v>
      </c>
      <c r="AO15" s="981">
        <v>25</v>
      </c>
      <c r="AP15" s="987">
        <v>25</v>
      </c>
      <c r="AQ15" s="981"/>
    </row>
    <row r="16" spans="1:144" s="661" customFormat="1" ht="15.95">
      <c r="A16" s="661">
        <v>15</v>
      </c>
      <c r="B16" s="661" t="s">
        <v>806</v>
      </c>
      <c r="D16" s="855">
        <v>1416095</v>
      </c>
      <c r="E16" s="855" t="s">
        <v>144</v>
      </c>
      <c r="F16" s="855" t="s">
        <v>1248</v>
      </c>
      <c r="G16" s="76" t="s">
        <v>323</v>
      </c>
      <c r="H16" s="1135">
        <v>44356</v>
      </c>
      <c r="I16" s="1136">
        <f t="shared" ca="1" si="10"/>
        <v>2.2472222222222222</v>
      </c>
      <c r="J16" s="1137">
        <f t="shared" ca="1" si="11"/>
        <v>821</v>
      </c>
      <c r="K16" s="1137">
        <f t="shared" ca="1" si="12"/>
        <v>27.366666666666667</v>
      </c>
      <c r="L16" s="951" t="s">
        <v>3375</v>
      </c>
      <c r="M16" s="121">
        <v>44690</v>
      </c>
      <c r="N16" s="368">
        <f t="shared" si="3"/>
        <v>11.133333333333333</v>
      </c>
      <c r="Z16" s="76">
        <v>27</v>
      </c>
      <c r="AA16" s="76">
        <v>157</v>
      </c>
      <c r="AB16" s="661">
        <v>28</v>
      </c>
      <c r="AC16" s="661">
        <v>25</v>
      </c>
      <c r="AD16" s="1138" t="s">
        <v>96</v>
      </c>
      <c r="AP16" s="7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</row>
    <row r="17" spans="5:42" ht="15.95">
      <c r="E17" s="14"/>
      <c r="F17" s="14"/>
      <c r="G17" s="1"/>
      <c r="H17" s="14"/>
      <c r="I17" s="17"/>
      <c r="J17" s="775"/>
      <c r="K17" s="14"/>
      <c r="L17" s="14"/>
      <c r="M17" t="s">
        <v>4058</v>
      </c>
      <c r="N17" s="13"/>
      <c r="O17" s="167"/>
      <c r="P17" s="1"/>
      <c r="Q17" s="1"/>
      <c r="R17" s="1"/>
      <c r="S17" s="1"/>
      <c r="AP17" s="1"/>
    </row>
    <row r="18" spans="5:42" ht="15.95">
      <c r="E18" s="14"/>
      <c r="F18" s="14"/>
      <c r="G18" s="1"/>
      <c r="H18" s="14"/>
      <c r="I18" s="17"/>
      <c r="J18" s="775"/>
      <c r="K18" s="14"/>
      <c r="L18" s="14"/>
      <c r="M18" s="718"/>
      <c r="N18" s="13"/>
      <c r="O18" s="167"/>
      <c r="P18" s="1"/>
      <c r="Q18" s="1"/>
      <c r="R18" s="1"/>
      <c r="S18" s="1"/>
    </row>
    <row r="19" spans="5:42" ht="15.95">
      <c r="F19" s="14"/>
      <c r="G19" s="14"/>
      <c r="M19" s="718"/>
      <c r="N19" s="13"/>
      <c r="O19" s="167"/>
      <c r="P19" s="1"/>
      <c r="Q19" s="1"/>
      <c r="R19" s="1"/>
      <c r="S19" s="1"/>
    </row>
    <row r="20" spans="5:42" ht="15.95">
      <c r="F20" s="14"/>
      <c r="G20" s="14"/>
      <c r="M20" s="718"/>
      <c r="N20" s="13"/>
      <c r="O20" s="167"/>
      <c r="P20" s="1"/>
      <c r="Q20" s="1"/>
      <c r="R20" s="1"/>
      <c r="S20" s="1"/>
    </row>
    <row r="21" spans="5:42" ht="15.95">
      <c r="F21" s="14"/>
      <c r="G21" s="14"/>
    </row>
    <row r="22" spans="5:42" ht="15.95">
      <c r="F22" s="14"/>
      <c r="G22" s="14"/>
    </row>
  </sheetData>
  <pageMargins left="0.7" right="0.7" top="0.75" bottom="0.75" header="0.3" footer="0.3"/>
  <pageSetup fitToHeight="0"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E28A-8F16-49C0-B4FA-062919493E7B}">
  <sheetPr>
    <tabColor rgb="FFFFC000"/>
    <pageSetUpPr fitToPage="1"/>
  </sheetPr>
  <dimension ref="A1:ED29"/>
  <sheetViews>
    <sheetView topLeftCell="G1" workbookViewId="0">
      <selection activeCell="G25" sqref="G25"/>
    </sheetView>
  </sheetViews>
  <sheetFormatPr defaultColWidth="8.85546875" defaultRowHeight="15"/>
  <cols>
    <col min="1" max="1" width="7.140625" customWidth="1"/>
    <col min="2" max="2" width="12.140625" bestFit="1" customWidth="1"/>
    <col min="3" max="3" width="11.85546875" customWidth="1"/>
    <col min="4" max="4" width="8" customWidth="1"/>
    <col min="5" max="5" width="14.42578125" customWidth="1"/>
    <col min="6" max="6" width="7.7109375" customWidth="1"/>
    <col min="7" max="7" width="11" customWidth="1"/>
    <col min="8" max="8" width="10" customWidth="1"/>
    <col min="9" max="9" width="13.42578125" customWidth="1"/>
    <col min="10" max="10" width="11.28515625" customWidth="1"/>
    <col min="11" max="11" width="10.42578125" customWidth="1"/>
    <col min="12" max="12" width="14.28515625" customWidth="1"/>
    <col min="13" max="13" width="18.28515625" customWidth="1"/>
    <col min="14" max="14" width="12.28515625" customWidth="1"/>
    <col min="15" max="15" width="15.140625" customWidth="1"/>
    <col min="16" max="16" width="17.42578125" customWidth="1"/>
    <col min="17" max="17" width="16.7109375" customWidth="1"/>
    <col min="18" max="18" width="14.7109375" customWidth="1"/>
    <col min="19" max="19" width="20.42578125" customWidth="1"/>
    <col min="20" max="21" width="16.42578125" customWidth="1"/>
    <col min="22" max="22" width="11.7109375" customWidth="1"/>
    <col min="23" max="23" width="10.7109375" customWidth="1"/>
    <col min="24" max="24" width="11.85546875" customWidth="1"/>
    <col min="26" max="26" width="11.42578125" customWidth="1"/>
    <col min="27" max="27" width="21" customWidth="1"/>
    <col min="28" max="28" width="13.7109375" bestFit="1" customWidth="1"/>
    <col min="29" max="29" width="14.85546875" bestFit="1" customWidth="1"/>
    <col min="30" max="30" width="17" bestFit="1" customWidth="1"/>
    <col min="32" max="32" width="13.7109375" bestFit="1" customWidth="1"/>
    <col min="33" max="33" width="14.85546875" bestFit="1" customWidth="1"/>
    <col min="34" max="34" width="21.42578125" customWidth="1"/>
    <col min="35" max="35" width="14.85546875" bestFit="1" customWidth="1"/>
    <col min="36" max="36" width="13.7109375" bestFit="1" customWidth="1"/>
    <col min="37" max="37" width="13.28515625" customWidth="1"/>
  </cols>
  <sheetData>
    <row r="1" spans="1:134">
      <c r="A1" s="167" t="s">
        <v>126</v>
      </c>
      <c r="B1" s="167" t="s">
        <v>267</v>
      </c>
      <c r="C1" s="167" t="s">
        <v>3367</v>
      </c>
      <c r="D1" s="316" t="s">
        <v>269</v>
      </c>
      <c r="E1" s="167" t="s">
        <v>3227</v>
      </c>
      <c r="F1" s="167" t="s">
        <v>219</v>
      </c>
      <c r="G1" s="167" t="s">
        <v>222</v>
      </c>
      <c r="H1" s="167" t="s">
        <v>271</v>
      </c>
      <c r="I1" s="167" t="s">
        <v>218</v>
      </c>
      <c r="J1" s="167" t="s">
        <v>272</v>
      </c>
      <c r="K1" s="167" t="s">
        <v>3684</v>
      </c>
      <c r="L1" s="167" t="s">
        <v>3685</v>
      </c>
      <c r="M1" s="167" t="s">
        <v>3233</v>
      </c>
      <c r="N1" s="368" t="s">
        <v>3675</v>
      </c>
      <c r="O1" s="167" t="s">
        <v>3676</v>
      </c>
      <c r="P1" s="429" t="s">
        <v>4059</v>
      </c>
      <c r="Q1" s="328" t="s">
        <v>4060</v>
      </c>
      <c r="R1" t="s">
        <v>3979</v>
      </c>
      <c r="S1" t="s">
        <v>4061</v>
      </c>
      <c r="T1" s="429" t="s">
        <v>4062</v>
      </c>
      <c r="U1" s="328" t="s">
        <v>4063</v>
      </c>
      <c r="V1" t="s">
        <v>3981</v>
      </c>
      <c r="W1" s="6" t="s">
        <v>4064</v>
      </c>
      <c r="X1" s="6" t="s">
        <v>4065</v>
      </c>
      <c r="Y1" t="s">
        <v>4024</v>
      </c>
      <c r="Z1" t="s">
        <v>4032</v>
      </c>
      <c r="AA1" t="s">
        <v>4066</v>
      </c>
      <c r="AB1" t="s">
        <v>4027</v>
      </c>
      <c r="AC1" t="s">
        <v>4034</v>
      </c>
      <c r="AD1" s="6" t="s">
        <v>4067</v>
      </c>
      <c r="AE1" t="s">
        <v>4036</v>
      </c>
      <c r="AF1" t="s">
        <v>4068</v>
      </c>
      <c r="AG1" t="s">
        <v>4050</v>
      </c>
      <c r="AH1" t="s">
        <v>4069</v>
      </c>
      <c r="AI1" t="s">
        <v>4052</v>
      </c>
      <c r="AJ1" t="s">
        <v>4070</v>
      </c>
      <c r="AK1" t="s">
        <v>4071</v>
      </c>
      <c r="AL1" t="s">
        <v>4072</v>
      </c>
      <c r="AM1" t="s">
        <v>4073</v>
      </c>
      <c r="AN1" t="s">
        <v>4074</v>
      </c>
    </row>
    <row r="2" spans="1:134" s="771" customFormat="1" ht="15.95">
      <c r="A2" s="771">
        <v>1</v>
      </c>
      <c r="B2" s="771" t="s">
        <v>4075</v>
      </c>
      <c r="C2" s="771" t="s">
        <v>808</v>
      </c>
      <c r="D2" s="771" t="s">
        <v>630</v>
      </c>
      <c r="E2" s="764">
        <v>1441996</v>
      </c>
      <c r="F2" s="762" t="s">
        <v>142</v>
      </c>
      <c r="G2" s="762" t="s">
        <v>170</v>
      </c>
      <c r="H2" s="762" t="s">
        <v>326</v>
      </c>
      <c r="I2" s="765">
        <v>44202</v>
      </c>
      <c r="J2" s="766">
        <f t="shared" ref="J2" ca="1" si="0">YEARFRAC(I2,TODAY())</f>
        <v>2.6722222222222221</v>
      </c>
      <c r="K2" s="767">
        <f t="shared" ref="K2" ca="1" si="1">_xlfn.DAYS(TODAY(),I2)</f>
        <v>975</v>
      </c>
      <c r="L2" s="764">
        <f t="shared" ref="L2" ca="1" si="2">K2/30</f>
        <v>32.5</v>
      </c>
      <c r="M2" s="773" t="s">
        <v>3733</v>
      </c>
      <c r="N2" s="1108">
        <v>44718</v>
      </c>
      <c r="O2" s="865">
        <f>_xlfn.DAYS(N2,I2)/30</f>
        <v>17.2</v>
      </c>
      <c r="P2" s="762">
        <v>33</v>
      </c>
      <c r="Q2" s="762">
        <v>197</v>
      </c>
      <c r="R2" s="762">
        <v>33</v>
      </c>
      <c r="S2" s="763">
        <v>33</v>
      </c>
      <c r="T2" s="763"/>
      <c r="U2" s="763"/>
      <c r="V2" s="763">
        <v>33</v>
      </c>
      <c r="W2" s="763">
        <v>33</v>
      </c>
      <c r="X2" s="763">
        <v>34</v>
      </c>
      <c r="Y2" s="763"/>
      <c r="Z2" s="763">
        <v>33</v>
      </c>
      <c r="AA2" s="763">
        <v>33</v>
      </c>
      <c r="AB2" s="763">
        <v>34</v>
      </c>
      <c r="AC2" s="763">
        <v>33</v>
      </c>
      <c r="AD2" s="763">
        <v>33</v>
      </c>
      <c r="AE2" s="763"/>
      <c r="AF2" s="763">
        <v>34</v>
      </c>
      <c r="AG2" s="763">
        <v>33</v>
      </c>
      <c r="AH2" s="763">
        <v>33</v>
      </c>
      <c r="AI2" s="763">
        <v>33</v>
      </c>
      <c r="AJ2" s="763">
        <v>31</v>
      </c>
      <c r="AK2" s="763">
        <v>32</v>
      </c>
      <c r="AL2" s="763">
        <v>33</v>
      </c>
      <c r="AM2" s="763">
        <v>32</v>
      </c>
      <c r="AN2" s="763">
        <v>33</v>
      </c>
      <c r="AO2" s="763"/>
      <c r="AP2" s="763"/>
      <c r="AQ2" s="763"/>
      <c r="AR2" s="763"/>
      <c r="AS2" s="763"/>
      <c r="AT2" s="763"/>
      <c r="AU2" s="763"/>
      <c r="AV2" s="763"/>
      <c r="AW2" s="763"/>
      <c r="AX2" s="763"/>
      <c r="AY2" s="763"/>
      <c r="AZ2" s="763"/>
      <c r="BA2" s="763"/>
      <c r="BB2" s="763"/>
    </row>
    <row r="3" spans="1:134" ht="15.95">
      <c r="A3">
        <v>2</v>
      </c>
      <c r="B3" s="771" t="s">
        <v>4076</v>
      </c>
      <c r="C3" s="771" t="s">
        <v>809</v>
      </c>
      <c r="E3" s="16">
        <v>1378923</v>
      </c>
      <c r="F3" s="188" t="s">
        <v>144</v>
      </c>
      <c r="G3" s="188" t="s">
        <v>153</v>
      </c>
      <c r="H3" s="16" t="s">
        <v>811</v>
      </c>
      <c r="I3" s="89">
        <v>44165</v>
      </c>
      <c r="J3" s="80">
        <f t="shared" ref="J3:J7" ca="1" si="3">YEARFRAC(I3,TODAY())</f>
        <v>2.7722222222222221</v>
      </c>
      <c r="K3" s="16">
        <f t="shared" ref="K3:K10" ca="1" si="4">_xlfn.DAYS(TODAY(),I3)</f>
        <v>1012</v>
      </c>
      <c r="L3" s="16">
        <f t="shared" ref="L3:L11" ca="1" si="5">K3/30</f>
        <v>33.733333333333334</v>
      </c>
      <c r="M3" s="683" t="s">
        <v>3733</v>
      </c>
      <c r="N3" s="1109">
        <v>44718</v>
      </c>
      <c r="O3" s="332">
        <f t="shared" ref="O3:O15" si="6">_xlfn.DAYS(N3,I3)/30</f>
        <v>18.433333333333334</v>
      </c>
      <c r="P3" s="188">
        <v>33</v>
      </c>
      <c r="Q3" s="188">
        <v>181</v>
      </c>
      <c r="R3" s="188">
        <v>33</v>
      </c>
      <c r="S3" s="605">
        <v>33</v>
      </c>
      <c r="T3" s="605"/>
      <c r="U3" s="605"/>
      <c r="V3" s="605">
        <v>33</v>
      </c>
      <c r="W3" s="605">
        <v>32</v>
      </c>
      <c r="X3" s="605">
        <v>33</v>
      </c>
      <c r="Y3" s="605"/>
      <c r="Z3" s="605">
        <v>33</v>
      </c>
      <c r="AA3" s="605">
        <v>33</v>
      </c>
      <c r="AB3" s="605">
        <v>34</v>
      </c>
      <c r="AC3" s="605">
        <v>33</v>
      </c>
      <c r="AD3" s="605">
        <v>33</v>
      </c>
      <c r="AE3" s="605"/>
      <c r="AF3" s="605">
        <v>34</v>
      </c>
      <c r="AG3" s="605">
        <v>33</v>
      </c>
      <c r="AH3" s="605">
        <v>32</v>
      </c>
      <c r="AI3" s="605">
        <v>32</v>
      </c>
      <c r="AJ3" s="605">
        <v>32</v>
      </c>
      <c r="AK3" s="605">
        <v>31</v>
      </c>
      <c r="AL3" s="605">
        <v>31</v>
      </c>
      <c r="AM3" s="605">
        <v>30</v>
      </c>
      <c r="AN3" s="605">
        <v>30</v>
      </c>
      <c r="AO3" s="605"/>
      <c r="AP3" s="605"/>
      <c r="AQ3" s="605"/>
      <c r="AR3" s="605"/>
      <c r="AS3" s="605"/>
      <c r="AT3" s="605"/>
      <c r="AU3" s="605"/>
      <c r="AV3" s="605"/>
      <c r="AW3" s="605"/>
      <c r="AX3" s="605"/>
      <c r="AY3" s="605"/>
      <c r="AZ3" s="605"/>
      <c r="BA3" s="605"/>
      <c r="BB3" s="605"/>
      <c r="BC3" s="605"/>
      <c r="BD3" s="605"/>
      <c r="BE3" s="605"/>
      <c r="BF3" s="605"/>
      <c r="BG3" s="605"/>
      <c r="BH3" s="605"/>
      <c r="BI3" s="605"/>
    </row>
    <row r="4" spans="1:134" s="771" customFormat="1" ht="15.95">
      <c r="A4">
        <v>3</v>
      </c>
      <c r="B4" s="771" t="s">
        <v>4077</v>
      </c>
      <c r="C4" s="771" t="s">
        <v>812</v>
      </c>
      <c r="D4"/>
      <c r="E4" s="16">
        <v>1378923</v>
      </c>
      <c r="F4" s="188" t="s">
        <v>144</v>
      </c>
      <c r="G4" s="188" t="s">
        <v>153</v>
      </c>
      <c r="H4" s="16" t="s">
        <v>813</v>
      </c>
      <c r="I4" s="89">
        <v>44165</v>
      </c>
      <c r="J4" s="80">
        <f t="shared" ca="1" si="3"/>
        <v>2.7722222222222221</v>
      </c>
      <c r="K4" s="16">
        <f t="shared" ca="1" si="4"/>
        <v>1012</v>
      </c>
      <c r="L4" s="16">
        <f t="shared" ca="1" si="5"/>
        <v>33.733333333333334</v>
      </c>
      <c r="M4" s="683" t="s">
        <v>3733</v>
      </c>
      <c r="N4" s="1109">
        <v>44718</v>
      </c>
      <c r="O4" s="332">
        <f t="shared" si="6"/>
        <v>18.433333333333334</v>
      </c>
      <c r="P4" s="188">
        <v>36</v>
      </c>
      <c r="Q4" s="188">
        <v>167</v>
      </c>
      <c r="R4" s="188">
        <v>36</v>
      </c>
      <c r="S4" s="605">
        <v>36</v>
      </c>
      <c r="T4" s="605"/>
      <c r="U4" s="605"/>
      <c r="V4" s="605">
        <v>36</v>
      </c>
      <c r="W4" s="605">
        <v>36</v>
      </c>
      <c r="X4" s="605">
        <v>36</v>
      </c>
      <c r="Y4" s="605"/>
      <c r="Z4" s="605">
        <v>37</v>
      </c>
      <c r="AA4" s="605">
        <v>37</v>
      </c>
      <c r="AB4" s="605">
        <v>37</v>
      </c>
      <c r="AC4" s="605">
        <v>37</v>
      </c>
      <c r="AD4" s="605">
        <v>37</v>
      </c>
      <c r="AE4" s="605"/>
      <c r="AF4" s="605">
        <v>37</v>
      </c>
      <c r="AG4" s="605">
        <v>37</v>
      </c>
      <c r="AH4" s="605">
        <v>37</v>
      </c>
      <c r="AI4" s="605">
        <v>37</v>
      </c>
      <c r="AJ4" s="605">
        <v>36</v>
      </c>
      <c r="AK4" s="605">
        <v>36</v>
      </c>
      <c r="AL4" s="605">
        <v>36</v>
      </c>
      <c r="AM4" s="605">
        <v>35</v>
      </c>
      <c r="AN4" s="605">
        <v>36</v>
      </c>
      <c r="AO4" s="605"/>
      <c r="AP4" s="605"/>
      <c r="AQ4" s="605"/>
      <c r="AR4" s="605"/>
      <c r="AS4" s="605"/>
      <c r="AT4" s="605"/>
      <c r="AU4" s="605"/>
      <c r="AV4" s="605"/>
      <c r="AW4" s="605"/>
      <c r="AX4" s="605"/>
      <c r="AY4" s="605"/>
      <c r="AZ4" s="605"/>
      <c r="BA4" s="605"/>
      <c r="BB4" s="605"/>
      <c r="BC4" s="605"/>
      <c r="BD4" s="605"/>
      <c r="BE4" s="605"/>
      <c r="BF4" s="605"/>
      <c r="BG4" s="605"/>
      <c r="BH4" s="605"/>
      <c r="BI4" s="605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</row>
    <row r="5" spans="1:134" ht="15.95">
      <c r="A5">
        <v>4</v>
      </c>
      <c r="B5" s="771" t="s">
        <v>4078</v>
      </c>
      <c r="C5" s="771" t="s">
        <v>814</v>
      </c>
      <c r="D5" t="s">
        <v>810</v>
      </c>
      <c r="E5" s="16">
        <v>1378923</v>
      </c>
      <c r="F5" s="188" t="s">
        <v>144</v>
      </c>
      <c r="G5" s="188" t="s">
        <v>153</v>
      </c>
      <c r="H5" s="16" t="s">
        <v>815</v>
      </c>
      <c r="I5" s="89">
        <v>44165</v>
      </c>
      <c r="J5" s="80">
        <f t="shared" ca="1" si="3"/>
        <v>2.7722222222222221</v>
      </c>
      <c r="K5" s="16">
        <f t="shared" ca="1" si="4"/>
        <v>1012</v>
      </c>
      <c r="L5" s="16">
        <f t="shared" ca="1" si="5"/>
        <v>33.733333333333334</v>
      </c>
      <c r="M5" s="683" t="s">
        <v>3733</v>
      </c>
      <c r="N5" s="1109">
        <v>44718</v>
      </c>
      <c r="O5" s="332">
        <f t="shared" si="6"/>
        <v>18.433333333333334</v>
      </c>
      <c r="P5" s="188">
        <v>28</v>
      </c>
      <c r="Q5" s="188">
        <v>154</v>
      </c>
      <c r="R5" s="188">
        <v>28</v>
      </c>
      <c r="S5" s="605">
        <v>28</v>
      </c>
      <c r="T5" s="605"/>
      <c r="U5" s="605"/>
      <c r="V5" s="605">
        <v>27</v>
      </c>
      <c r="W5" s="605">
        <v>28</v>
      </c>
      <c r="X5" s="605">
        <v>28</v>
      </c>
      <c r="Y5" s="605"/>
      <c r="Z5" s="605">
        <v>28</v>
      </c>
      <c r="AA5" s="605">
        <v>27</v>
      </c>
      <c r="AB5" s="605">
        <v>29</v>
      </c>
      <c r="AC5" s="605">
        <v>28</v>
      </c>
      <c r="AD5" s="605">
        <v>27</v>
      </c>
      <c r="AE5" s="605"/>
      <c r="AF5" s="605">
        <v>28</v>
      </c>
      <c r="AG5" s="605">
        <v>28</v>
      </c>
      <c r="AH5" s="605">
        <v>27</v>
      </c>
      <c r="AI5" s="605">
        <v>28</v>
      </c>
      <c r="AJ5" s="605">
        <v>27</v>
      </c>
      <c r="AK5" s="605">
        <v>27</v>
      </c>
      <c r="AL5" s="605">
        <v>26</v>
      </c>
      <c r="AM5" s="605">
        <v>26</v>
      </c>
      <c r="AN5" s="605">
        <v>27</v>
      </c>
      <c r="AO5" s="605"/>
      <c r="AP5" s="605"/>
      <c r="AQ5" s="605"/>
      <c r="AR5" s="605"/>
      <c r="AS5" s="605"/>
      <c r="AT5" s="605"/>
      <c r="AU5" s="605"/>
      <c r="AV5" s="605"/>
      <c r="AW5" s="605"/>
      <c r="AX5" s="605"/>
      <c r="AY5" s="605"/>
      <c r="AZ5" s="605"/>
      <c r="BA5" s="605"/>
      <c r="BB5" s="605"/>
      <c r="BC5" s="605"/>
      <c r="BD5" s="605"/>
      <c r="BE5" s="605"/>
      <c r="BF5" s="605"/>
      <c r="BG5" s="605"/>
      <c r="BH5" s="605"/>
      <c r="BI5" s="605"/>
    </row>
    <row r="6" spans="1:134" s="771" customFormat="1" ht="15.95">
      <c r="A6">
        <v>5</v>
      </c>
      <c r="B6" s="771" t="s">
        <v>4079</v>
      </c>
      <c r="C6" s="771" t="s">
        <v>816</v>
      </c>
      <c r="D6"/>
      <c r="E6" s="16">
        <v>1378923</v>
      </c>
      <c r="F6" s="188" t="s">
        <v>144</v>
      </c>
      <c r="G6" s="188" t="s">
        <v>153</v>
      </c>
      <c r="H6" s="16" t="s">
        <v>320</v>
      </c>
      <c r="I6" s="89">
        <v>44165</v>
      </c>
      <c r="J6" s="80">
        <f t="shared" ca="1" si="3"/>
        <v>2.7722222222222221</v>
      </c>
      <c r="K6" s="16">
        <f t="shared" ca="1" si="4"/>
        <v>1012</v>
      </c>
      <c r="L6" s="16">
        <f t="shared" ca="1" si="5"/>
        <v>33.733333333333334</v>
      </c>
      <c r="M6" s="683" t="s">
        <v>3733</v>
      </c>
      <c r="N6" s="1109">
        <v>44718</v>
      </c>
      <c r="O6" s="332">
        <f t="shared" si="6"/>
        <v>18.433333333333334</v>
      </c>
      <c r="P6" s="188">
        <v>38</v>
      </c>
      <c r="Q6" s="188">
        <v>183</v>
      </c>
      <c r="R6" s="188">
        <v>36</v>
      </c>
      <c r="S6" s="605">
        <v>36</v>
      </c>
      <c r="T6" s="605"/>
      <c r="U6" s="605"/>
      <c r="V6" s="605">
        <v>37</v>
      </c>
      <c r="W6" s="605">
        <v>37</v>
      </c>
      <c r="X6" s="605">
        <v>38</v>
      </c>
      <c r="Y6" s="605"/>
      <c r="Z6" s="605">
        <v>38</v>
      </c>
      <c r="AA6" s="605">
        <v>37</v>
      </c>
      <c r="AB6" s="605">
        <v>39</v>
      </c>
      <c r="AC6" s="605">
        <v>37</v>
      </c>
      <c r="AD6" s="605">
        <v>37</v>
      </c>
      <c r="AE6" s="605"/>
      <c r="AF6" s="605">
        <v>38</v>
      </c>
      <c r="AG6" s="605">
        <v>38</v>
      </c>
      <c r="AH6" s="605">
        <v>37</v>
      </c>
      <c r="AI6" s="605">
        <v>38</v>
      </c>
      <c r="AJ6" s="605">
        <v>37</v>
      </c>
      <c r="AK6" s="605">
        <v>37</v>
      </c>
      <c r="AL6" s="605">
        <v>37</v>
      </c>
      <c r="AM6" s="605">
        <v>37</v>
      </c>
      <c r="AN6" s="605">
        <v>37</v>
      </c>
      <c r="AO6" s="605"/>
      <c r="AP6" s="605"/>
      <c r="AQ6" s="605"/>
      <c r="AR6" s="605"/>
      <c r="AS6" s="605"/>
      <c r="AT6" s="605"/>
      <c r="AU6" s="605"/>
      <c r="AV6" s="605"/>
      <c r="AW6" s="605"/>
      <c r="AX6" s="605"/>
      <c r="AY6" s="605"/>
      <c r="AZ6" s="605"/>
      <c r="BA6" s="605"/>
      <c r="BB6" s="605"/>
      <c r="BC6" s="605"/>
      <c r="BD6" s="605"/>
      <c r="BE6" s="605"/>
      <c r="BF6" s="605"/>
      <c r="BG6" s="605"/>
      <c r="BH6" s="605"/>
      <c r="BI6" s="605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</row>
    <row r="7" spans="1:134" s="771" customFormat="1" ht="15.95">
      <c r="A7" s="771">
        <v>6</v>
      </c>
      <c r="B7" s="771" t="s">
        <v>4080</v>
      </c>
      <c r="C7" s="771" t="s">
        <v>817</v>
      </c>
      <c r="D7" s="1042"/>
      <c r="E7" s="870">
        <v>1378923</v>
      </c>
      <c r="F7" s="871" t="s">
        <v>144</v>
      </c>
      <c r="G7" s="871" t="s">
        <v>153</v>
      </c>
      <c r="H7" s="870" t="s">
        <v>818</v>
      </c>
      <c r="I7" s="872">
        <v>44165</v>
      </c>
      <c r="J7" s="873">
        <f t="shared" ca="1" si="3"/>
        <v>2.7722222222222221</v>
      </c>
      <c r="K7" s="870">
        <f t="shared" ca="1" si="4"/>
        <v>1012</v>
      </c>
      <c r="L7" s="870">
        <f t="shared" ca="1" si="5"/>
        <v>33.733333333333334</v>
      </c>
      <c r="M7" s="773" t="s">
        <v>3733</v>
      </c>
      <c r="N7" s="1110">
        <v>44718</v>
      </c>
      <c r="O7" s="1111">
        <f t="shared" si="6"/>
        <v>18.433333333333334</v>
      </c>
      <c r="P7" s="871">
        <v>30</v>
      </c>
      <c r="Q7" s="871">
        <v>177</v>
      </c>
      <c r="R7" s="871">
        <v>31</v>
      </c>
      <c r="S7" s="1112">
        <v>29</v>
      </c>
      <c r="T7" s="1112"/>
      <c r="U7" s="1112"/>
      <c r="V7" s="1112">
        <v>29</v>
      </c>
      <c r="W7" s="1112">
        <v>30</v>
      </c>
      <c r="X7" s="1112">
        <v>29</v>
      </c>
      <c r="Y7" s="1112"/>
      <c r="Z7" s="1112">
        <v>29</v>
      </c>
      <c r="AA7" s="1112">
        <v>30</v>
      </c>
      <c r="AB7" s="1112">
        <v>29</v>
      </c>
      <c r="AC7" s="1112">
        <v>29</v>
      </c>
      <c r="AD7" s="1112">
        <v>29</v>
      </c>
      <c r="AE7" s="1112"/>
      <c r="AF7" s="1112">
        <v>29</v>
      </c>
      <c r="AG7" s="1112">
        <v>29</v>
      </c>
      <c r="AH7" s="1112">
        <v>29</v>
      </c>
      <c r="AI7" s="1112">
        <v>29</v>
      </c>
      <c r="AJ7" s="1112">
        <v>29</v>
      </c>
      <c r="AK7" s="1112">
        <v>29</v>
      </c>
      <c r="AL7" s="1112">
        <v>29</v>
      </c>
      <c r="AM7" s="1112">
        <v>29</v>
      </c>
      <c r="AN7" s="1112">
        <v>29</v>
      </c>
      <c r="AO7" s="1112"/>
      <c r="AP7" s="1112"/>
      <c r="AQ7" s="1112"/>
      <c r="AR7" s="1112"/>
      <c r="AS7" s="1112"/>
      <c r="AT7" s="1112"/>
      <c r="AU7" s="1112"/>
      <c r="AV7" s="1112"/>
      <c r="AW7" s="1112"/>
      <c r="AX7" s="1112"/>
      <c r="AY7" s="1112"/>
      <c r="AZ7" s="1112"/>
      <c r="BA7" s="1112"/>
      <c r="BB7" s="1112"/>
      <c r="BC7" s="1112"/>
      <c r="BD7" s="1112"/>
      <c r="BE7" s="1112"/>
      <c r="BF7" s="1112"/>
      <c r="BG7" s="1112"/>
      <c r="BH7" s="1112"/>
      <c r="BI7" s="1112"/>
    </row>
    <row r="8" spans="1:134" ht="15.95">
      <c r="A8">
        <v>7</v>
      </c>
      <c r="B8" t="s">
        <v>4081</v>
      </c>
      <c r="C8" s="771" t="s">
        <v>819</v>
      </c>
      <c r="D8" s="909" t="s">
        <v>820</v>
      </c>
      <c r="E8" s="92">
        <v>1471479</v>
      </c>
      <c r="F8" s="92" t="s">
        <v>142</v>
      </c>
      <c r="G8" s="176" t="s">
        <v>183</v>
      </c>
      <c r="H8" s="176" t="s">
        <v>329</v>
      </c>
      <c r="I8" s="93">
        <v>44165</v>
      </c>
      <c r="J8" s="94">
        <f t="shared" ref="J8:J11" ca="1" si="7">YEARFRAC(I8,TODAY())</f>
        <v>2.7722222222222221</v>
      </c>
      <c r="K8" s="92">
        <f t="shared" ca="1" si="4"/>
        <v>1012</v>
      </c>
      <c r="L8" s="92">
        <f t="shared" ca="1" si="5"/>
        <v>33.733333333333334</v>
      </c>
      <c r="M8" s="769" t="s">
        <v>3827</v>
      </c>
      <c r="N8" s="1113">
        <v>44718</v>
      </c>
      <c r="O8" s="524">
        <f t="shared" si="6"/>
        <v>18.433333333333334</v>
      </c>
      <c r="P8" s="447">
        <v>33</v>
      </c>
      <c r="Q8" s="447">
        <v>251</v>
      </c>
      <c r="R8" s="447">
        <v>36</v>
      </c>
      <c r="S8" s="590">
        <v>38</v>
      </c>
      <c r="T8" s="590"/>
      <c r="U8" s="590"/>
      <c r="V8" s="590">
        <v>40</v>
      </c>
      <c r="W8" s="590">
        <v>41</v>
      </c>
      <c r="X8" s="590">
        <v>43</v>
      </c>
      <c r="Y8" s="590"/>
      <c r="Z8" s="590">
        <v>46</v>
      </c>
      <c r="AA8" s="590">
        <v>49</v>
      </c>
      <c r="AB8" s="590">
        <v>49</v>
      </c>
      <c r="AC8" s="590">
        <v>49</v>
      </c>
      <c r="AD8" s="590">
        <v>50</v>
      </c>
      <c r="AE8" s="590"/>
      <c r="AF8" s="590">
        <v>51</v>
      </c>
      <c r="AG8" s="590">
        <v>51</v>
      </c>
      <c r="AH8" s="590">
        <v>51</v>
      </c>
      <c r="AI8" s="590">
        <v>51</v>
      </c>
      <c r="AJ8" s="590">
        <v>50</v>
      </c>
      <c r="AK8" s="590">
        <v>51</v>
      </c>
      <c r="AL8" s="590">
        <v>50</v>
      </c>
      <c r="AM8" s="590">
        <v>50</v>
      </c>
      <c r="AN8" s="590">
        <v>47</v>
      </c>
      <c r="AO8" s="590"/>
      <c r="AP8" s="590"/>
      <c r="AQ8" s="590"/>
      <c r="AR8" s="590"/>
      <c r="AS8" s="590"/>
      <c r="AT8" s="590"/>
      <c r="AU8" s="590"/>
      <c r="AV8" s="590"/>
      <c r="AW8" s="590"/>
      <c r="AX8" s="590"/>
      <c r="AY8" s="590"/>
      <c r="AZ8" s="590"/>
      <c r="BA8" s="590"/>
      <c r="BB8" s="590"/>
      <c r="BC8" s="590"/>
      <c r="BD8" s="590"/>
      <c r="BE8" s="590"/>
      <c r="BF8" s="590"/>
      <c r="BG8" s="590"/>
      <c r="BH8" s="590"/>
      <c r="BI8" s="590"/>
      <c r="BJ8" s="590"/>
    </row>
    <row r="9" spans="1:134" s="771" customFormat="1" ht="15.95">
      <c r="A9" s="771">
        <v>8</v>
      </c>
      <c r="B9" t="s">
        <v>4082</v>
      </c>
      <c r="C9" s="771" t="s">
        <v>821</v>
      </c>
      <c r="E9" s="910">
        <v>1471479</v>
      </c>
      <c r="F9" s="910" t="s">
        <v>142</v>
      </c>
      <c r="G9" s="911" t="s">
        <v>183</v>
      </c>
      <c r="H9" s="911" t="s">
        <v>326</v>
      </c>
      <c r="I9" s="912">
        <v>44165</v>
      </c>
      <c r="J9" s="913">
        <f t="shared" ca="1" si="7"/>
        <v>2.7722222222222221</v>
      </c>
      <c r="K9" s="910">
        <f t="shared" ca="1" si="4"/>
        <v>1012</v>
      </c>
      <c r="L9" s="910">
        <f t="shared" ca="1" si="5"/>
        <v>33.733333333333334</v>
      </c>
      <c r="M9" s="770" t="s">
        <v>3827</v>
      </c>
      <c r="N9" s="1114">
        <v>44718</v>
      </c>
      <c r="O9" s="1081">
        <f t="shared" si="6"/>
        <v>18.433333333333334</v>
      </c>
      <c r="P9" s="1082">
        <v>34</v>
      </c>
      <c r="Q9" s="1082">
        <v>219</v>
      </c>
      <c r="R9" s="1082">
        <v>38</v>
      </c>
      <c r="S9" s="1083">
        <v>39</v>
      </c>
      <c r="T9" s="1083"/>
      <c r="U9" s="1083"/>
      <c r="V9" s="1083">
        <v>41</v>
      </c>
      <c r="W9" s="1083">
        <v>43</v>
      </c>
      <c r="X9" s="1083">
        <v>46</v>
      </c>
      <c r="Y9" s="1083"/>
      <c r="Z9" s="1083">
        <v>49</v>
      </c>
      <c r="AA9" s="1083">
        <v>50</v>
      </c>
      <c r="AB9" s="1083">
        <v>52</v>
      </c>
      <c r="AC9" s="1083">
        <v>53</v>
      </c>
      <c r="AD9" s="1083">
        <v>54</v>
      </c>
      <c r="AE9" s="1083"/>
      <c r="AF9" s="1083">
        <v>54</v>
      </c>
      <c r="AG9" s="1083">
        <v>54</v>
      </c>
      <c r="AH9" s="1083">
        <v>53</v>
      </c>
      <c r="AI9" s="1083">
        <v>55</v>
      </c>
      <c r="AJ9" s="1083">
        <v>52</v>
      </c>
      <c r="AK9" s="1083">
        <v>54</v>
      </c>
      <c r="AL9" s="1083">
        <v>55</v>
      </c>
      <c r="AM9" s="1083">
        <v>56</v>
      </c>
      <c r="AN9" s="1083">
        <v>56</v>
      </c>
      <c r="AO9" s="1083"/>
      <c r="AP9" s="1083"/>
      <c r="AQ9" s="1083"/>
      <c r="AR9" s="1083"/>
      <c r="AS9" s="1083"/>
      <c r="AT9" s="1083"/>
      <c r="AU9" s="1083"/>
      <c r="AV9" s="1083"/>
      <c r="AW9" s="1083"/>
      <c r="AX9" s="1083"/>
      <c r="AY9" s="1083"/>
      <c r="AZ9" s="1083"/>
      <c r="BA9" s="1083"/>
      <c r="BB9" s="1083"/>
      <c r="BC9" s="1083"/>
      <c r="BD9" s="1083"/>
      <c r="BE9" s="1083"/>
      <c r="BF9" s="1083"/>
      <c r="BG9" s="1083"/>
      <c r="BH9" s="1083"/>
      <c r="BI9" s="1083"/>
      <c r="BJ9" s="1083"/>
    </row>
    <row r="10" spans="1:134" ht="15.95">
      <c r="A10">
        <v>9</v>
      </c>
      <c r="B10" t="s">
        <v>4083</v>
      </c>
      <c r="C10" s="771" t="s">
        <v>822</v>
      </c>
      <c r="D10" t="s">
        <v>682</v>
      </c>
      <c r="E10" s="92">
        <v>1459506</v>
      </c>
      <c r="F10" s="92" t="s">
        <v>144</v>
      </c>
      <c r="G10" s="176" t="s">
        <v>183</v>
      </c>
      <c r="H10" s="176" t="s">
        <v>329</v>
      </c>
      <c r="I10" s="93">
        <v>44165</v>
      </c>
      <c r="J10" s="94">
        <f t="shared" ca="1" si="7"/>
        <v>2.7722222222222221</v>
      </c>
      <c r="K10" s="92">
        <f t="shared" ca="1" si="4"/>
        <v>1012</v>
      </c>
      <c r="L10" s="92">
        <f t="shared" ca="1" si="5"/>
        <v>33.733333333333334</v>
      </c>
      <c r="M10" s="683" t="s">
        <v>3733</v>
      </c>
      <c r="N10" s="1113">
        <v>44718</v>
      </c>
      <c r="O10" s="524">
        <f t="shared" si="6"/>
        <v>18.433333333333334</v>
      </c>
      <c r="P10" s="447">
        <v>29</v>
      </c>
      <c r="Q10" s="447">
        <v>195</v>
      </c>
      <c r="R10" s="447">
        <v>29</v>
      </c>
      <c r="S10" s="590">
        <v>28</v>
      </c>
      <c r="T10" s="590"/>
      <c r="U10" s="590"/>
      <c r="V10" s="590">
        <v>28</v>
      </c>
      <c r="W10" s="590">
        <v>29</v>
      </c>
      <c r="X10" s="590">
        <v>29</v>
      </c>
      <c r="Y10" s="590"/>
      <c r="Z10" s="590">
        <v>29</v>
      </c>
      <c r="AA10" s="590">
        <v>29</v>
      </c>
      <c r="AB10" s="590">
        <v>31</v>
      </c>
      <c r="AC10" s="590">
        <v>30</v>
      </c>
      <c r="AD10" s="590">
        <v>30</v>
      </c>
      <c r="AE10" s="590"/>
      <c r="AF10" s="590">
        <v>30</v>
      </c>
      <c r="AG10" s="590">
        <v>31</v>
      </c>
      <c r="AH10" s="590">
        <v>29</v>
      </c>
      <c r="AI10" s="590">
        <v>30</v>
      </c>
      <c r="AJ10" s="590">
        <v>30</v>
      </c>
      <c r="AK10" s="590">
        <v>30</v>
      </c>
      <c r="AL10" s="590">
        <v>30</v>
      </c>
      <c r="AM10" s="590">
        <v>30</v>
      </c>
      <c r="AN10" s="590">
        <v>29</v>
      </c>
      <c r="AO10" s="590"/>
      <c r="AP10" s="590"/>
      <c r="AQ10" s="590"/>
      <c r="AR10" s="590"/>
      <c r="AS10" s="590"/>
      <c r="AT10" s="590"/>
      <c r="AU10" s="590"/>
      <c r="AV10" s="590"/>
      <c r="AW10" s="590"/>
      <c r="AX10" s="590"/>
      <c r="AY10" s="590"/>
      <c r="AZ10" s="590"/>
      <c r="BA10" s="590"/>
      <c r="BB10" s="590"/>
      <c r="BC10" s="590"/>
      <c r="BD10" s="590"/>
      <c r="BE10" s="590"/>
      <c r="BF10" s="590"/>
      <c r="BG10" s="590"/>
      <c r="BH10" s="590"/>
      <c r="BI10" s="590"/>
      <c r="BJ10" s="590"/>
    </row>
    <row r="11" spans="1:134" s="771" customFormat="1" ht="15.95">
      <c r="A11" s="771">
        <v>10</v>
      </c>
      <c r="B11" t="s">
        <v>4084</v>
      </c>
      <c r="C11" s="771" t="s">
        <v>823</v>
      </c>
      <c r="E11" s="910">
        <v>1459506</v>
      </c>
      <c r="F11" s="910" t="s">
        <v>144</v>
      </c>
      <c r="G11" s="911" t="s">
        <v>183</v>
      </c>
      <c r="H11" s="911" t="s">
        <v>326</v>
      </c>
      <c r="I11" s="912">
        <v>44165</v>
      </c>
      <c r="J11" s="913">
        <f t="shared" ca="1" si="7"/>
        <v>2.7722222222222221</v>
      </c>
      <c r="K11" s="910">
        <f ca="1">_xlfn.DAYS(TODAY(),I11)</f>
        <v>1012</v>
      </c>
      <c r="L11" s="910">
        <f t="shared" ca="1" si="5"/>
        <v>33.733333333333334</v>
      </c>
      <c r="M11" s="773" t="s">
        <v>3733</v>
      </c>
      <c r="N11" s="1114">
        <v>44718</v>
      </c>
      <c r="O11" s="1081">
        <f t="shared" si="6"/>
        <v>18.433333333333334</v>
      </c>
      <c r="P11" s="1082">
        <v>25</v>
      </c>
      <c r="Q11" s="1082">
        <v>145</v>
      </c>
      <c r="R11" s="1082">
        <v>25</v>
      </c>
      <c r="S11" s="1083">
        <v>25</v>
      </c>
      <c r="T11" s="1083"/>
      <c r="U11" s="1083"/>
      <c r="V11" s="1083">
        <v>26</v>
      </c>
      <c r="W11" s="1083">
        <v>26</v>
      </c>
      <c r="X11" s="1083">
        <v>26</v>
      </c>
      <c r="Y11" s="1083"/>
      <c r="Z11" s="1083">
        <v>26</v>
      </c>
      <c r="AA11" s="1083">
        <v>26</v>
      </c>
      <c r="AB11" s="1083">
        <v>26</v>
      </c>
      <c r="AC11" s="1083">
        <v>26</v>
      </c>
      <c r="AD11" s="1083">
        <v>26</v>
      </c>
      <c r="AE11" s="1083"/>
      <c r="AF11" s="1083">
        <v>26</v>
      </c>
      <c r="AG11" s="1083">
        <v>26</v>
      </c>
      <c r="AH11" s="1083">
        <v>27</v>
      </c>
      <c r="AI11" s="1083">
        <v>26</v>
      </c>
      <c r="AJ11" s="1083">
        <v>26</v>
      </c>
      <c r="AK11" s="1083">
        <v>27</v>
      </c>
      <c r="AL11" s="1083">
        <v>26</v>
      </c>
      <c r="AM11" s="1083">
        <v>26</v>
      </c>
      <c r="AN11" s="1083">
        <v>26</v>
      </c>
      <c r="AO11" s="1083"/>
      <c r="AP11" s="1083"/>
      <c r="AQ11" s="1083"/>
      <c r="AR11" s="1083"/>
      <c r="AS11" s="1083"/>
      <c r="AT11" s="1083"/>
      <c r="AU11" s="1083"/>
      <c r="AV11" s="1083"/>
      <c r="AW11" s="1083"/>
      <c r="AX11" s="1083"/>
      <c r="AY11" s="1083"/>
      <c r="AZ11" s="1083"/>
      <c r="BA11" s="1083"/>
      <c r="BB11" s="1083"/>
      <c r="BC11" s="1083"/>
      <c r="BD11" s="1083"/>
      <c r="BE11" s="1083"/>
      <c r="BF11" s="1083"/>
      <c r="BG11" s="1083"/>
      <c r="BH11" s="1083"/>
      <c r="BI11" s="1083"/>
      <c r="BJ11" s="1083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</row>
    <row r="12" spans="1:134" ht="15.95">
      <c r="A12">
        <v>11</v>
      </c>
      <c r="B12" t="s">
        <v>4085</v>
      </c>
      <c r="C12" t="s">
        <v>824</v>
      </c>
      <c r="E12" s="983">
        <v>1416096</v>
      </c>
      <c r="F12" s="983" t="s">
        <v>142</v>
      </c>
      <c r="G12" s="1073" t="s">
        <v>1248</v>
      </c>
      <c r="H12" s="987" t="s">
        <v>329</v>
      </c>
      <c r="I12" s="1074">
        <v>44356</v>
      </c>
      <c r="J12" s="1075">
        <f t="shared" ref="J12:J15" ca="1" si="8">YEARFRAC(I12,TODAY())</f>
        <v>2.2472222222222222</v>
      </c>
      <c r="K12" s="1073">
        <f t="shared" ref="K12:K15" ca="1" si="9">_xlfn.DAYS(TODAY(),I12)</f>
        <v>821</v>
      </c>
      <c r="L12" s="1073">
        <f t="shared" ref="L12:L15" ca="1" si="10">K12/30</f>
        <v>27.366666666666667</v>
      </c>
      <c r="M12" s="643" t="s">
        <v>3375</v>
      </c>
      <c r="N12" s="1115">
        <v>44718</v>
      </c>
      <c r="O12" s="362">
        <f t="shared" si="6"/>
        <v>12.066666666666666</v>
      </c>
      <c r="P12" s="981"/>
      <c r="Q12" s="981"/>
      <c r="R12" s="981"/>
      <c r="S12" s="981"/>
      <c r="T12" s="987">
        <v>30</v>
      </c>
      <c r="U12" s="987">
        <v>181</v>
      </c>
      <c r="V12" s="981">
        <v>30</v>
      </c>
      <c r="W12" s="981">
        <v>29</v>
      </c>
      <c r="X12" s="981">
        <v>30</v>
      </c>
      <c r="Y12" s="981"/>
      <c r="Z12" s="981">
        <v>30</v>
      </c>
      <c r="AA12" s="981">
        <v>30</v>
      </c>
      <c r="AB12" s="981">
        <v>31</v>
      </c>
      <c r="AC12" s="981">
        <v>31</v>
      </c>
      <c r="AD12" s="981">
        <v>31</v>
      </c>
      <c r="AE12" s="981"/>
      <c r="AF12" s="981">
        <v>30</v>
      </c>
      <c r="AG12" s="981">
        <v>30</v>
      </c>
      <c r="AH12" s="981">
        <v>30</v>
      </c>
      <c r="AI12" s="981">
        <v>31</v>
      </c>
      <c r="AJ12" s="981">
        <v>30</v>
      </c>
      <c r="AK12" s="981">
        <v>30</v>
      </c>
      <c r="AL12" s="981">
        <v>30</v>
      </c>
      <c r="AM12" s="981">
        <v>31</v>
      </c>
      <c r="AN12" s="981">
        <v>30</v>
      </c>
      <c r="AO12" s="981"/>
      <c r="AP12" s="981"/>
      <c r="AQ12" s="981"/>
      <c r="AR12" s="981"/>
      <c r="AS12" s="981"/>
      <c r="AT12" s="981"/>
      <c r="AU12" s="981"/>
      <c r="AV12" s="981"/>
      <c r="AW12" s="981"/>
      <c r="AX12" s="981"/>
      <c r="AY12" s="981"/>
      <c r="AZ12" s="981"/>
      <c r="BA12" s="981"/>
      <c r="BB12" s="981"/>
      <c r="BC12" s="981"/>
      <c r="BD12" s="981"/>
      <c r="BE12" s="981"/>
      <c r="BF12" s="981"/>
      <c r="BG12" s="981"/>
    </row>
    <row r="13" spans="1:134" ht="15.95">
      <c r="A13">
        <v>12</v>
      </c>
      <c r="B13" t="s">
        <v>4086</v>
      </c>
      <c r="C13" t="s">
        <v>826</v>
      </c>
      <c r="D13" t="s">
        <v>825</v>
      </c>
      <c r="E13" s="983">
        <v>1416096</v>
      </c>
      <c r="F13" s="983" t="s">
        <v>142</v>
      </c>
      <c r="G13" s="1073" t="s">
        <v>1248</v>
      </c>
      <c r="H13" s="987" t="s">
        <v>326</v>
      </c>
      <c r="I13" s="1074">
        <v>44356</v>
      </c>
      <c r="J13" s="1075">
        <f t="shared" ca="1" si="8"/>
        <v>2.2472222222222222</v>
      </c>
      <c r="K13" s="1073">
        <f t="shared" ca="1" si="9"/>
        <v>821</v>
      </c>
      <c r="L13" s="1073">
        <f t="shared" ca="1" si="10"/>
        <v>27.366666666666667</v>
      </c>
      <c r="M13" s="643" t="s">
        <v>3375</v>
      </c>
      <c r="N13" s="1115">
        <v>44718</v>
      </c>
      <c r="O13" s="362">
        <f t="shared" si="6"/>
        <v>12.066666666666666</v>
      </c>
      <c r="P13" s="981"/>
      <c r="Q13" s="981"/>
      <c r="R13" s="981"/>
      <c r="S13" s="981"/>
      <c r="T13" s="987">
        <v>31</v>
      </c>
      <c r="U13" s="987">
        <v>201</v>
      </c>
      <c r="V13" s="981">
        <v>31</v>
      </c>
      <c r="W13" s="981">
        <v>30</v>
      </c>
      <c r="X13" s="981">
        <v>31</v>
      </c>
      <c r="Y13" s="981"/>
      <c r="Z13" s="981">
        <v>32</v>
      </c>
      <c r="AA13" s="981">
        <v>31</v>
      </c>
      <c r="AB13" s="981">
        <v>32</v>
      </c>
      <c r="AC13" s="981">
        <v>32</v>
      </c>
      <c r="AD13" s="981">
        <v>32</v>
      </c>
      <c r="AE13" s="981"/>
      <c r="AF13" s="981">
        <v>33</v>
      </c>
      <c r="AG13" s="981">
        <v>31</v>
      </c>
      <c r="AH13" s="981">
        <v>32</v>
      </c>
      <c r="AI13" s="981">
        <v>32</v>
      </c>
      <c r="AJ13" s="981">
        <v>31</v>
      </c>
      <c r="AK13" s="981">
        <v>32</v>
      </c>
      <c r="AL13" s="981">
        <v>31</v>
      </c>
      <c r="AM13" s="981">
        <v>32</v>
      </c>
      <c r="AN13" s="981">
        <v>32</v>
      </c>
      <c r="AO13" s="981"/>
      <c r="AP13" s="981"/>
      <c r="AQ13" s="981"/>
      <c r="AR13" s="981"/>
      <c r="AS13" s="981"/>
      <c r="AT13" s="981"/>
      <c r="AU13" s="981"/>
      <c r="AV13" s="981"/>
      <c r="AW13" s="981"/>
      <c r="AX13" s="981"/>
      <c r="AY13" s="981"/>
      <c r="AZ13" s="981"/>
      <c r="BA13" s="981"/>
      <c r="BB13" s="981"/>
      <c r="BC13" s="981"/>
      <c r="BD13" s="981"/>
      <c r="BE13" s="981"/>
      <c r="BF13" s="981"/>
      <c r="BG13" s="981"/>
    </row>
    <row r="14" spans="1:134" ht="15.95">
      <c r="A14">
        <v>13</v>
      </c>
      <c r="B14" t="s">
        <v>4087</v>
      </c>
      <c r="C14" t="s">
        <v>827</v>
      </c>
      <c r="E14" s="983">
        <v>1416096</v>
      </c>
      <c r="F14" s="983" t="s">
        <v>142</v>
      </c>
      <c r="G14" s="1073" t="s">
        <v>1248</v>
      </c>
      <c r="H14" s="987" t="s">
        <v>316</v>
      </c>
      <c r="I14" s="1074">
        <v>44356</v>
      </c>
      <c r="J14" s="1075">
        <f t="shared" ca="1" si="8"/>
        <v>2.2472222222222222</v>
      </c>
      <c r="K14" s="1073">
        <f t="shared" ca="1" si="9"/>
        <v>821</v>
      </c>
      <c r="L14" s="1073">
        <f t="shared" ca="1" si="10"/>
        <v>27.366666666666667</v>
      </c>
      <c r="M14" s="643" t="s">
        <v>3375</v>
      </c>
      <c r="N14" s="1115">
        <v>44718</v>
      </c>
      <c r="O14" s="362">
        <f t="shared" si="6"/>
        <v>12.066666666666666</v>
      </c>
      <c r="P14" s="981"/>
      <c r="Q14" s="981"/>
      <c r="R14" s="981"/>
      <c r="S14" s="981"/>
      <c r="T14" s="987">
        <v>30</v>
      </c>
      <c r="U14" s="987">
        <v>229</v>
      </c>
      <c r="V14" s="981">
        <v>31</v>
      </c>
      <c r="W14" s="981">
        <v>30</v>
      </c>
      <c r="X14" s="981">
        <v>31</v>
      </c>
      <c r="Y14" s="981"/>
      <c r="Z14" s="981">
        <v>31</v>
      </c>
      <c r="AA14" s="981">
        <v>31</v>
      </c>
      <c r="AB14" s="981">
        <v>32</v>
      </c>
      <c r="AC14" s="981">
        <v>32</v>
      </c>
      <c r="AD14" s="981">
        <v>31</v>
      </c>
      <c r="AE14" s="981"/>
      <c r="AF14" s="981">
        <v>31</v>
      </c>
      <c r="AG14" s="981">
        <v>31</v>
      </c>
      <c r="AH14" s="981">
        <v>31</v>
      </c>
      <c r="AI14" s="981">
        <v>31</v>
      </c>
      <c r="AJ14" s="981">
        <v>30</v>
      </c>
      <c r="AK14" s="981">
        <v>31</v>
      </c>
      <c r="AL14" s="981">
        <v>30</v>
      </c>
      <c r="AM14" s="981">
        <v>31</v>
      </c>
      <c r="AN14" s="981">
        <v>31</v>
      </c>
      <c r="AO14" s="981"/>
      <c r="AP14" s="981"/>
      <c r="AQ14" s="981"/>
      <c r="AR14" s="981"/>
      <c r="AS14" s="981"/>
      <c r="AT14" s="981"/>
      <c r="AU14" s="981"/>
      <c r="AV14" s="981"/>
      <c r="AW14" s="981"/>
      <c r="AX14" s="981"/>
      <c r="AY14" s="981"/>
      <c r="AZ14" s="981"/>
      <c r="BA14" s="981"/>
      <c r="BB14" s="981"/>
      <c r="BC14" s="981"/>
      <c r="BD14" s="981"/>
      <c r="BE14" s="981"/>
      <c r="BF14" s="981"/>
      <c r="BG14" s="981"/>
    </row>
    <row r="15" spans="1:134" ht="15.95">
      <c r="A15">
        <v>14</v>
      </c>
      <c r="B15" t="s">
        <v>4088</v>
      </c>
      <c r="C15" t="s">
        <v>828</v>
      </c>
      <c r="E15" s="983">
        <v>1416096</v>
      </c>
      <c r="F15" s="983" t="s">
        <v>142</v>
      </c>
      <c r="G15" s="1073" t="s">
        <v>1248</v>
      </c>
      <c r="H15" s="987" t="s">
        <v>323</v>
      </c>
      <c r="I15" s="1074">
        <v>44356</v>
      </c>
      <c r="J15" s="1075">
        <f t="shared" ca="1" si="8"/>
        <v>2.2472222222222222</v>
      </c>
      <c r="K15" s="1073">
        <f t="shared" ca="1" si="9"/>
        <v>821</v>
      </c>
      <c r="L15" s="1073">
        <f t="shared" ca="1" si="10"/>
        <v>27.366666666666667</v>
      </c>
      <c r="M15" s="643" t="s">
        <v>3375</v>
      </c>
      <c r="N15" s="1116">
        <v>44718</v>
      </c>
      <c r="O15" s="362">
        <f t="shared" si="6"/>
        <v>12.066666666666666</v>
      </c>
      <c r="P15" s="981"/>
      <c r="Q15" s="981"/>
      <c r="R15" s="981"/>
      <c r="S15" s="981"/>
      <c r="T15" s="987">
        <v>33</v>
      </c>
      <c r="U15" s="987">
        <v>175</v>
      </c>
      <c r="V15" s="981">
        <v>33</v>
      </c>
      <c r="W15" s="981">
        <v>33</v>
      </c>
      <c r="X15" s="981">
        <v>33</v>
      </c>
      <c r="Y15" s="981"/>
      <c r="Z15" s="981">
        <v>34</v>
      </c>
      <c r="AA15" s="981">
        <v>34</v>
      </c>
      <c r="AB15" s="981">
        <v>35</v>
      </c>
      <c r="AC15" s="981">
        <v>35</v>
      </c>
      <c r="AD15" s="981">
        <v>34</v>
      </c>
      <c r="AE15" s="981"/>
      <c r="AF15" s="981">
        <v>34</v>
      </c>
      <c r="AG15" s="981">
        <v>33</v>
      </c>
      <c r="AH15" s="981">
        <v>33</v>
      </c>
      <c r="AI15" s="981">
        <v>33</v>
      </c>
      <c r="AJ15" s="981">
        <v>33</v>
      </c>
      <c r="AK15" s="981">
        <v>33</v>
      </c>
      <c r="AL15" s="981">
        <v>34</v>
      </c>
      <c r="AM15" s="981">
        <v>34</v>
      </c>
      <c r="AN15" s="981">
        <v>33</v>
      </c>
      <c r="AO15" s="981"/>
      <c r="AP15" s="981"/>
      <c r="AQ15" s="981"/>
      <c r="AR15" s="981"/>
      <c r="AS15" s="981"/>
      <c r="AT15" s="981"/>
      <c r="AU15" s="981"/>
      <c r="AV15" s="981"/>
      <c r="AW15" s="981"/>
      <c r="AX15" s="981"/>
      <c r="AY15" s="981"/>
      <c r="AZ15" s="981"/>
      <c r="BA15" s="981"/>
      <c r="BB15" s="981"/>
      <c r="BC15" s="981"/>
      <c r="BD15" s="981"/>
      <c r="BE15" s="981"/>
      <c r="BF15" s="981"/>
      <c r="BG15" s="981"/>
    </row>
    <row r="16" spans="1:134">
      <c r="M16" t="s">
        <v>4089</v>
      </c>
      <c r="T16" s="1"/>
      <c r="U16" s="1"/>
    </row>
    <row r="18" spans="1:20" ht="15.95">
      <c r="H18" s="787"/>
      <c r="I18" s="787"/>
      <c r="J18" s="869"/>
      <c r="K18" s="869"/>
      <c r="L18" s="869"/>
      <c r="M18" s="869"/>
      <c r="N18" s="869"/>
      <c r="T18" s="868"/>
    </row>
    <row r="19" spans="1:20" ht="15.95">
      <c r="H19" s="787"/>
      <c r="I19" s="787"/>
      <c r="J19" s="869"/>
      <c r="K19" s="869"/>
      <c r="L19" s="869"/>
      <c r="M19" s="869"/>
      <c r="N19" s="869"/>
      <c r="T19" s="868"/>
    </row>
    <row r="20" spans="1:20" ht="15.95">
      <c r="H20" s="532"/>
      <c r="I20" s="1"/>
      <c r="J20" s="1"/>
      <c r="K20" s="532"/>
      <c r="L20" s="1071"/>
      <c r="M20" s="854"/>
      <c r="N20" s="532"/>
      <c r="O20" s="532"/>
      <c r="P20" s="167"/>
      <c r="Q20" s="6"/>
      <c r="R20" s="167"/>
    </row>
    <row r="21" spans="1:20" ht="15.95">
      <c r="A21" s="161" t="s">
        <v>184</v>
      </c>
      <c r="B21" s="14"/>
      <c r="I21" s="14"/>
      <c r="J21" s="14"/>
      <c r="P21" s="167"/>
      <c r="Q21" s="6"/>
      <c r="R21" s="167"/>
    </row>
    <row r="22" spans="1:20" ht="15.95">
      <c r="A22" s="162" t="s">
        <v>153</v>
      </c>
      <c r="B22" s="877"/>
      <c r="G22" t="s">
        <v>4090</v>
      </c>
      <c r="I22" s="14"/>
      <c r="J22" s="14"/>
      <c r="P22" s="167"/>
      <c r="Q22" s="6"/>
      <c r="R22" s="167"/>
    </row>
    <row r="23" spans="1:20" ht="15.95">
      <c r="A23" s="163" t="s">
        <v>170</v>
      </c>
      <c r="B23" s="105"/>
      <c r="I23" s="14"/>
      <c r="J23" s="14"/>
    </row>
    <row r="24" spans="1:20" ht="15.95">
      <c r="A24" s="164" t="s">
        <v>179</v>
      </c>
      <c r="B24" s="124"/>
      <c r="I24" s="14"/>
      <c r="J24" s="14"/>
      <c r="P24" s="167"/>
      <c r="Q24" s="6"/>
      <c r="R24" s="167"/>
      <c r="S24" s="1"/>
      <c r="T24" s="1"/>
    </row>
    <row r="25" spans="1:20" ht="15.95">
      <c r="A25" s="165" t="s">
        <v>185</v>
      </c>
      <c r="B25" s="3"/>
      <c r="H25" s="676"/>
      <c r="I25" s="1"/>
      <c r="J25" s="1"/>
      <c r="K25" s="1"/>
      <c r="L25" s="853"/>
      <c r="M25" s="775"/>
      <c r="N25" s="14"/>
      <c r="O25" s="852"/>
      <c r="P25" s="167"/>
      <c r="Q25" s="6"/>
      <c r="R25" s="167"/>
      <c r="S25" s="1"/>
      <c r="T25" s="1"/>
    </row>
    <row r="26" spans="1:20" ht="15.95">
      <c r="A26" s="187" t="s">
        <v>183</v>
      </c>
      <c r="B26" s="92"/>
    </row>
    <row r="27" spans="1:20">
      <c r="A27" s="186" t="s">
        <v>186</v>
      </c>
      <c r="B27" s="151"/>
    </row>
    <row r="28" spans="1:20" ht="17.100000000000001">
      <c r="A28" s="374" t="s">
        <v>187</v>
      </c>
      <c r="B28" s="878"/>
    </row>
    <row r="29" spans="1:20" ht="17.100000000000001">
      <c r="A29" s="393" t="s">
        <v>188</v>
      </c>
      <c r="B29" s="879"/>
    </row>
  </sheetData>
  <pageMargins left="0.7" right="0.7" top="0.75" bottom="0.75" header="0.3" footer="0.3"/>
  <pageSetup fitToHeight="0"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A023-7ACB-4E12-B8DE-C4A442AC6FB0}">
  <sheetPr>
    <tabColor rgb="FFFFC000"/>
    <pageSetUpPr fitToPage="1"/>
  </sheetPr>
  <dimension ref="A1:BN32"/>
  <sheetViews>
    <sheetView topLeftCell="Y1" workbookViewId="0">
      <selection activeCell="AL2" sqref="AL2"/>
    </sheetView>
  </sheetViews>
  <sheetFormatPr defaultColWidth="8.85546875" defaultRowHeight="15"/>
  <cols>
    <col min="1" max="2" width="15.7109375" customWidth="1"/>
    <col min="3" max="3" width="12.140625" customWidth="1"/>
    <col min="4" max="4" width="8.28515625" customWidth="1"/>
    <col min="5" max="5" width="13.42578125" customWidth="1"/>
    <col min="7" max="7" width="10" customWidth="1"/>
    <col min="9" max="9" width="13.42578125" customWidth="1"/>
    <col min="10" max="10" width="8" customWidth="1"/>
    <col min="11" max="11" width="8.28515625" customWidth="1"/>
    <col min="12" max="12" width="15.7109375" customWidth="1"/>
    <col min="13" max="13" width="20.7109375" customWidth="1"/>
    <col min="14" max="14" width="12.42578125" customWidth="1"/>
    <col min="15" max="15" width="17.42578125" customWidth="1"/>
    <col min="16" max="16" width="16.7109375" customWidth="1"/>
    <col min="17" max="17" width="17.140625" customWidth="1"/>
    <col min="18" max="18" width="10.85546875" customWidth="1"/>
    <col min="20" max="20" width="10.42578125" customWidth="1"/>
    <col min="21" max="21" width="21.42578125" customWidth="1"/>
    <col min="22" max="22" width="13.7109375" bestFit="1" customWidth="1"/>
    <col min="23" max="24" width="14.85546875" bestFit="1" customWidth="1"/>
    <col min="25" max="25" width="14" bestFit="1" customWidth="1"/>
    <col min="26" max="26" width="14.140625" bestFit="1" customWidth="1"/>
    <col min="27" max="27" width="14.42578125" customWidth="1"/>
    <col min="28" max="28" width="14.7109375" customWidth="1"/>
    <col min="29" max="29" width="14.85546875" bestFit="1" customWidth="1"/>
    <col min="30" max="30" width="13.7109375" bestFit="1" customWidth="1"/>
    <col min="31" max="31" width="13.140625" customWidth="1"/>
    <col min="36" max="37" width="10.42578125" bestFit="1" customWidth="1"/>
    <col min="38" max="38" width="23.42578125" bestFit="1" customWidth="1"/>
  </cols>
  <sheetData>
    <row r="1" spans="1:66">
      <c r="A1" s="167" t="s">
        <v>126</v>
      </c>
      <c r="B1" s="167" t="s">
        <v>267</v>
      </c>
      <c r="C1" s="167" t="s">
        <v>3367</v>
      </c>
      <c r="D1" s="316" t="s">
        <v>269</v>
      </c>
      <c r="E1" s="167" t="s">
        <v>3227</v>
      </c>
      <c r="F1" s="167" t="s">
        <v>219</v>
      </c>
      <c r="G1" s="167" t="s">
        <v>222</v>
      </c>
      <c r="H1" s="167" t="s">
        <v>271</v>
      </c>
      <c r="I1" s="167" t="s">
        <v>218</v>
      </c>
      <c r="J1" s="167" t="s">
        <v>272</v>
      </c>
      <c r="K1" s="167" t="s">
        <v>3684</v>
      </c>
      <c r="L1" s="167" t="s">
        <v>3685</v>
      </c>
      <c r="M1" s="167" t="s">
        <v>3233</v>
      </c>
      <c r="N1" s="368" t="s">
        <v>3675</v>
      </c>
      <c r="O1" s="167" t="s">
        <v>3676</v>
      </c>
      <c r="P1" s="328" t="s">
        <v>4091</v>
      </c>
      <c r="Q1" s="429" t="s">
        <v>4092</v>
      </c>
      <c r="R1" t="s">
        <v>4023</v>
      </c>
      <c r="S1" t="s">
        <v>4024</v>
      </c>
      <c r="T1" t="s">
        <v>4032</v>
      </c>
      <c r="U1" t="s">
        <v>4093</v>
      </c>
      <c r="V1" t="s">
        <v>4027</v>
      </c>
      <c r="W1" t="s">
        <v>4034</v>
      </c>
      <c r="X1" t="s">
        <v>4035</v>
      </c>
      <c r="Y1" t="s">
        <v>4036</v>
      </c>
      <c r="Z1" t="s">
        <v>4094</v>
      </c>
      <c r="AA1" t="s">
        <v>4050</v>
      </c>
      <c r="AB1" t="s">
        <v>4095</v>
      </c>
      <c r="AC1" t="s">
        <v>4052</v>
      </c>
      <c r="AD1" t="s">
        <v>4070</v>
      </c>
      <c r="AE1" t="s">
        <v>4071</v>
      </c>
      <c r="AF1" t="s">
        <v>4072</v>
      </c>
      <c r="AG1" t="s">
        <v>4073</v>
      </c>
      <c r="AH1" t="s">
        <v>4074</v>
      </c>
      <c r="AI1" t="s">
        <v>4096</v>
      </c>
      <c r="AJ1" s="6">
        <v>44785</v>
      </c>
      <c r="AK1" s="6">
        <v>44792</v>
      </c>
      <c r="AL1" t="s">
        <v>3738</v>
      </c>
    </row>
    <row r="2" spans="1:66" s="661" customFormat="1" ht="15.95">
      <c r="A2" s="76">
        <v>1</v>
      </c>
      <c r="B2" s="76"/>
      <c r="C2" s="661" t="s">
        <v>830</v>
      </c>
      <c r="E2" s="1137">
        <v>1385308</v>
      </c>
      <c r="F2" s="855" t="s">
        <v>144</v>
      </c>
      <c r="G2" s="1137" t="s">
        <v>183</v>
      </c>
      <c r="H2" s="855" t="s">
        <v>329</v>
      </c>
      <c r="I2" s="1135">
        <v>44203</v>
      </c>
      <c r="J2" s="1136">
        <f t="shared" ref="J2:J5" ca="1" si="0">YEARFRAC(I2,TODAY())</f>
        <v>2.6694444444444443</v>
      </c>
      <c r="K2" s="1137">
        <f t="shared" ref="K2:K5" ca="1" si="1">_xlfn.DAYS(TODAY(),I2)</f>
        <v>974</v>
      </c>
      <c r="L2" s="1137">
        <f t="shared" ref="L2:L5" ca="1" si="2">K2/30</f>
        <v>32.466666666666669</v>
      </c>
      <c r="M2" s="1019" t="s">
        <v>3827</v>
      </c>
      <c r="N2" s="1158">
        <v>44746</v>
      </c>
      <c r="O2" s="76">
        <f t="shared" ref="O2:O18" si="3">_xlfn.DAYS(N2,I2)/30</f>
        <v>18.100000000000001</v>
      </c>
      <c r="P2" s="661">
        <v>22</v>
      </c>
      <c r="Q2" s="661">
        <v>164</v>
      </c>
      <c r="R2" s="661">
        <v>25</v>
      </c>
      <c r="T2" s="661">
        <v>25</v>
      </c>
      <c r="U2" s="661">
        <v>28</v>
      </c>
      <c r="V2" s="661">
        <v>26</v>
      </c>
      <c r="W2" s="661">
        <v>26</v>
      </c>
      <c r="X2" s="661">
        <v>28</v>
      </c>
      <c r="Y2" s="661" t="s">
        <v>4097</v>
      </c>
    </row>
    <row r="3" spans="1:66" ht="15.95">
      <c r="A3" s="1">
        <v>2</v>
      </c>
      <c r="B3" s="1304" t="s">
        <v>4098</v>
      </c>
      <c r="C3" t="s">
        <v>831</v>
      </c>
      <c r="D3" t="s">
        <v>630</v>
      </c>
      <c r="E3" s="914">
        <v>1385308</v>
      </c>
      <c r="F3" s="92" t="s">
        <v>144</v>
      </c>
      <c r="G3" s="914" t="s">
        <v>183</v>
      </c>
      <c r="H3" s="92" t="s">
        <v>326</v>
      </c>
      <c r="I3" s="915">
        <v>44203</v>
      </c>
      <c r="J3" s="916">
        <f t="shared" ca="1" si="0"/>
        <v>2.6694444444444443</v>
      </c>
      <c r="K3" s="914">
        <f t="shared" ca="1" si="1"/>
        <v>974</v>
      </c>
      <c r="L3" s="914">
        <f t="shared" ca="1" si="2"/>
        <v>32.466666666666669</v>
      </c>
      <c r="M3" s="769" t="s">
        <v>3827</v>
      </c>
      <c r="N3" s="1120">
        <v>44746</v>
      </c>
      <c r="O3" s="176">
        <f t="shared" si="3"/>
        <v>18.100000000000001</v>
      </c>
      <c r="P3" s="1121">
        <v>34</v>
      </c>
      <c r="Q3" s="1121">
        <v>207</v>
      </c>
      <c r="R3" s="1121">
        <v>39</v>
      </c>
      <c r="S3" s="1121"/>
      <c r="T3" s="1121">
        <v>43</v>
      </c>
      <c r="U3" s="1121">
        <v>44</v>
      </c>
      <c r="V3" s="1121">
        <v>46</v>
      </c>
      <c r="W3" s="1121">
        <v>48</v>
      </c>
      <c r="X3" s="1121">
        <v>48</v>
      </c>
      <c r="Y3" s="1121"/>
      <c r="Z3" s="1121">
        <v>50</v>
      </c>
      <c r="AA3" s="1121">
        <v>52</v>
      </c>
      <c r="AB3" s="1121">
        <v>48</v>
      </c>
      <c r="AC3" s="1121">
        <v>45</v>
      </c>
      <c r="AD3" s="1121">
        <v>44</v>
      </c>
      <c r="AE3" s="1121">
        <v>42</v>
      </c>
      <c r="AF3" s="1121">
        <v>41</v>
      </c>
      <c r="AG3" s="1121">
        <v>42</v>
      </c>
      <c r="AH3" s="1121">
        <v>43</v>
      </c>
      <c r="AI3" s="1121">
        <v>46</v>
      </c>
      <c r="AJ3" s="1121">
        <v>46</v>
      </c>
      <c r="AK3" s="1121">
        <v>46</v>
      </c>
      <c r="AL3" s="1121"/>
      <c r="AM3" s="1121"/>
      <c r="AN3" s="1121"/>
      <c r="AO3" s="1121"/>
      <c r="AP3" s="1121"/>
      <c r="AQ3" s="1121"/>
      <c r="AR3" s="1121"/>
      <c r="AS3" s="1121"/>
      <c r="AT3" s="1121"/>
      <c r="AU3" s="1121"/>
      <c r="AV3" s="1121"/>
      <c r="AW3" s="1121"/>
      <c r="AX3" s="1121"/>
      <c r="AY3" s="1121"/>
    </row>
    <row r="4" spans="1:66" ht="15.95">
      <c r="A4" s="1">
        <v>3</v>
      </c>
      <c r="B4" s="1304" t="s">
        <v>4099</v>
      </c>
      <c r="C4" t="s">
        <v>832</v>
      </c>
      <c r="E4" s="914">
        <v>1385308</v>
      </c>
      <c r="F4" s="92" t="s">
        <v>144</v>
      </c>
      <c r="G4" s="914" t="s">
        <v>183</v>
      </c>
      <c r="H4" s="92" t="s">
        <v>316</v>
      </c>
      <c r="I4" s="915">
        <v>44203</v>
      </c>
      <c r="J4" s="916">
        <f t="shared" ca="1" si="0"/>
        <v>2.6694444444444443</v>
      </c>
      <c r="K4" s="914">
        <f t="shared" ca="1" si="1"/>
        <v>974</v>
      </c>
      <c r="L4" s="914">
        <f t="shared" ca="1" si="2"/>
        <v>32.466666666666669</v>
      </c>
      <c r="M4" s="769" t="s">
        <v>3827</v>
      </c>
      <c r="N4" s="1120">
        <v>44746</v>
      </c>
      <c r="O4" s="176">
        <f t="shared" si="3"/>
        <v>18.100000000000001</v>
      </c>
      <c r="P4" s="1121">
        <v>30</v>
      </c>
      <c r="Q4" s="1121">
        <v>265</v>
      </c>
      <c r="R4" s="1121">
        <v>36</v>
      </c>
      <c r="S4" s="1121"/>
      <c r="T4" s="1121">
        <v>41</v>
      </c>
      <c r="U4" s="1121">
        <v>44</v>
      </c>
      <c r="V4" s="1121">
        <v>46</v>
      </c>
      <c r="W4" s="1121">
        <v>47</v>
      </c>
      <c r="X4" s="1121">
        <v>47</v>
      </c>
      <c r="Y4" s="1121"/>
      <c r="Z4" s="1121">
        <v>48</v>
      </c>
      <c r="AA4" s="1121">
        <v>50</v>
      </c>
      <c r="AB4" s="1121">
        <v>50</v>
      </c>
      <c r="AC4" s="1121">
        <v>49</v>
      </c>
      <c r="AD4" s="1121">
        <v>51</v>
      </c>
      <c r="AE4" s="1121">
        <v>52</v>
      </c>
      <c r="AF4" s="1121">
        <v>51</v>
      </c>
      <c r="AG4" s="1121">
        <v>52</v>
      </c>
      <c r="AH4" s="1121">
        <v>52</v>
      </c>
      <c r="AI4" s="1121">
        <v>52</v>
      </c>
      <c r="AJ4" s="1121">
        <v>52</v>
      </c>
      <c r="AK4" s="1121">
        <v>50</v>
      </c>
      <c r="AL4" s="1121">
        <v>203</v>
      </c>
      <c r="AM4" s="1121"/>
      <c r="AN4" s="1121"/>
      <c r="AO4" s="1121"/>
      <c r="AP4" s="1121"/>
      <c r="AQ4" s="1121"/>
      <c r="AR4" s="1121"/>
      <c r="AS4" s="1121"/>
      <c r="AT4" s="1121"/>
      <c r="AU4" s="1121"/>
      <c r="AV4" s="1121"/>
      <c r="AW4" s="1121"/>
      <c r="AX4" s="1121"/>
      <c r="AY4" s="1121"/>
    </row>
    <row r="5" spans="1:66" ht="15.95">
      <c r="A5" s="686">
        <v>4</v>
      </c>
      <c r="B5" s="1616" t="s">
        <v>4100</v>
      </c>
      <c r="C5" s="771" t="s">
        <v>833</v>
      </c>
      <c r="D5" s="771"/>
      <c r="E5" s="920">
        <v>1385308</v>
      </c>
      <c r="F5" s="910" t="s">
        <v>144</v>
      </c>
      <c r="G5" s="920" t="s">
        <v>183</v>
      </c>
      <c r="H5" s="910" t="s">
        <v>323</v>
      </c>
      <c r="I5" s="921">
        <v>44203</v>
      </c>
      <c r="J5" s="922">
        <f t="shared" ca="1" si="0"/>
        <v>2.6694444444444443</v>
      </c>
      <c r="K5" s="920">
        <f t="shared" ca="1" si="1"/>
        <v>974</v>
      </c>
      <c r="L5" s="920">
        <f t="shared" ca="1" si="2"/>
        <v>32.466666666666669</v>
      </c>
      <c r="M5" s="770" t="s">
        <v>3827</v>
      </c>
      <c r="N5" s="1122">
        <v>44746</v>
      </c>
      <c r="O5" s="911">
        <f t="shared" si="3"/>
        <v>18.100000000000001</v>
      </c>
      <c r="P5" s="1123">
        <v>26</v>
      </c>
      <c r="Q5" s="1123">
        <v>246</v>
      </c>
      <c r="R5" s="1123">
        <v>29</v>
      </c>
      <c r="S5" s="1123"/>
      <c r="T5" s="1123">
        <v>28</v>
      </c>
      <c r="U5" s="1123">
        <v>29</v>
      </c>
      <c r="V5" s="1123">
        <v>31</v>
      </c>
      <c r="W5" s="1123">
        <v>30</v>
      </c>
      <c r="X5" s="1123">
        <v>30</v>
      </c>
      <c r="Y5" s="1123"/>
      <c r="Z5" s="1123">
        <v>31</v>
      </c>
      <c r="AA5" s="1123">
        <v>30</v>
      </c>
      <c r="AB5" s="1123">
        <v>30</v>
      </c>
      <c r="AC5" s="1121">
        <v>30</v>
      </c>
      <c r="AD5" s="1121">
        <v>30</v>
      </c>
      <c r="AE5" s="1121">
        <v>30</v>
      </c>
      <c r="AF5" s="1121">
        <v>30</v>
      </c>
      <c r="AG5" s="1121">
        <v>31</v>
      </c>
      <c r="AH5" s="1121">
        <v>31</v>
      </c>
      <c r="AI5" s="1121">
        <v>31</v>
      </c>
      <c r="AJ5" s="1121">
        <v>30</v>
      </c>
      <c r="AK5" s="1121">
        <v>29</v>
      </c>
      <c r="AL5" s="1121">
        <v>135</v>
      </c>
      <c r="AM5" s="1121"/>
      <c r="AN5" s="1121"/>
      <c r="AO5" s="1121"/>
      <c r="AP5" s="1121"/>
      <c r="AQ5" s="1121"/>
      <c r="AR5" s="1121"/>
      <c r="AS5" s="1121"/>
      <c r="AT5" s="1121"/>
      <c r="AU5" s="1121"/>
      <c r="AV5" s="1121"/>
      <c r="AW5" s="1121"/>
      <c r="AX5" s="1121"/>
      <c r="AY5" s="1121"/>
    </row>
    <row r="6" spans="1:66" s="661" customFormat="1" ht="17.100000000000001">
      <c r="A6" s="76">
        <v>5</v>
      </c>
      <c r="B6" s="76"/>
      <c r="C6" s="661" t="s">
        <v>834</v>
      </c>
      <c r="E6" s="1137">
        <v>1336229</v>
      </c>
      <c r="F6" s="76" t="s">
        <v>144</v>
      </c>
      <c r="G6" s="661" t="s">
        <v>179</v>
      </c>
      <c r="H6" s="946" t="s">
        <v>326</v>
      </c>
      <c r="I6" s="1135">
        <v>44182</v>
      </c>
      <c r="J6" s="1136">
        <f t="shared" ref="J6:J15" ca="1" si="4">YEARFRAC(I6,TODAY())</f>
        <v>2.7250000000000001</v>
      </c>
      <c r="K6" s="1137">
        <f t="shared" ref="K6:K15" ca="1" si="5">_xlfn.DAYS(TODAY(),I6)</f>
        <v>995</v>
      </c>
      <c r="L6" s="1137">
        <f t="shared" ref="L6:L15" ca="1" si="6">K6/30</f>
        <v>33.166666666666664</v>
      </c>
      <c r="M6" s="1019" t="s">
        <v>3827</v>
      </c>
      <c r="N6" s="1158">
        <v>44746</v>
      </c>
      <c r="O6" s="76">
        <f t="shared" si="3"/>
        <v>18.8</v>
      </c>
      <c r="P6" s="661">
        <v>27</v>
      </c>
      <c r="Q6" s="661">
        <v>151</v>
      </c>
      <c r="R6" s="661">
        <v>31</v>
      </c>
      <c r="T6" s="661">
        <v>34</v>
      </c>
      <c r="U6" s="661">
        <v>35</v>
      </c>
      <c r="V6" s="661">
        <v>35</v>
      </c>
      <c r="W6" s="661">
        <v>34</v>
      </c>
      <c r="X6" s="661">
        <v>33</v>
      </c>
      <c r="Z6" s="661">
        <v>30</v>
      </c>
      <c r="AA6" s="661">
        <v>29</v>
      </c>
      <c r="AB6" s="661" t="s">
        <v>4101</v>
      </c>
    </row>
    <row r="7" spans="1:66" ht="17.100000000000001">
      <c r="A7" s="1">
        <v>6</v>
      </c>
      <c r="B7" s="1" t="s">
        <v>4102</v>
      </c>
      <c r="C7" t="s">
        <v>835</v>
      </c>
      <c r="D7" t="s">
        <v>4103</v>
      </c>
      <c r="E7" s="788">
        <v>1336229</v>
      </c>
      <c r="F7" s="274" t="s">
        <v>144</v>
      </c>
      <c r="G7" s="325" t="s">
        <v>179</v>
      </c>
      <c r="H7" s="708" t="s">
        <v>316</v>
      </c>
      <c r="I7" s="789">
        <v>44182</v>
      </c>
      <c r="J7" s="790">
        <f t="shared" ca="1" si="4"/>
        <v>2.7250000000000001</v>
      </c>
      <c r="K7" s="788">
        <f t="shared" ca="1" si="5"/>
        <v>995</v>
      </c>
      <c r="L7" s="788">
        <f t="shared" ca="1" si="6"/>
        <v>33.166666666666664</v>
      </c>
      <c r="M7" s="769" t="s">
        <v>3827</v>
      </c>
      <c r="N7" s="1124">
        <v>44746</v>
      </c>
      <c r="O7" s="274">
        <f t="shared" si="3"/>
        <v>18.8</v>
      </c>
      <c r="P7" s="325">
        <v>29</v>
      </c>
      <c r="Q7" s="325">
        <v>202</v>
      </c>
      <c r="R7" s="325">
        <v>32</v>
      </c>
      <c r="S7" s="325"/>
      <c r="T7" s="325">
        <v>38</v>
      </c>
      <c r="U7" s="325">
        <v>40</v>
      </c>
      <c r="V7" s="325">
        <v>43</v>
      </c>
      <c r="W7" s="325">
        <v>44</v>
      </c>
      <c r="X7" s="325">
        <v>44</v>
      </c>
      <c r="Y7" s="325"/>
      <c r="Z7" s="325">
        <v>44</v>
      </c>
      <c r="AA7" s="325">
        <v>44</v>
      </c>
      <c r="AB7" s="325">
        <v>46</v>
      </c>
      <c r="AC7" s="325">
        <v>48</v>
      </c>
      <c r="AD7" s="325">
        <v>48</v>
      </c>
      <c r="AE7" s="325">
        <v>50</v>
      </c>
      <c r="AF7" s="325">
        <v>51</v>
      </c>
      <c r="AG7" s="325">
        <v>50</v>
      </c>
      <c r="AH7" s="325">
        <v>50</v>
      </c>
      <c r="AI7" s="325">
        <v>52</v>
      </c>
      <c r="AJ7" s="325">
        <v>52</v>
      </c>
      <c r="AK7" s="325">
        <v>53</v>
      </c>
      <c r="AL7" s="325"/>
      <c r="AM7" s="325"/>
      <c r="AN7" s="325"/>
      <c r="AO7" s="325"/>
      <c r="AP7" s="325"/>
      <c r="AQ7" s="325"/>
      <c r="AR7" s="325"/>
      <c r="AS7" s="325"/>
      <c r="AT7" s="325"/>
      <c r="AU7" s="325"/>
      <c r="AV7" s="325"/>
      <c r="AW7" s="325"/>
      <c r="AX7" s="325"/>
      <c r="AY7" s="325"/>
      <c r="AZ7" s="325"/>
      <c r="BA7" s="325"/>
      <c r="BB7" s="325"/>
    </row>
    <row r="8" spans="1:66" ht="17.100000000000001">
      <c r="A8" s="1">
        <v>7</v>
      </c>
      <c r="B8" s="1" t="s">
        <v>4104</v>
      </c>
      <c r="C8" t="s">
        <v>836</v>
      </c>
      <c r="E8" s="788">
        <v>1336229</v>
      </c>
      <c r="F8" s="274" t="s">
        <v>144</v>
      </c>
      <c r="G8" s="325" t="s">
        <v>179</v>
      </c>
      <c r="H8" s="708" t="s">
        <v>323</v>
      </c>
      <c r="I8" s="789">
        <v>44182</v>
      </c>
      <c r="J8" s="790">
        <f t="shared" ca="1" si="4"/>
        <v>2.7250000000000001</v>
      </c>
      <c r="K8" s="788">
        <f t="shared" ca="1" si="5"/>
        <v>995</v>
      </c>
      <c r="L8" s="788">
        <f t="shared" ca="1" si="6"/>
        <v>33.166666666666664</v>
      </c>
      <c r="M8" s="769" t="s">
        <v>3827</v>
      </c>
      <c r="N8" s="1124">
        <v>44746</v>
      </c>
      <c r="O8" s="274">
        <f t="shared" si="3"/>
        <v>18.8</v>
      </c>
      <c r="P8" s="325">
        <v>26</v>
      </c>
      <c r="Q8" s="325">
        <v>168</v>
      </c>
      <c r="R8" s="325">
        <v>31</v>
      </c>
      <c r="S8" s="325"/>
      <c r="T8" s="325">
        <v>34</v>
      </c>
      <c r="U8" s="325">
        <v>36</v>
      </c>
      <c r="V8" s="325">
        <v>38</v>
      </c>
      <c r="W8" s="325">
        <v>39</v>
      </c>
      <c r="X8" s="325">
        <v>40</v>
      </c>
      <c r="Y8" s="325"/>
      <c r="Z8" s="325">
        <v>41</v>
      </c>
      <c r="AA8" s="325">
        <v>42</v>
      </c>
      <c r="AB8" s="325">
        <v>43</v>
      </c>
      <c r="AC8" s="325">
        <v>44</v>
      </c>
      <c r="AD8" s="325">
        <v>45</v>
      </c>
      <c r="AE8" s="325">
        <v>47</v>
      </c>
      <c r="AF8" s="325">
        <v>46</v>
      </c>
      <c r="AG8" s="325">
        <v>46</v>
      </c>
      <c r="AH8" s="325">
        <v>44</v>
      </c>
      <c r="AI8" s="325">
        <v>46</v>
      </c>
      <c r="AJ8" s="325">
        <v>47</v>
      </c>
      <c r="AK8" s="325">
        <v>47</v>
      </c>
      <c r="AL8" s="325">
        <v>199</v>
      </c>
      <c r="AM8" s="325"/>
      <c r="AN8" s="325"/>
      <c r="AO8" s="325"/>
      <c r="AP8" s="325"/>
      <c r="AQ8" s="325"/>
      <c r="AR8" s="325"/>
      <c r="AS8" s="325"/>
      <c r="AT8" s="325"/>
      <c r="AU8" s="325"/>
      <c r="AV8" s="325"/>
      <c r="AW8" s="325"/>
      <c r="AX8" s="325"/>
      <c r="AY8" s="325"/>
      <c r="AZ8" s="325"/>
      <c r="BA8" s="325"/>
      <c r="BB8" s="325"/>
    </row>
    <row r="9" spans="1:66" ht="17.100000000000001">
      <c r="A9" s="1">
        <v>8</v>
      </c>
      <c r="B9" s="1" t="s">
        <v>4105</v>
      </c>
      <c r="C9" t="s">
        <v>837</v>
      </c>
      <c r="E9" s="788">
        <v>1336229</v>
      </c>
      <c r="F9" s="274" t="s">
        <v>144</v>
      </c>
      <c r="G9" s="325" t="s">
        <v>179</v>
      </c>
      <c r="H9" s="708" t="s">
        <v>329</v>
      </c>
      <c r="I9" s="789">
        <v>44185</v>
      </c>
      <c r="J9" s="790">
        <f t="shared" ca="1" si="4"/>
        <v>2.7166666666666668</v>
      </c>
      <c r="K9" s="788">
        <f t="shared" ca="1" si="5"/>
        <v>992</v>
      </c>
      <c r="L9" s="788">
        <f t="shared" ca="1" si="6"/>
        <v>33.06666666666667</v>
      </c>
      <c r="M9" s="769" t="s">
        <v>3827</v>
      </c>
      <c r="N9" s="1124">
        <v>44746</v>
      </c>
      <c r="O9" s="274">
        <f t="shared" si="3"/>
        <v>18.7</v>
      </c>
      <c r="P9" s="325">
        <v>31</v>
      </c>
      <c r="Q9" s="325">
        <v>183</v>
      </c>
      <c r="R9" s="325">
        <v>35</v>
      </c>
      <c r="S9" s="325"/>
      <c r="T9" s="325">
        <v>38</v>
      </c>
      <c r="U9" s="325">
        <v>40</v>
      </c>
      <c r="V9" s="325">
        <v>42</v>
      </c>
      <c r="W9" s="325">
        <v>43</v>
      </c>
      <c r="X9" s="325">
        <v>43</v>
      </c>
      <c r="Y9" s="325"/>
      <c r="Z9" s="325">
        <v>45</v>
      </c>
      <c r="AA9" s="325">
        <v>45</v>
      </c>
      <c r="AB9" s="325">
        <v>46</v>
      </c>
      <c r="AC9" s="325">
        <v>47</v>
      </c>
      <c r="AD9" s="325">
        <v>45</v>
      </c>
      <c r="AE9" s="325">
        <v>42</v>
      </c>
      <c r="AF9" s="325">
        <v>42</v>
      </c>
      <c r="AG9" s="325">
        <v>42</v>
      </c>
      <c r="AH9" s="325">
        <v>44</v>
      </c>
      <c r="AI9" s="325">
        <v>46</v>
      </c>
      <c r="AJ9" s="325">
        <v>47</v>
      </c>
      <c r="AK9" s="325">
        <v>46</v>
      </c>
      <c r="AL9" s="325">
        <v>148</v>
      </c>
      <c r="AM9" s="325"/>
      <c r="AN9" s="325"/>
      <c r="AO9" s="325"/>
      <c r="AP9" s="325"/>
      <c r="AQ9" s="325"/>
      <c r="AR9" s="325"/>
      <c r="AS9" s="325"/>
      <c r="AT9" s="325"/>
      <c r="AU9" s="325"/>
      <c r="AV9" s="325"/>
      <c r="AW9" s="325"/>
      <c r="AX9" s="325"/>
      <c r="AY9" s="325"/>
      <c r="AZ9" s="325"/>
      <c r="BA9" s="325"/>
      <c r="BB9" s="325"/>
    </row>
    <row r="10" spans="1:66" ht="17.100000000000001">
      <c r="A10" s="686">
        <v>9</v>
      </c>
      <c r="B10" s="686" t="s">
        <v>4106</v>
      </c>
      <c r="C10" s="771" t="s">
        <v>838</v>
      </c>
      <c r="D10" s="771"/>
      <c r="E10" s="803">
        <v>1336229</v>
      </c>
      <c r="F10" s="652" t="s">
        <v>144</v>
      </c>
      <c r="G10" s="664" t="s">
        <v>179</v>
      </c>
      <c r="H10" s="867" t="s">
        <v>320</v>
      </c>
      <c r="I10" s="804">
        <v>44185</v>
      </c>
      <c r="J10" s="805">
        <f t="shared" ca="1" si="4"/>
        <v>2.7166666666666668</v>
      </c>
      <c r="K10" s="803">
        <f t="shared" ca="1" si="5"/>
        <v>992</v>
      </c>
      <c r="L10" s="803">
        <f t="shared" ca="1" si="6"/>
        <v>33.06666666666667</v>
      </c>
      <c r="M10" s="770" t="s">
        <v>3827</v>
      </c>
      <c r="N10" s="1125">
        <v>44746</v>
      </c>
      <c r="O10" s="652">
        <f t="shared" si="3"/>
        <v>18.7</v>
      </c>
      <c r="P10" s="664">
        <v>29</v>
      </c>
      <c r="Q10" s="664">
        <v>152</v>
      </c>
      <c r="R10" s="664">
        <v>29</v>
      </c>
      <c r="S10" s="664"/>
      <c r="T10" s="664">
        <v>32</v>
      </c>
      <c r="U10" s="664">
        <v>34</v>
      </c>
      <c r="V10" s="664">
        <v>38</v>
      </c>
      <c r="W10" s="664">
        <v>38</v>
      </c>
      <c r="X10" s="664">
        <v>40</v>
      </c>
      <c r="Y10" s="664"/>
      <c r="Z10" s="664">
        <v>40</v>
      </c>
      <c r="AA10" s="664">
        <v>42</v>
      </c>
      <c r="AB10" s="664">
        <v>42</v>
      </c>
      <c r="AC10" s="664">
        <v>45</v>
      </c>
      <c r="AD10" s="664">
        <v>45</v>
      </c>
      <c r="AE10" s="664">
        <v>45</v>
      </c>
      <c r="AF10" s="664">
        <v>46</v>
      </c>
      <c r="AG10" s="664">
        <v>46</v>
      </c>
      <c r="AH10" s="664">
        <v>46</v>
      </c>
      <c r="AI10" s="664">
        <v>47</v>
      </c>
      <c r="AJ10" s="664">
        <v>46</v>
      </c>
      <c r="AK10" s="664">
        <v>47</v>
      </c>
      <c r="AL10" s="664">
        <v>152</v>
      </c>
      <c r="AM10" s="664"/>
      <c r="AN10" s="664"/>
      <c r="AO10" s="664"/>
      <c r="AP10" s="664"/>
      <c r="AQ10" s="664"/>
      <c r="AR10" s="664"/>
      <c r="AS10" s="664"/>
      <c r="AT10" s="664"/>
      <c r="AU10" s="664"/>
      <c r="AV10" s="664"/>
      <c r="AW10" s="664"/>
      <c r="AX10" s="664"/>
      <c r="AY10" s="664"/>
      <c r="AZ10" s="325"/>
      <c r="BA10" s="325"/>
      <c r="BB10" s="325"/>
    </row>
    <row r="11" spans="1:66" s="661" customFormat="1" ht="17.100000000000001">
      <c r="A11" s="76">
        <v>10</v>
      </c>
      <c r="B11" s="1" t="s">
        <v>4107</v>
      </c>
      <c r="C11" s="661" t="s">
        <v>839</v>
      </c>
      <c r="E11" s="1137">
        <v>1378922</v>
      </c>
      <c r="F11" s="76" t="s">
        <v>142</v>
      </c>
      <c r="G11" s="661" t="s">
        <v>179</v>
      </c>
      <c r="H11" s="946" t="s">
        <v>818</v>
      </c>
      <c r="I11" s="1135">
        <v>44182</v>
      </c>
      <c r="J11" s="1136">
        <f t="shared" ca="1" si="4"/>
        <v>2.7250000000000001</v>
      </c>
      <c r="K11" s="1137">
        <f t="shared" ca="1" si="5"/>
        <v>995</v>
      </c>
      <c r="L11" s="1137">
        <f t="shared" ca="1" si="6"/>
        <v>33.166666666666664</v>
      </c>
      <c r="M11" s="1019" t="s">
        <v>3827</v>
      </c>
      <c r="N11" s="1158">
        <v>44746</v>
      </c>
      <c r="O11" s="76">
        <f t="shared" si="3"/>
        <v>18.8</v>
      </c>
      <c r="P11" s="661">
        <v>31</v>
      </c>
      <c r="Q11" s="661">
        <v>161</v>
      </c>
      <c r="R11" s="661">
        <v>36</v>
      </c>
      <c r="T11" s="661">
        <v>38</v>
      </c>
      <c r="U11" s="661">
        <v>39</v>
      </c>
      <c r="V11" s="661">
        <v>37</v>
      </c>
      <c r="W11" s="661">
        <v>38</v>
      </c>
      <c r="X11" s="661">
        <v>41</v>
      </c>
      <c r="Z11" s="661">
        <v>44</v>
      </c>
      <c r="AA11" s="661">
        <v>45</v>
      </c>
      <c r="AB11" s="661">
        <v>47</v>
      </c>
      <c r="AC11" s="661">
        <v>47</v>
      </c>
      <c r="AD11" s="661">
        <v>46</v>
      </c>
      <c r="AE11" s="661">
        <v>45</v>
      </c>
      <c r="AF11" s="661">
        <v>44</v>
      </c>
      <c r="AG11" s="661">
        <v>43</v>
      </c>
      <c r="AH11" s="661">
        <v>44</v>
      </c>
      <c r="AI11" s="661">
        <v>44</v>
      </c>
      <c r="AJ11" s="661">
        <v>46</v>
      </c>
      <c r="AK11" s="661">
        <v>46</v>
      </c>
      <c r="AM11" s="661" t="s">
        <v>4108</v>
      </c>
    </row>
    <row r="12" spans="1:66" s="661" customFormat="1" ht="17.100000000000001">
      <c r="A12" s="76">
        <v>11</v>
      </c>
      <c r="B12" s="76"/>
      <c r="C12" s="661" t="s">
        <v>840</v>
      </c>
      <c r="E12" s="1137">
        <v>1378922</v>
      </c>
      <c r="F12" s="76" t="s">
        <v>142</v>
      </c>
      <c r="G12" s="661" t="s">
        <v>179</v>
      </c>
      <c r="H12" s="946" t="s">
        <v>811</v>
      </c>
      <c r="I12" s="1135">
        <v>44182</v>
      </c>
      <c r="J12" s="1136">
        <f t="shared" ca="1" si="4"/>
        <v>2.7250000000000001</v>
      </c>
      <c r="K12" s="1137">
        <f t="shared" ca="1" si="5"/>
        <v>995</v>
      </c>
      <c r="L12" s="1137">
        <f t="shared" ca="1" si="6"/>
        <v>33.166666666666664</v>
      </c>
      <c r="M12" s="1019" t="s">
        <v>3827</v>
      </c>
      <c r="N12" s="1158">
        <v>44746</v>
      </c>
      <c r="O12" s="76">
        <f t="shared" si="3"/>
        <v>18.8</v>
      </c>
      <c r="P12" s="661">
        <v>34</v>
      </c>
      <c r="Q12" s="661">
        <v>225</v>
      </c>
      <c r="R12" s="661">
        <v>39</v>
      </c>
      <c r="T12" s="661">
        <v>43</v>
      </c>
      <c r="U12" s="661">
        <v>45</v>
      </c>
      <c r="V12" s="661">
        <v>48</v>
      </c>
      <c r="W12" s="661">
        <v>48</v>
      </c>
      <c r="X12" s="661">
        <v>50</v>
      </c>
      <c r="Z12" s="661">
        <v>51</v>
      </c>
      <c r="AA12" s="661">
        <v>50</v>
      </c>
      <c r="AB12" s="661">
        <v>52</v>
      </c>
      <c r="AC12" s="661">
        <v>51</v>
      </c>
      <c r="AD12" s="661">
        <v>51</v>
      </c>
      <c r="AE12" s="661">
        <v>51</v>
      </c>
      <c r="AF12" s="661" t="s">
        <v>4109</v>
      </c>
    </row>
    <row r="13" spans="1:66" ht="17.100000000000001">
      <c r="A13" s="1">
        <v>12</v>
      </c>
      <c r="B13" s="1" t="s">
        <v>4110</v>
      </c>
      <c r="C13" t="s">
        <v>841</v>
      </c>
      <c r="D13" t="s">
        <v>4111</v>
      </c>
      <c r="E13" s="788">
        <v>1378922</v>
      </c>
      <c r="F13" s="274" t="s">
        <v>142</v>
      </c>
      <c r="G13" s="325" t="s">
        <v>179</v>
      </c>
      <c r="H13" s="708" t="s">
        <v>316</v>
      </c>
      <c r="I13" s="789">
        <v>44182</v>
      </c>
      <c r="J13" s="790">
        <f ca="1">YEARFRAC(I13,TODAY())</f>
        <v>2.7250000000000001</v>
      </c>
      <c r="K13" s="788">
        <f t="shared" ca="1" si="5"/>
        <v>995</v>
      </c>
      <c r="L13" s="788">
        <f t="shared" ca="1" si="6"/>
        <v>33.166666666666664</v>
      </c>
      <c r="M13" s="769" t="s">
        <v>3827</v>
      </c>
      <c r="N13" s="1124">
        <v>44746</v>
      </c>
      <c r="O13" s="274">
        <f t="shared" si="3"/>
        <v>18.8</v>
      </c>
      <c r="P13" s="325">
        <v>33</v>
      </c>
      <c r="Q13" s="325">
        <v>166</v>
      </c>
      <c r="R13" s="325">
        <v>37</v>
      </c>
      <c r="S13" s="325"/>
      <c r="T13" s="325">
        <v>43</v>
      </c>
      <c r="U13" s="325">
        <v>45</v>
      </c>
      <c r="V13" s="325">
        <v>48</v>
      </c>
      <c r="W13" s="325">
        <v>49</v>
      </c>
      <c r="X13" s="325">
        <v>50</v>
      </c>
      <c r="Y13" s="325"/>
      <c r="Z13" s="325">
        <v>54</v>
      </c>
      <c r="AA13" s="325">
        <v>53</v>
      </c>
      <c r="AB13" s="325">
        <v>53</v>
      </c>
      <c r="AC13" s="325">
        <v>54</v>
      </c>
      <c r="AD13" s="325">
        <v>54</v>
      </c>
      <c r="AE13" s="325">
        <v>53</v>
      </c>
      <c r="AF13" s="325">
        <v>55</v>
      </c>
      <c r="AG13" s="325">
        <v>54</v>
      </c>
      <c r="AH13" s="325">
        <v>55</v>
      </c>
      <c r="AI13" s="325">
        <v>55</v>
      </c>
      <c r="AJ13" s="325">
        <v>56</v>
      </c>
      <c r="AK13" s="325">
        <v>58</v>
      </c>
      <c r="AL13" s="325">
        <v>162</v>
      </c>
      <c r="AM13" s="325"/>
      <c r="AN13" s="325"/>
      <c r="AO13" s="325"/>
      <c r="AP13" s="325"/>
      <c r="AQ13" s="325"/>
      <c r="AR13" s="325"/>
      <c r="AS13" s="325"/>
      <c r="AT13" s="325"/>
      <c r="AU13" s="325"/>
      <c r="AV13" s="325"/>
      <c r="AW13" s="325"/>
      <c r="AX13" s="325"/>
      <c r="AY13" s="325"/>
      <c r="AZ13" s="325"/>
      <c r="BA13" s="325"/>
      <c r="BB13" s="325"/>
    </row>
    <row r="14" spans="1:66" ht="17.100000000000001">
      <c r="A14" s="1">
        <v>13</v>
      </c>
      <c r="B14" s="1" t="s">
        <v>4112</v>
      </c>
      <c r="C14" t="s">
        <v>842</v>
      </c>
      <c r="E14" s="788">
        <v>1378922</v>
      </c>
      <c r="F14" s="274" t="s">
        <v>142</v>
      </c>
      <c r="G14" s="325" t="s">
        <v>179</v>
      </c>
      <c r="H14" s="708" t="s">
        <v>323</v>
      </c>
      <c r="I14" s="789">
        <v>44182</v>
      </c>
      <c r="J14" s="790">
        <f t="shared" ca="1" si="4"/>
        <v>2.7250000000000001</v>
      </c>
      <c r="K14" s="788">
        <f t="shared" ca="1" si="5"/>
        <v>995</v>
      </c>
      <c r="L14" s="788">
        <f t="shared" ca="1" si="6"/>
        <v>33.166666666666664</v>
      </c>
      <c r="M14" s="769" t="s">
        <v>3827</v>
      </c>
      <c r="N14" s="1124">
        <v>44746</v>
      </c>
      <c r="O14" s="274">
        <f t="shared" si="3"/>
        <v>18.8</v>
      </c>
      <c r="P14" s="325">
        <v>34</v>
      </c>
      <c r="Q14" s="325">
        <v>144</v>
      </c>
      <c r="R14" s="325">
        <v>38</v>
      </c>
      <c r="S14" s="325"/>
      <c r="T14" s="325">
        <v>41</v>
      </c>
      <c r="U14" s="325">
        <v>44</v>
      </c>
      <c r="V14" s="325">
        <v>46</v>
      </c>
      <c r="W14" s="325">
        <v>46</v>
      </c>
      <c r="X14" s="325">
        <v>48</v>
      </c>
      <c r="Y14" s="325"/>
      <c r="Z14" s="325">
        <v>50</v>
      </c>
      <c r="AA14" s="325">
        <v>51</v>
      </c>
      <c r="AB14" s="325">
        <v>53</v>
      </c>
      <c r="AC14" s="325">
        <v>53</v>
      </c>
      <c r="AD14" s="325">
        <v>53</v>
      </c>
      <c r="AE14" s="325">
        <v>53</v>
      </c>
      <c r="AF14" s="325">
        <v>53</v>
      </c>
      <c r="AG14" s="325">
        <v>53</v>
      </c>
      <c r="AH14" s="325">
        <v>54</v>
      </c>
      <c r="AI14" s="325">
        <v>55</v>
      </c>
      <c r="AJ14" s="325">
        <v>55</v>
      </c>
      <c r="AK14" s="325">
        <v>57</v>
      </c>
      <c r="AL14" s="325">
        <v>145</v>
      </c>
      <c r="AM14" s="325"/>
      <c r="AN14" s="325"/>
      <c r="AO14" s="325"/>
      <c r="AP14" s="325"/>
      <c r="AQ14" s="325"/>
      <c r="AR14" s="325"/>
      <c r="AS14" s="325"/>
      <c r="AT14" s="325"/>
      <c r="AU14" s="325"/>
      <c r="AV14" s="325"/>
      <c r="AW14" s="325"/>
      <c r="AX14" s="325"/>
      <c r="AY14" s="325"/>
      <c r="AZ14" s="325"/>
      <c r="BA14" s="325"/>
      <c r="BB14" s="325"/>
    </row>
    <row r="15" spans="1:66" ht="17.100000000000001">
      <c r="A15" s="686">
        <v>14</v>
      </c>
      <c r="B15" s="1" t="s">
        <v>4113</v>
      </c>
      <c r="C15" s="771" t="s">
        <v>843</v>
      </c>
      <c r="D15" s="771"/>
      <c r="E15" s="803">
        <v>1378922</v>
      </c>
      <c r="F15" s="652" t="s">
        <v>142</v>
      </c>
      <c r="G15" s="664" t="s">
        <v>179</v>
      </c>
      <c r="H15" s="867" t="s">
        <v>320</v>
      </c>
      <c r="I15" s="804">
        <v>44182</v>
      </c>
      <c r="J15" s="805">
        <f t="shared" ca="1" si="4"/>
        <v>2.7250000000000001</v>
      </c>
      <c r="K15" s="803">
        <f t="shared" ca="1" si="5"/>
        <v>995</v>
      </c>
      <c r="L15" s="803">
        <f t="shared" ca="1" si="6"/>
        <v>33.166666666666664</v>
      </c>
      <c r="M15" s="770" t="s">
        <v>3827</v>
      </c>
      <c r="N15" s="1125">
        <v>44746</v>
      </c>
      <c r="O15" s="652">
        <f t="shared" si="3"/>
        <v>18.8</v>
      </c>
      <c r="P15" s="664">
        <v>33</v>
      </c>
      <c r="Q15" s="664">
        <v>163</v>
      </c>
      <c r="R15" s="664">
        <v>34</v>
      </c>
      <c r="S15" s="664"/>
      <c r="T15" s="664">
        <v>34</v>
      </c>
      <c r="U15" s="664">
        <v>37</v>
      </c>
      <c r="V15" s="664">
        <v>39</v>
      </c>
      <c r="W15" s="664">
        <v>39</v>
      </c>
      <c r="X15" s="664">
        <v>40</v>
      </c>
      <c r="Y15" s="664"/>
      <c r="Z15" s="664">
        <v>43</v>
      </c>
      <c r="AA15" s="664">
        <v>41</v>
      </c>
      <c r="AB15" s="664">
        <v>44</v>
      </c>
      <c r="AC15" s="664">
        <v>47</v>
      </c>
      <c r="AD15" s="664">
        <v>43</v>
      </c>
      <c r="AE15" s="664">
        <v>45</v>
      </c>
      <c r="AF15" s="664">
        <v>45</v>
      </c>
      <c r="AG15" s="664">
        <v>44</v>
      </c>
      <c r="AH15" s="664">
        <v>45</v>
      </c>
      <c r="AI15" s="664">
        <v>46</v>
      </c>
      <c r="AJ15" s="664">
        <v>48</v>
      </c>
      <c r="AK15" s="664">
        <v>48</v>
      </c>
      <c r="AL15" s="664">
        <v>146</v>
      </c>
      <c r="AM15" s="664"/>
      <c r="AN15" s="664"/>
      <c r="AO15" s="664"/>
      <c r="AP15" s="664"/>
      <c r="AQ15" s="664"/>
      <c r="AR15" s="664"/>
      <c r="AS15" s="664"/>
      <c r="AT15" s="664"/>
      <c r="AU15" s="664"/>
      <c r="AV15" s="664"/>
      <c r="AW15" s="664"/>
      <c r="AX15" s="664"/>
      <c r="AY15" s="664"/>
      <c r="AZ15" s="664"/>
      <c r="BA15" s="664"/>
      <c r="BB15" s="664"/>
      <c r="BC15" s="771"/>
      <c r="BD15" s="771"/>
      <c r="BE15" s="771"/>
      <c r="BF15" s="771"/>
      <c r="BG15" s="771"/>
      <c r="BH15" s="771"/>
      <c r="BI15" s="771"/>
      <c r="BJ15" s="771"/>
      <c r="BK15" s="771"/>
      <c r="BL15" s="771"/>
      <c r="BM15" s="771"/>
      <c r="BN15" s="771"/>
    </row>
    <row r="16" spans="1:66" ht="15.95">
      <c r="A16" s="1">
        <v>15</v>
      </c>
      <c r="B16" s="1" t="s">
        <v>4114</v>
      </c>
      <c r="C16" t="s">
        <v>844</v>
      </c>
      <c r="E16" s="824">
        <v>1385320</v>
      </c>
      <c r="F16" s="194" t="s">
        <v>144</v>
      </c>
      <c r="G16" s="326" t="s">
        <v>170</v>
      </c>
      <c r="H16" s="194" t="s">
        <v>329</v>
      </c>
      <c r="I16" s="821">
        <v>44202</v>
      </c>
      <c r="J16" s="822">
        <f t="shared" ref="J16:J17" ca="1" si="7">YEARFRAC(I16,TODAY())</f>
        <v>2.6722222222222221</v>
      </c>
      <c r="K16" s="823">
        <f t="shared" ref="K16:K17" ca="1" si="8">_xlfn.DAYS(TODAY(),I16)</f>
        <v>975</v>
      </c>
      <c r="L16" s="820">
        <f t="shared" ref="L16:L17" ca="1" si="9">K16/30</f>
        <v>32.5</v>
      </c>
      <c r="M16" s="769" t="s">
        <v>3827</v>
      </c>
      <c r="N16" s="964">
        <v>44746</v>
      </c>
      <c r="O16" s="194">
        <f t="shared" si="3"/>
        <v>18.133333333333333</v>
      </c>
      <c r="P16" s="326">
        <v>33</v>
      </c>
      <c r="Q16" s="326">
        <v>141</v>
      </c>
      <c r="R16" s="326">
        <v>38</v>
      </c>
      <c r="S16" s="326"/>
      <c r="T16" s="326">
        <v>43</v>
      </c>
      <c r="U16" s="326">
        <v>46</v>
      </c>
      <c r="V16" s="326">
        <v>47</v>
      </c>
      <c r="W16" s="326">
        <v>46</v>
      </c>
      <c r="X16" s="326">
        <v>48</v>
      </c>
      <c r="Y16" s="326"/>
      <c r="Z16" s="326">
        <v>49</v>
      </c>
      <c r="AA16" s="326">
        <v>51</v>
      </c>
      <c r="AB16" s="326">
        <v>52</v>
      </c>
      <c r="AC16" s="326">
        <v>52</v>
      </c>
      <c r="AD16" s="326">
        <v>53</v>
      </c>
      <c r="AE16" s="326">
        <v>53</v>
      </c>
      <c r="AF16" s="326">
        <v>51</v>
      </c>
      <c r="AG16" s="326">
        <v>53</v>
      </c>
      <c r="AH16" s="326">
        <v>53</v>
      </c>
      <c r="AI16" s="326">
        <v>53</v>
      </c>
      <c r="AJ16" s="326">
        <v>54</v>
      </c>
      <c r="AK16" s="326">
        <v>54</v>
      </c>
      <c r="AL16" s="326">
        <v>160</v>
      </c>
      <c r="AM16" s="326"/>
      <c r="AN16" s="326"/>
      <c r="AO16" s="326"/>
      <c r="AP16" s="326"/>
      <c r="AQ16" s="326"/>
      <c r="AR16" s="326"/>
      <c r="AS16" s="326"/>
      <c r="AT16" s="326"/>
      <c r="AU16" s="326"/>
      <c r="AV16" s="326"/>
      <c r="AW16" s="326"/>
      <c r="AX16" s="326"/>
      <c r="AY16" s="326"/>
    </row>
    <row r="17" spans="1:51" ht="15.95">
      <c r="A17" s="1">
        <v>16</v>
      </c>
      <c r="B17" s="1" t="s">
        <v>4115</v>
      </c>
      <c r="C17" t="s">
        <v>845</v>
      </c>
      <c r="D17" t="s">
        <v>682</v>
      </c>
      <c r="E17" s="824">
        <v>1385320</v>
      </c>
      <c r="F17" s="194" t="s">
        <v>144</v>
      </c>
      <c r="G17" s="326" t="s">
        <v>170</v>
      </c>
      <c r="H17" s="194" t="s">
        <v>316</v>
      </c>
      <c r="I17" s="821">
        <v>44202</v>
      </c>
      <c r="J17" s="822">
        <f t="shared" ca="1" si="7"/>
        <v>2.6722222222222221</v>
      </c>
      <c r="K17" s="823">
        <f t="shared" ca="1" si="8"/>
        <v>975</v>
      </c>
      <c r="L17" s="820">
        <f t="shared" ca="1" si="9"/>
        <v>32.5</v>
      </c>
      <c r="M17" s="769" t="s">
        <v>3827</v>
      </c>
      <c r="N17" s="964">
        <v>44746</v>
      </c>
      <c r="O17" s="194">
        <f t="shared" si="3"/>
        <v>18.133333333333333</v>
      </c>
      <c r="P17" s="326">
        <v>34</v>
      </c>
      <c r="Q17" s="326">
        <v>166</v>
      </c>
      <c r="R17" s="326">
        <v>38</v>
      </c>
      <c r="S17" s="326"/>
      <c r="T17" s="326">
        <v>46</v>
      </c>
      <c r="U17" s="326">
        <v>49</v>
      </c>
      <c r="V17" s="326">
        <v>51</v>
      </c>
      <c r="W17" s="326">
        <v>52</v>
      </c>
      <c r="X17" s="326">
        <v>52</v>
      </c>
      <c r="Y17" s="326"/>
      <c r="Z17" s="326">
        <v>53</v>
      </c>
      <c r="AA17" s="326">
        <v>56</v>
      </c>
      <c r="AB17" s="326">
        <v>58</v>
      </c>
      <c r="AC17" s="327">
        <v>58</v>
      </c>
      <c r="AD17" s="327">
        <v>58</v>
      </c>
      <c r="AE17" s="327">
        <v>58</v>
      </c>
      <c r="AF17" s="327">
        <v>47</v>
      </c>
      <c r="AG17" s="327">
        <v>35</v>
      </c>
      <c r="AH17" s="327">
        <v>28</v>
      </c>
      <c r="AI17" s="326">
        <v>30</v>
      </c>
      <c r="AJ17" s="326">
        <v>27</v>
      </c>
      <c r="AK17" s="326">
        <v>28</v>
      </c>
      <c r="AL17" s="326">
        <v>100</v>
      </c>
      <c r="AM17" s="326"/>
      <c r="AN17" s="326"/>
      <c r="AO17" s="326"/>
      <c r="AP17" s="326"/>
      <c r="AQ17" s="326"/>
      <c r="AR17" s="326"/>
      <c r="AS17" s="326"/>
      <c r="AT17" s="326"/>
      <c r="AU17" s="326"/>
      <c r="AV17" s="326"/>
      <c r="AW17" s="326"/>
      <c r="AX17" s="326"/>
      <c r="AY17" s="326"/>
    </row>
    <row r="18" spans="1:51" ht="15.95">
      <c r="A18" s="1">
        <v>17</v>
      </c>
      <c r="B18" s="1" t="s">
        <v>4116</v>
      </c>
      <c r="C18" t="s">
        <v>846</v>
      </c>
      <c r="E18" s="820">
        <v>1385320</v>
      </c>
      <c r="F18" s="194" t="s">
        <v>144</v>
      </c>
      <c r="G18" s="326" t="s">
        <v>170</v>
      </c>
      <c r="H18" s="194" t="s">
        <v>323</v>
      </c>
      <c r="I18" s="821">
        <v>44202</v>
      </c>
      <c r="J18" s="822">
        <f ca="1">YEARFRAC(I18,TODAY())</f>
        <v>2.6722222222222221</v>
      </c>
      <c r="K18" s="823">
        <f ca="1">_xlfn.DAYS(TODAY(),I18)</f>
        <v>975</v>
      </c>
      <c r="L18" s="820">
        <f ca="1">K18/30</f>
        <v>32.5</v>
      </c>
      <c r="M18" s="769" t="s">
        <v>3827</v>
      </c>
      <c r="N18" s="964">
        <v>44746</v>
      </c>
      <c r="O18" s="194">
        <f t="shared" si="3"/>
        <v>18.133333333333333</v>
      </c>
      <c r="P18" s="326">
        <v>32</v>
      </c>
      <c r="Q18" s="326">
        <v>121</v>
      </c>
      <c r="R18" s="326">
        <v>38</v>
      </c>
      <c r="S18" s="326"/>
      <c r="T18" s="326">
        <v>43</v>
      </c>
      <c r="U18" s="326">
        <v>44</v>
      </c>
      <c r="V18" s="326">
        <v>44</v>
      </c>
      <c r="W18" s="326">
        <v>45</v>
      </c>
      <c r="X18" s="326">
        <v>46</v>
      </c>
      <c r="Y18" s="326"/>
      <c r="Z18" s="326">
        <v>47</v>
      </c>
      <c r="AA18" s="326">
        <v>48</v>
      </c>
      <c r="AB18" s="326">
        <v>48</v>
      </c>
      <c r="AC18" s="327">
        <v>49</v>
      </c>
      <c r="AD18" s="327">
        <v>49</v>
      </c>
      <c r="AE18" s="327">
        <v>45</v>
      </c>
      <c r="AF18" s="327">
        <v>42</v>
      </c>
      <c r="AG18" s="327">
        <v>43</v>
      </c>
      <c r="AH18" s="327">
        <v>41</v>
      </c>
      <c r="AI18" s="326">
        <v>41</v>
      </c>
      <c r="AJ18" s="326">
        <v>41</v>
      </c>
      <c r="AK18" s="326">
        <v>45</v>
      </c>
      <c r="AL18" s="326">
        <v>185</v>
      </c>
      <c r="AM18" s="326"/>
      <c r="AN18" s="326"/>
      <c r="AO18" s="326"/>
      <c r="AP18" s="326"/>
      <c r="AQ18" s="326"/>
      <c r="AR18" s="326"/>
      <c r="AS18" s="326"/>
      <c r="AT18" s="326"/>
      <c r="AU18" s="326"/>
      <c r="AV18" s="326"/>
      <c r="AW18" s="326"/>
      <c r="AX18" s="326"/>
      <c r="AY18" s="326"/>
    </row>
    <row r="19" spans="1:51">
      <c r="N19" t="s">
        <v>4117</v>
      </c>
      <c r="AE19" t="s">
        <v>4118</v>
      </c>
    </row>
    <row r="20" spans="1:51">
      <c r="AD20" s="327"/>
      <c r="AE20" t="s">
        <v>3999</v>
      </c>
    </row>
    <row r="21" spans="1:51" ht="15.95">
      <c r="A21" s="161" t="s">
        <v>184</v>
      </c>
      <c r="B21" s="14"/>
    </row>
    <row r="22" spans="1:51" ht="15.95">
      <c r="A22" s="162" t="s">
        <v>153</v>
      </c>
      <c r="B22" s="877"/>
    </row>
    <row r="23" spans="1:51">
      <c r="A23" s="163" t="s">
        <v>170</v>
      </c>
      <c r="B23" s="105"/>
    </row>
    <row r="24" spans="1:51" ht="15.95">
      <c r="A24" s="164" t="s">
        <v>179</v>
      </c>
      <c r="B24" s="124"/>
    </row>
    <row r="25" spans="1:51" ht="15.95">
      <c r="A25" s="165" t="s">
        <v>185</v>
      </c>
      <c r="B25" s="3"/>
    </row>
    <row r="26" spans="1:51" ht="15.95">
      <c r="A26" s="187" t="s">
        <v>183</v>
      </c>
      <c r="B26" s="92"/>
    </row>
    <row r="27" spans="1:51">
      <c r="A27" s="186" t="s">
        <v>186</v>
      </c>
      <c r="B27" s="151"/>
    </row>
    <row r="28" spans="1:51" ht="17.100000000000001">
      <c r="A28" s="374" t="s">
        <v>187</v>
      </c>
      <c r="B28" s="878"/>
      <c r="G28" s="247"/>
      <c r="H28" s="1"/>
      <c r="J28" s="1"/>
      <c r="K28" s="1105"/>
      <c r="L28" s="1106"/>
      <c r="M28" s="247"/>
      <c r="N28" s="247"/>
      <c r="O28" s="167"/>
      <c r="P28" s="6"/>
      <c r="Q28" s="1"/>
    </row>
    <row r="29" spans="1:51" ht="17.100000000000001">
      <c r="A29" s="393" t="s">
        <v>188</v>
      </c>
      <c r="B29" s="879"/>
      <c r="G29" s="247"/>
      <c r="H29" s="1"/>
      <c r="J29" s="1"/>
      <c r="K29" s="1105"/>
      <c r="L29" s="1106"/>
      <c r="M29" s="247"/>
      <c r="N29" s="247"/>
      <c r="O29" s="167"/>
      <c r="P29" s="6"/>
      <c r="Q29" s="1"/>
    </row>
    <row r="30" spans="1:51" ht="15.95">
      <c r="G30" s="247"/>
      <c r="H30" s="1"/>
      <c r="J30" s="1"/>
      <c r="K30" s="1105"/>
      <c r="L30" s="1106"/>
      <c r="M30" s="247"/>
      <c r="N30" s="247"/>
      <c r="O30" s="167"/>
      <c r="P30" s="6"/>
      <c r="Q30" s="1"/>
    </row>
    <row r="31" spans="1:51" ht="15.95">
      <c r="E31" s="1030"/>
      <c r="F31" s="718"/>
      <c r="G31" s="1030"/>
      <c r="H31" s="1030"/>
      <c r="I31" s="1117"/>
      <c r="J31" s="1118"/>
      <c r="K31" s="1030"/>
      <c r="L31" s="1030"/>
      <c r="M31" s="667"/>
      <c r="N31" s="1119"/>
      <c r="O31" s="458"/>
      <c r="P31" s="738"/>
      <c r="Q31" s="738"/>
      <c r="R31" s="738"/>
    </row>
    <row r="32" spans="1:51">
      <c r="E32" s="738"/>
      <c r="F32" s="738"/>
      <c r="G32" s="738"/>
      <c r="H32" s="738"/>
      <c r="I32" s="738"/>
      <c r="J32" s="738"/>
      <c r="K32" s="738"/>
      <c r="L32" s="738"/>
      <c r="M32" s="738"/>
      <c r="N32" s="738"/>
      <c r="O32" s="738"/>
      <c r="P32" s="738"/>
      <c r="Q32" s="738"/>
      <c r="R32" s="738"/>
    </row>
  </sheetData>
  <pageMargins left="0.7" right="0.7" top="0.75" bottom="0.75" header="0.3" footer="0.3"/>
  <pageSetup fitToHeight="0"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6114-A690-460A-B920-60E829CB7B63}">
  <sheetPr>
    <tabColor rgb="FFFFC000"/>
    <pageSetUpPr fitToPage="1"/>
  </sheetPr>
  <dimension ref="A1:BA31"/>
  <sheetViews>
    <sheetView topLeftCell="U1" workbookViewId="0">
      <selection activeCell="AI2" sqref="AI2"/>
    </sheetView>
  </sheetViews>
  <sheetFormatPr defaultColWidth="8.85546875" defaultRowHeight="15"/>
  <cols>
    <col min="1" max="1" width="12.42578125" customWidth="1"/>
    <col min="2" max="2" width="12.85546875" bestFit="1" customWidth="1"/>
    <col min="3" max="3" width="12" customWidth="1"/>
    <col min="4" max="4" width="15.28515625" customWidth="1"/>
    <col min="5" max="5" width="16.140625" customWidth="1"/>
    <col min="9" max="9" width="12.7109375" customWidth="1"/>
    <col min="12" max="12" width="14.7109375" customWidth="1"/>
    <col min="13" max="13" width="17.42578125" customWidth="1"/>
    <col min="14" max="14" width="14.42578125" customWidth="1"/>
    <col min="15" max="15" width="16.28515625" customWidth="1"/>
    <col min="16" max="16" width="19.140625" customWidth="1"/>
    <col min="17" max="17" width="18.7109375" customWidth="1"/>
    <col min="18" max="18" width="15.140625" bestFit="1" customWidth="1"/>
    <col min="19" max="19" width="14.85546875" bestFit="1" customWidth="1"/>
    <col min="21" max="21" width="13.7109375" bestFit="1" customWidth="1"/>
    <col min="22" max="22" width="13.42578125" customWidth="1"/>
    <col min="23" max="23" width="19.42578125" customWidth="1"/>
    <col min="24" max="24" width="14.85546875" bestFit="1" customWidth="1"/>
    <col min="25" max="25" width="13.7109375" bestFit="1" customWidth="1"/>
    <col min="26" max="26" width="14" customWidth="1"/>
    <col min="31" max="32" width="10.42578125" bestFit="1" customWidth="1"/>
    <col min="33" max="33" width="9.28515625" bestFit="1" customWidth="1"/>
    <col min="34" max="34" width="10.42578125" bestFit="1" customWidth="1"/>
  </cols>
  <sheetData>
    <row r="1" spans="1:53">
      <c r="A1" s="167" t="s">
        <v>126</v>
      </c>
      <c r="B1" s="167" t="s">
        <v>267</v>
      </c>
      <c r="C1" s="167" t="s">
        <v>3367</v>
      </c>
      <c r="D1" s="316" t="s">
        <v>269</v>
      </c>
      <c r="E1" s="167" t="s">
        <v>3227</v>
      </c>
      <c r="F1" s="167" t="s">
        <v>219</v>
      </c>
      <c r="G1" s="167" t="s">
        <v>222</v>
      </c>
      <c r="H1" s="167" t="s">
        <v>271</v>
      </c>
      <c r="I1" s="167" t="s">
        <v>218</v>
      </c>
      <c r="J1" s="167" t="s">
        <v>272</v>
      </c>
      <c r="K1" s="167" t="s">
        <v>3684</v>
      </c>
      <c r="L1" s="167" t="s">
        <v>3685</v>
      </c>
      <c r="M1" s="167" t="s">
        <v>3233</v>
      </c>
      <c r="N1" s="368" t="s">
        <v>3675</v>
      </c>
      <c r="O1" s="167" t="s">
        <v>3676</v>
      </c>
      <c r="P1" s="328" t="s">
        <v>4119</v>
      </c>
      <c r="Q1" s="1155" t="s">
        <v>4120</v>
      </c>
      <c r="R1" t="s">
        <v>4121</v>
      </c>
      <c r="S1" t="s">
        <v>4035</v>
      </c>
      <c r="T1" t="s">
        <v>4036</v>
      </c>
      <c r="U1" t="s">
        <v>4068</v>
      </c>
      <c r="V1" t="s">
        <v>4050</v>
      </c>
      <c r="W1" t="s">
        <v>4122</v>
      </c>
      <c r="X1" t="s">
        <v>4052</v>
      </c>
      <c r="Y1" t="s">
        <v>4070</v>
      </c>
      <c r="Z1" t="s">
        <v>4071</v>
      </c>
      <c r="AA1" t="s">
        <v>4072</v>
      </c>
      <c r="AB1" t="s">
        <v>4073</v>
      </c>
      <c r="AC1" t="s">
        <v>4074</v>
      </c>
      <c r="AD1" t="s">
        <v>4096</v>
      </c>
      <c r="AE1" s="6">
        <v>44785</v>
      </c>
      <c r="AF1" s="6">
        <v>44792</v>
      </c>
      <c r="AG1" s="6">
        <v>44813</v>
      </c>
      <c r="AH1" s="6">
        <v>44827</v>
      </c>
      <c r="AI1" t="s">
        <v>3738</v>
      </c>
    </row>
    <row r="2" spans="1:53" ht="15.95">
      <c r="A2" s="1">
        <v>1</v>
      </c>
      <c r="B2" s="167" t="s">
        <v>4123</v>
      </c>
      <c r="C2" s="639" t="s">
        <v>848</v>
      </c>
      <c r="D2" s="639"/>
      <c r="E2" s="16">
        <v>1442003</v>
      </c>
      <c r="F2" s="16" t="s">
        <v>142</v>
      </c>
      <c r="G2" s="16" t="s">
        <v>153</v>
      </c>
      <c r="H2" s="16" t="s">
        <v>818</v>
      </c>
      <c r="I2" s="1140">
        <v>44389</v>
      </c>
      <c r="J2" s="1141">
        <f t="shared" ref="J2:J6" ca="1" si="0">YEARFRAC(I2,TODAY())</f>
        <v>2.1555555555555554</v>
      </c>
      <c r="K2" s="1139">
        <f t="shared" ref="K2:K6" ca="1" si="1">_xlfn.DAYS(TODAY(),I2)</f>
        <v>788</v>
      </c>
      <c r="L2" s="1139">
        <f t="shared" ref="L2:L6" ca="1" si="2">K2/30</f>
        <v>26.266666666666666</v>
      </c>
      <c r="M2" s="643" t="s">
        <v>3375</v>
      </c>
      <c r="N2" s="6">
        <v>44781</v>
      </c>
      <c r="O2" s="188">
        <f t="shared" ref="O2:O18" si="3">_xlfn.DAYS(N2,I2)/30</f>
        <v>13.066666666666666</v>
      </c>
      <c r="P2" s="188">
        <v>21</v>
      </c>
      <c r="Q2" s="188">
        <v>175</v>
      </c>
      <c r="R2" s="605">
        <v>21</v>
      </c>
      <c r="S2" s="605">
        <v>21</v>
      </c>
      <c r="T2" s="605"/>
      <c r="U2" s="605">
        <v>21</v>
      </c>
      <c r="V2" s="605">
        <v>21</v>
      </c>
      <c r="W2" s="605">
        <v>21</v>
      </c>
      <c r="X2" s="605">
        <v>21</v>
      </c>
      <c r="Y2" s="605">
        <v>21</v>
      </c>
      <c r="Z2" s="605">
        <v>21</v>
      </c>
      <c r="AA2" s="605">
        <v>21</v>
      </c>
      <c r="AB2" s="605">
        <v>21</v>
      </c>
      <c r="AC2" s="605">
        <v>21</v>
      </c>
      <c r="AD2" s="605">
        <v>21</v>
      </c>
      <c r="AE2" s="605">
        <v>21</v>
      </c>
      <c r="AF2" s="605">
        <v>21</v>
      </c>
      <c r="AG2" s="605">
        <v>20</v>
      </c>
      <c r="AH2" s="605">
        <v>20</v>
      </c>
      <c r="AI2" s="605">
        <v>189</v>
      </c>
      <c r="AJ2" s="605"/>
      <c r="AK2" s="605"/>
      <c r="AL2" s="605"/>
      <c r="AM2" s="605"/>
      <c r="AN2" s="605"/>
      <c r="AO2" s="605"/>
      <c r="AP2" s="605"/>
      <c r="AQ2" s="605"/>
      <c r="AR2" s="605"/>
      <c r="AS2" s="605"/>
      <c r="AT2" s="605"/>
      <c r="AU2" s="605"/>
      <c r="AV2" s="605"/>
      <c r="AW2" s="605"/>
      <c r="AX2" s="605"/>
      <c r="AY2" s="605"/>
      <c r="AZ2" s="605"/>
      <c r="BA2" s="605"/>
    </row>
    <row r="3" spans="1:53" ht="15.95">
      <c r="A3" s="1">
        <v>2</v>
      </c>
      <c r="B3" s="167" t="s">
        <v>4124</v>
      </c>
      <c r="C3" s="639" t="s">
        <v>849</v>
      </c>
      <c r="D3" s="639"/>
      <c r="E3" s="16">
        <v>1442003</v>
      </c>
      <c r="F3" s="16" t="s">
        <v>142</v>
      </c>
      <c r="G3" s="16" t="s">
        <v>153</v>
      </c>
      <c r="H3" s="16" t="s">
        <v>811</v>
      </c>
      <c r="I3" s="1140">
        <v>44389</v>
      </c>
      <c r="J3" s="1141">
        <f t="shared" ca="1" si="0"/>
        <v>2.1555555555555554</v>
      </c>
      <c r="K3" s="1139">
        <f t="shared" ca="1" si="1"/>
        <v>788</v>
      </c>
      <c r="L3" s="1139">
        <f t="shared" ca="1" si="2"/>
        <v>26.266666666666666</v>
      </c>
      <c r="M3" s="643" t="s">
        <v>3375</v>
      </c>
      <c r="N3" s="6">
        <v>44781</v>
      </c>
      <c r="O3" s="188">
        <f t="shared" si="3"/>
        <v>13.066666666666666</v>
      </c>
      <c r="P3" s="188">
        <v>18</v>
      </c>
      <c r="Q3" s="188">
        <v>144</v>
      </c>
      <c r="R3" s="605">
        <v>17</v>
      </c>
      <c r="S3" s="605">
        <v>18</v>
      </c>
      <c r="T3" s="605"/>
      <c r="U3" s="605">
        <v>18</v>
      </c>
      <c r="V3" s="605">
        <v>18</v>
      </c>
      <c r="W3" s="605">
        <v>18</v>
      </c>
      <c r="X3" s="605">
        <v>18</v>
      </c>
      <c r="Y3" s="605">
        <v>18</v>
      </c>
      <c r="Z3" s="605">
        <v>18</v>
      </c>
      <c r="AA3" s="605">
        <v>18</v>
      </c>
      <c r="AB3" s="605">
        <v>18</v>
      </c>
      <c r="AC3" s="605">
        <v>18</v>
      </c>
      <c r="AD3" s="605">
        <v>18</v>
      </c>
      <c r="AE3" s="605">
        <v>18</v>
      </c>
      <c r="AF3" s="605">
        <v>18</v>
      </c>
      <c r="AG3" s="605">
        <v>17</v>
      </c>
      <c r="AH3" s="605">
        <v>17</v>
      </c>
      <c r="AI3" s="605">
        <v>99</v>
      </c>
      <c r="AJ3" s="605"/>
      <c r="AK3" s="605"/>
      <c r="AL3" s="605"/>
      <c r="AM3" s="605"/>
      <c r="AN3" s="605"/>
      <c r="AO3" s="605"/>
      <c r="AP3" s="605"/>
      <c r="AQ3" s="605"/>
      <c r="AR3" s="605"/>
      <c r="AS3" s="605"/>
      <c r="AT3" s="605"/>
      <c r="AU3" s="605"/>
      <c r="AV3" s="605"/>
      <c r="AW3" s="605"/>
      <c r="AX3" s="605"/>
      <c r="AY3" s="605"/>
      <c r="AZ3" s="605"/>
      <c r="BA3" s="605"/>
    </row>
    <row r="4" spans="1:53" ht="15.95">
      <c r="A4" s="1">
        <v>3</v>
      </c>
      <c r="B4" s="167" t="s">
        <v>4125</v>
      </c>
      <c r="C4" s="639" t="s">
        <v>850</v>
      </c>
      <c r="D4" s="639"/>
      <c r="E4" s="16">
        <v>1442003</v>
      </c>
      <c r="F4" s="16" t="s">
        <v>142</v>
      </c>
      <c r="G4" s="16" t="s">
        <v>153</v>
      </c>
      <c r="H4" s="16" t="s">
        <v>316</v>
      </c>
      <c r="I4" s="1140">
        <v>44389</v>
      </c>
      <c r="J4" s="1141">
        <f t="shared" ca="1" si="0"/>
        <v>2.1555555555555554</v>
      </c>
      <c r="K4" s="1139">
        <f t="shared" ca="1" si="1"/>
        <v>788</v>
      </c>
      <c r="L4" s="1139">
        <f t="shared" ca="1" si="2"/>
        <v>26.266666666666666</v>
      </c>
      <c r="M4" s="643" t="s">
        <v>3375</v>
      </c>
      <c r="N4" s="6">
        <v>44781</v>
      </c>
      <c r="O4" s="188">
        <f t="shared" si="3"/>
        <v>13.066666666666666</v>
      </c>
      <c r="P4" s="188">
        <v>20</v>
      </c>
      <c r="Q4" s="188">
        <v>181</v>
      </c>
      <c r="R4" s="605">
        <v>20</v>
      </c>
      <c r="S4" s="605">
        <v>20</v>
      </c>
      <c r="T4" s="605"/>
      <c r="U4" s="605">
        <v>19</v>
      </c>
      <c r="V4" s="605">
        <v>20</v>
      </c>
      <c r="W4" s="605">
        <v>19</v>
      </c>
      <c r="X4" s="605">
        <v>20</v>
      </c>
      <c r="Y4" s="605">
        <v>19</v>
      </c>
      <c r="Z4" s="605">
        <v>20</v>
      </c>
      <c r="AA4" s="605">
        <v>20</v>
      </c>
      <c r="AB4" s="605">
        <v>19</v>
      </c>
      <c r="AC4" s="605">
        <v>20</v>
      </c>
      <c r="AD4" s="605">
        <v>19</v>
      </c>
      <c r="AE4" s="605">
        <v>19</v>
      </c>
      <c r="AF4" s="605">
        <v>19</v>
      </c>
      <c r="AG4" s="605">
        <v>19</v>
      </c>
      <c r="AH4" s="605">
        <v>19</v>
      </c>
      <c r="AI4" s="605">
        <v>141</v>
      </c>
      <c r="AJ4" s="605"/>
      <c r="AK4" s="605"/>
      <c r="AL4" s="605"/>
      <c r="AM4" s="605"/>
      <c r="AN4" s="605"/>
      <c r="AO4" s="605"/>
      <c r="AP4" s="605"/>
      <c r="AQ4" s="605"/>
      <c r="AR4" s="605"/>
      <c r="AS4" s="605"/>
      <c r="AT4" s="605"/>
      <c r="AU4" s="605"/>
      <c r="AV4" s="605"/>
      <c r="AW4" s="605"/>
      <c r="AX4" s="605"/>
      <c r="AY4" s="605"/>
      <c r="AZ4" s="605"/>
      <c r="BA4" s="605"/>
    </row>
    <row r="5" spans="1:53" ht="15.95">
      <c r="A5" s="1">
        <v>4</v>
      </c>
      <c r="B5" s="167" t="s">
        <v>4126</v>
      </c>
      <c r="C5" s="639" t="s">
        <v>851</v>
      </c>
      <c r="D5" s="639"/>
      <c r="E5" s="16">
        <v>1442003</v>
      </c>
      <c r="F5" s="16" t="s">
        <v>142</v>
      </c>
      <c r="G5" s="16" t="s">
        <v>153</v>
      </c>
      <c r="H5" s="16" t="s">
        <v>815</v>
      </c>
      <c r="I5" s="1140">
        <v>44389</v>
      </c>
      <c r="J5" s="1141">
        <f t="shared" ca="1" si="0"/>
        <v>2.1555555555555554</v>
      </c>
      <c r="K5" s="1139">
        <f t="shared" ca="1" si="1"/>
        <v>788</v>
      </c>
      <c r="L5" s="1139">
        <f t="shared" ca="1" si="2"/>
        <v>26.266666666666666</v>
      </c>
      <c r="M5" s="643" t="s">
        <v>3375</v>
      </c>
      <c r="N5" s="6">
        <v>44781</v>
      </c>
      <c r="O5" s="188">
        <f t="shared" si="3"/>
        <v>13.066666666666666</v>
      </c>
      <c r="P5" s="188">
        <v>27</v>
      </c>
      <c r="Q5" s="188">
        <v>168</v>
      </c>
      <c r="R5" s="605">
        <v>27</v>
      </c>
      <c r="S5" s="605">
        <v>27</v>
      </c>
      <c r="T5" s="605"/>
      <c r="U5" s="605">
        <v>26</v>
      </c>
      <c r="V5" s="605">
        <v>27</v>
      </c>
      <c r="W5" s="605">
        <v>26</v>
      </c>
      <c r="X5" s="605">
        <v>27</v>
      </c>
      <c r="Y5" s="605">
        <v>27</v>
      </c>
      <c r="Z5" s="605">
        <v>27</v>
      </c>
      <c r="AA5" s="605">
        <v>27</v>
      </c>
      <c r="AB5" s="605">
        <v>27</v>
      </c>
      <c r="AC5" s="605">
        <v>27</v>
      </c>
      <c r="AD5" s="605">
        <v>27</v>
      </c>
      <c r="AE5" s="605">
        <v>27</v>
      </c>
      <c r="AF5" s="605">
        <v>27</v>
      </c>
      <c r="AG5" s="605">
        <v>26</v>
      </c>
      <c r="AH5" s="605">
        <v>25</v>
      </c>
      <c r="AI5" s="605">
        <v>209</v>
      </c>
      <c r="AJ5" s="605"/>
      <c r="AK5" s="605"/>
      <c r="AL5" s="605"/>
      <c r="AM5" s="605"/>
      <c r="AN5" s="605"/>
      <c r="AO5" s="605"/>
      <c r="AP5" s="605"/>
      <c r="AQ5" s="605"/>
      <c r="AR5" s="605"/>
      <c r="AS5" s="605"/>
      <c r="AT5" s="605"/>
      <c r="AU5" s="605"/>
      <c r="AV5" s="605"/>
      <c r="AW5" s="605"/>
      <c r="AX5" s="605"/>
      <c r="AY5" s="605"/>
      <c r="AZ5" s="605"/>
      <c r="BA5" s="605"/>
    </row>
    <row r="6" spans="1:53" ht="15.95">
      <c r="A6" s="686">
        <v>5</v>
      </c>
      <c r="B6" s="308" t="s">
        <v>4127</v>
      </c>
      <c r="C6" s="1143" t="s">
        <v>852</v>
      </c>
      <c r="D6" s="1143"/>
      <c r="E6" s="870">
        <v>1442003</v>
      </c>
      <c r="F6" s="870" t="s">
        <v>142</v>
      </c>
      <c r="G6" s="870" t="s">
        <v>153</v>
      </c>
      <c r="H6" s="870" t="s">
        <v>320</v>
      </c>
      <c r="I6" s="1144">
        <v>44389</v>
      </c>
      <c r="J6" s="1145">
        <f t="shared" ca="1" si="0"/>
        <v>2.1555555555555554</v>
      </c>
      <c r="K6" s="1146">
        <f t="shared" ca="1" si="1"/>
        <v>788</v>
      </c>
      <c r="L6" s="1146">
        <f t="shared" ca="1" si="2"/>
        <v>26.266666666666666</v>
      </c>
      <c r="M6" s="780" t="s">
        <v>3375</v>
      </c>
      <c r="N6" s="1147">
        <v>44781</v>
      </c>
      <c r="O6" s="871">
        <f t="shared" si="3"/>
        <v>13.066666666666666</v>
      </c>
      <c r="P6" s="871">
        <v>31</v>
      </c>
      <c r="Q6" s="871">
        <v>198</v>
      </c>
      <c r="R6" s="1112">
        <v>31</v>
      </c>
      <c r="S6" s="1112">
        <v>31</v>
      </c>
      <c r="T6" s="1112"/>
      <c r="U6" s="1112">
        <v>31</v>
      </c>
      <c r="V6" s="1112">
        <v>31</v>
      </c>
      <c r="W6" s="1112">
        <v>31</v>
      </c>
      <c r="X6" s="1112">
        <v>31</v>
      </c>
      <c r="Y6" s="1112">
        <v>31</v>
      </c>
      <c r="Z6" s="1112">
        <v>31</v>
      </c>
      <c r="AA6" s="1112">
        <v>31</v>
      </c>
      <c r="AB6" s="1112">
        <v>30</v>
      </c>
      <c r="AC6" s="1112">
        <v>31</v>
      </c>
      <c r="AD6" s="1112">
        <v>31</v>
      </c>
      <c r="AE6" s="1112">
        <v>30</v>
      </c>
      <c r="AF6" s="1112">
        <v>30</v>
      </c>
      <c r="AG6" s="1112">
        <v>30</v>
      </c>
      <c r="AH6" s="605">
        <v>30</v>
      </c>
      <c r="AI6" s="605">
        <v>180</v>
      </c>
      <c r="AJ6" s="605"/>
      <c r="AK6" s="605"/>
      <c r="AL6" s="605"/>
      <c r="AM6" s="605"/>
      <c r="AN6" s="605"/>
      <c r="AO6" s="605"/>
      <c r="AP6" s="605"/>
      <c r="AQ6" s="605"/>
      <c r="AR6" s="605"/>
      <c r="AS6" s="605"/>
      <c r="AT6" s="605"/>
      <c r="AU6" s="605"/>
      <c r="AV6" s="605"/>
      <c r="AW6" s="605"/>
      <c r="AX6" s="605"/>
      <c r="AY6" s="605"/>
      <c r="AZ6" s="605"/>
      <c r="BA6" s="605"/>
    </row>
    <row r="7" spans="1:53" ht="15.95">
      <c r="A7" s="1">
        <v>6</v>
      </c>
      <c r="B7" s="167" t="s">
        <v>4128</v>
      </c>
      <c r="C7" s="639" t="s">
        <v>853</v>
      </c>
      <c r="E7" s="99">
        <v>1385323</v>
      </c>
      <c r="F7" s="274" t="s">
        <v>144</v>
      </c>
      <c r="G7" s="274" t="s">
        <v>179</v>
      </c>
      <c r="H7" s="274" t="s">
        <v>329</v>
      </c>
      <c r="I7" s="789">
        <v>44202</v>
      </c>
      <c r="J7" s="790">
        <f t="shared" ref="J7:J9" ca="1" si="4">YEARFRAC(I7,TODAY())</f>
        <v>2.6722222222222221</v>
      </c>
      <c r="K7" s="788">
        <f t="shared" ref="K7:K9" ca="1" si="5">_xlfn.DAYS(TODAY(),I7)</f>
        <v>975</v>
      </c>
      <c r="L7" s="788">
        <f t="shared" ref="L7:L9" ca="1" si="6">K7/30</f>
        <v>32.5</v>
      </c>
      <c r="M7" s="683" t="s">
        <v>3733</v>
      </c>
      <c r="N7" s="6">
        <v>44781</v>
      </c>
      <c r="O7" s="274">
        <f t="shared" si="3"/>
        <v>19.3</v>
      </c>
      <c r="P7" s="274">
        <v>30</v>
      </c>
      <c r="Q7" s="274">
        <v>186</v>
      </c>
      <c r="R7" s="325">
        <v>30</v>
      </c>
      <c r="S7" s="325">
        <v>30</v>
      </c>
      <c r="T7" s="325"/>
      <c r="U7" s="325">
        <v>30</v>
      </c>
      <c r="V7" s="325">
        <v>30</v>
      </c>
      <c r="W7" s="325">
        <v>30</v>
      </c>
      <c r="X7" s="325">
        <v>30</v>
      </c>
      <c r="Y7" s="325">
        <v>29</v>
      </c>
      <c r="Z7" s="325">
        <v>30</v>
      </c>
      <c r="AA7" s="325">
        <v>30</v>
      </c>
      <c r="AB7" s="325">
        <v>29</v>
      </c>
      <c r="AC7" s="325">
        <v>30</v>
      </c>
      <c r="AD7" s="325">
        <v>29</v>
      </c>
      <c r="AE7" s="325">
        <v>29</v>
      </c>
      <c r="AF7" s="325">
        <v>28</v>
      </c>
      <c r="AG7" s="325">
        <v>29</v>
      </c>
      <c r="AH7" s="325">
        <v>29</v>
      </c>
      <c r="AI7" s="325">
        <v>196</v>
      </c>
      <c r="AJ7" s="325"/>
      <c r="AK7" s="325"/>
      <c r="AL7" s="325"/>
      <c r="AM7" s="325"/>
      <c r="AN7" s="325"/>
      <c r="AO7" s="325"/>
      <c r="AP7" s="325"/>
      <c r="AQ7" s="325"/>
      <c r="AR7" s="325"/>
      <c r="AS7" s="325"/>
      <c r="AT7" s="325"/>
      <c r="AU7" s="325"/>
      <c r="AV7" s="325"/>
      <c r="AW7" s="325"/>
      <c r="AX7" s="325"/>
      <c r="AY7" s="325"/>
      <c r="AZ7" s="325"/>
    </row>
    <row r="8" spans="1:53" ht="15.95">
      <c r="A8" s="1">
        <v>7</v>
      </c>
      <c r="B8" s="167" t="s">
        <v>4129</v>
      </c>
      <c r="C8" s="639" t="s">
        <v>854</v>
      </c>
      <c r="E8" s="99">
        <v>1385323</v>
      </c>
      <c r="F8" s="274" t="s">
        <v>144</v>
      </c>
      <c r="G8" s="274" t="s">
        <v>179</v>
      </c>
      <c r="H8" s="274" t="s">
        <v>326</v>
      </c>
      <c r="I8" s="789">
        <v>44202</v>
      </c>
      <c r="J8" s="790">
        <f t="shared" ca="1" si="4"/>
        <v>2.6722222222222221</v>
      </c>
      <c r="K8" s="788">
        <f t="shared" ca="1" si="5"/>
        <v>975</v>
      </c>
      <c r="L8" s="788">
        <f t="shared" ca="1" si="6"/>
        <v>32.5</v>
      </c>
      <c r="M8" s="683" t="s">
        <v>3733</v>
      </c>
      <c r="N8" s="6">
        <v>44781</v>
      </c>
      <c r="O8" s="274">
        <f t="shared" si="3"/>
        <v>19.3</v>
      </c>
      <c r="P8" s="274">
        <v>29</v>
      </c>
      <c r="Q8" s="274">
        <v>162</v>
      </c>
      <c r="R8" s="325">
        <v>28</v>
      </c>
      <c r="S8" s="325">
        <v>27</v>
      </c>
      <c r="T8" s="325"/>
      <c r="U8" s="325">
        <v>28</v>
      </c>
      <c r="V8" s="325">
        <v>27</v>
      </c>
      <c r="W8" s="325">
        <v>28</v>
      </c>
      <c r="X8" s="325">
        <v>27</v>
      </c>
      <c r="Y8" s="325">
        <v>26</v>
      </c>
      <c r="Z8" s="325">
        <v>26</v>
      </c>
      <c r="AA8" s="325">
        <v>26</v>
      </c>
      <c r="AB8" s="325">
        <v>25</v>
      </c>
      <c r="AC8" s="325">
        <v>25</v>
      </c>
      <c r="AD8" s="325">
        <v>25</v>
      </c>
      <c r="AE8" s="325">
        <v>26</v>
      </c>
      <c r="AF8" s="325">
        <v>25</v>
      </c>
      <c r="AG8" s="325">
        <v>24</v>
      </c>
      <c r="AH8" s="325">
        <v>24</v>
      </c>
      <c r="AI8" s="325">
        <v>149</v>
      </c>
      <c r="AJ8" s="325"/>
      <c r="AK8" s="325"/>
      <c r="AL8" s="325"/>
      <c r="AM8" s="325"/>
      <c r="AN8" s="325"/>
      <c r="AO8" s="325"/>
      <c r="AP8" s="325"/>
      <c r="AQ8" s="325"/>
      <c r="AR8" s="325"/>
      <c r="AS8" s="325"/>
      <c r="AT8" s="325"/>
      <c r="AU8" s="325"/>
      <c r="AV8" s="325"/>
      <c r="AW8" s="325"/>
      <c r="AX8" s="325"/>
      <c r="AY8" s="325"/>
      <c r="AZ8" s="325"/>
    </row>
    <row r="9" spans="1:53" ht="15.95">
      <c r="A9" s="686">
        <v>8</v>
      </c>
      <c r="B9" s="308" t="s">
        <v>4130</v>
      </c>
      <c r="C9" s="1143" t="s">
        <v>855</v>
      </c>
      <c r="D9" s="771"/>
      <c r="E9" s="709">
        <v>1385323</v>
      </c>
      <c r="F9" s="652" t="s">
        <v>144</v>
      </c>
      <c r="G9" s="652" t="s">
        <v>179</v>
      </c>
      <c r="H9" s="652" t="s">
        <v>316</v>
      </c>
      <c r="I9" s="804">
        <v>44202</v>
      </c>
      <c r="J9" s="805">
        <f t="shared" ca="1" si="4"/>
        <v>2.6722222222222221</v>
      </c>
      <c r="K9" s="803">
        <f t="shared" ca="1" si="5"/>
        <v>975</v>
      </c>
      <c r="L9" s="803">
        <f t="shared" ca="1" si="6"/>
        <v>32.5</v>
      </c>
      <c r="M9" s="773" t="s">
        <v>3733</v>
      </c>
      <c r="N9" s="1147">
        <v>44781</v>
      </c>
      <c r="O9" s="652">
        <f t="shared" si="3"/>
        <v>19.3</v>
      </c>
      <c r="P9" s="652">
        <v>32</v>
      </c>
      <c r="Q9" s="652">
        <v>187</v>
      </c>
      <c r="R9" s="664">
        <v>32</v>
      </c>
      <c r="S9" s="664">
        <v>31</v>
      </c>
      <c r="T9" s="664"/>
      <c r="U9" s="664">
        <v>31</v>
      </c>
      <c r="V9" s="664">
        <v>32</v>
      </c>
      <c r="W9" s="664">
        <v>32</v>
      </c>
      <c r="X9" s="664">
        <v>32</v>
      </c>
      <c r="Y9" s="664">
        <v>32</v>
      </c>
      <c r="Z9" s="664">
        <v>32</v>
      </c>
      <c r="AA9" s="664">
        <v>32</v>
      </c>
      <c r="AB9" s="664">
        <v>32</v>
      </c>
      <c r="AC9" s="664">
        <v>32</v>
      </c>
      <c r="AD9" s="664">
        <v>32</v>
      </c>
      <c r="AE9" s="664">
        <v>32</v>
      </c>
      <c r="AF9" s="664">
        <v>31</v>
      </c>
      <c r="AG9" s="664">
        <v>31</v>
      </c>
      <c r="AH9" s="664">
        <v>31</v>
      </c>
      <c r="AI9" s="664">
        <v>177</v>
      </c>
      <c r="AJ9" s="664"/>
      <c r="AK9" s="664"/>
      <c r="AL9" s="664"/>
      <c r="AM9" s="664"/>
      <c r="AN9" s="664"/>
      <c r="AO9" s="664"/>
      <c r="AP9" s="664"/>
      <c r="AQ9" s="664"/>
      <c r="AR9" s="664"/>
      <c r="AS9" s="664"/>
      <c r="AT9" s="664"/>
      <c r="AU9" s="325"/>
      <c r="AV9" s="325"/>
      <c r="AW9" s="325"/>
      <c r="AX9" s="325"/>
      <c r="AY9" s="325"/>
      <c r="AZ9" s="325"/>
    </row>
    <row r="10" spans="1:53" ht="17.100000000000001">
      <c r="A10" s="1">
        <v>9</v>
      </c>
      <c r="B10" s="639" t="s">
        <v>4131</v>
      </c>
      <c r="C10" s="639" t="s">
        <v>856</v>
      </c>
      <c r="E10" s="99">
        <v>1343447</v>
      </c>
      <c r="F10" s="274" t="s">
        <v>144</v>
      </c>
      <c r="G10" s="274" t="s">
        <v>179</v>
      </c>
      <c r="H10" s="708" t="s">
        <v>323</v>
      </c>
      <c r="I10" s="789">
        <v>44250</v>
      </c>
      <c r="J10" s="790">
        <f t="shared" ref="J10:J13" ca="1" si="7">YEARFRAC(I10,TODAY())</f>
        <v>2.5416666666666665</v>
      </c>
      <c r="K10" s="788">
        <f t="shared" ref="K10:K13" ca="1" si="8">_xlfn.DAYS(TODAY(),I10)</f>
        <v>927</v>
      </c>
      <c r="L10" s="788">
        <f t="shared" ref="L10:L13" ca="1" si="9">K10/30</f>
        <v>30.9</v>
      </c>
      <c r="M10" s="769" t="s">
        <v>3827</v>
      </c>
      <c r="N10" s="6">
        <v>44781</v>
      </c>
      <c r="O10" s="274">
        <f t="shared" si="3"/>
        <v>17.7</v>
      </c>
      <c r="P10" s="274">
        <v>36</v>
      </c>
      <c r="Q10" s="274">
        <v>191</v>
      </c>
      <c r="R10" s="325">
        <v>40</v>
      </c>
      <c r="S10" s="325">
        <v>44</v>
      </c>
      <c r="T10" s="325"/>
      <c r="U10" s="325">
        <v>47</v>
      </c>
      <c r="V10" s="325">
        <v>49</v>
      </c>
      <c r="W10" s="325">
        <v>51</v>
      </c>
      <c r="X10" s="325">
        <v>53</v>
      </c>
      <c r="Y10" s="325">
        <v>53</v>
      </c>
      <c r="Z10" s="325">
        <v>55</v>
      </c>
      <c r="AA10" s="325">
        <v>56</v>
      </c>
      <c r="AB10" s="325">
        <v>57</v>
      </c>
      <c r="AC10" s="325">
        <v>57</v>
      </c>
      <c r="AD10" s="325">
        <v>57</v>
      </c>
      <c r="AE10" s="325">
        <v>57</v>
      </c>
      <c r="AF10" s="325">
        <v>56</v>
      </c>
      <c r="AG10" s="325">
        <v>57</v>
      </c>
      <c r="AH10" s="325">
        <v>50</v>
      </c>
      <c r="AI10" s="325">
        <v>162</v>
      </c>
      <c r="AJ10" s="325"/>
      <c r="AK10" s="325"/>
      <c r="AL10" s="325"/>
      <c r="AM10" s="325"/>
      <c r="AN10" s="325"/>
      <c r="AO10" s="325"/>
      <c r="AP10" s="325"/>
      <c r="AQ10" s="325"/>
      <c r="AR10" s="325"/>
      <c r="AS10" s="325"/>
      <c r="AT10" s="325"/>
      <c r="AU10" s="325"/>
      <c r="AV10" s="325"/>
      <c r="AW10" s="325"/>
      <c r="AX10" s="325"/>
      <c r="AY10" s="325"/>
      <c r="AZ10" s="325"/>
    </row>
    <row r="11" spans="1:53" ht="17.100000000000001">
      <c r="A11" s="1">
        <v>10</v>
      </c>
      <c r="B11" s="639" t="s">
        <v>4132</v>
      </c>
      <c r="C11" s="639" t="s">
        <v>857</v>
      </c>
      <c r="E11" s="99">
        <v>1343447</v>
      </c>
      <c r="F11" s="274" t="s">
        <v>144</v>
      </c>
      <c r="G11" s="274" t="s">
        <v>179</v>
      </c>
      <c r="H11" s="708" t="s">
        <v>813</v>
      </c>
      <c r="I11" s="789">
        <v>44255</v>
      </c>
      <c r="J11" s="790">
        <f t="shared" ca="1" si="7"/>
        <v>2.5222222222222221</v>
      </c>
      <c r="K11" s="788">
        <f t="shared" ca="1" si="8"/>
        <v>922</v>
      </c>
      <c r="L11" s="788">
        <f t="shared" ca="1" si="9"/>
        <v>30.733333333333334</v>
      </c>
      <c r="M11" s="769" t="s">
        <v>3827</v>
      </c>
      <c r="N11" s="6">
        <v>44781</v>
      </c>
      <c r="O11" s="274">
        <f t="shared" si="3"/>
        <v>17.533333333333335</v>
      </c>
      <c r="P11" s="707">
        <v>26</v>
      </c>
      <c r="Q11" s="707">
        <v>141</v>
      </c>
      <c r="R11" s="327">
        <v>29</v>
      </c>
      <c r="S11" s="327">
        <v>32</v>
      </c>
      <c r="T11" s="327"/>
      <c r="U11" s="327">
        <v>35</v>
      </c>
      <c r="V11" s="327">
        <v>38</v>
      </c>
      <c r="W11" s="327">
        <v>38</v>
      </c>
      <c r="X11" s="327">
        <v>39</v>
      </c>
      <c r="Y11" s="327">
        <v>39</v>
      </c>
      <c r="Z11" s="327">
        <v>41</v>
      </c>
      <c r="AA11" s="327">
        <v>40</v>
      </c>
      <c r="AB11" s="327">
        <v>41</v>
      </c>
      <c r="AC11" s="327">
        <v>41</v>
      </c>
      <c r="AD11" s="327">
        <v>39</v>
      </c>
      <c r="AE11" s="327">
        <v>37</v>
      </c>
      <c r="AF11" s="327">
        <v>34</v>
      </c>
      <c r="AG11" s="327">
        <v>25</v>
      </c>
      <c r="AH11" s="327">
        <v>23</v>
      </c>
      <c r="AI11" s="325">
        <v>179</v>
      </c>
      <c r="AJ11" s="325"/>
      <c r="AK11" s="325"/>
      <c r="AL11" s="325"/>
      <c r="AM11" s="325"/>
      <c r="AN11" s="325"/>
      <c r="AO11" s="325"/>
      <c r="AP11" s="325"/>
      <c r="AQ11" s="325"/>
      <c r="AR11" s="325"/>
      <c r="AS11" s="325"/>
      <c r="AT11" s="325"/>
      <c r="AU11" s="325"/>
      <c r="AV11" s="325"/>
      <c r="AW11" s="325"/>
      <c r="AX11" s="325"/>
      <c r="AY11" s="325"/>
      <c r="AZ11" s="325"/>
    </row>
    <row r="12" spans="1:53" ht="17.100000000000001">
      <c r="A12" s="1">
        <v>11</v>
      </c>
      <c r="B12" s="639" t="s">
        <v>4133</v>
      </c>
      <c r="C12" s="639" t="s">
        <v>858</v>
      </c>
      <c r="E12" s="99">
        <v>1343447</v>
      </c>
      <c r="F12" s="274" t="s">
        <v>144</v>
      </c>
      <c r="G12" s="274" t="s">
        <v>179</v>
      </c>
      <c r="H12" s="708" t="s">
        <v>763</v>
      </c>
      <c r="I12" s="789">
        <v>44255</v>
      </c>
      <c r="J12" s="790">
        <f t="shared" ca="1" si="7"/>
        <v>2.5222222222222221</v>
      </c>
      <c r="K12" s="788">
        <f t="shared" ca="1" si="8"/>
        <v>922</v>
      </c>
      <c r="L12" s="788">
        <f t="shared" ca="1" si="9"/>
        <v>30.733333333333334</v>
      </c>
      <c r="M12" s="769" t="s">
        <v>3827</v>
      </c>
      <c r="N12" s="6">
        <v>44781</v>
      </c>
      <c r="O12" s="274">
        <f t="shared" si="3"/>
        <v>17.533333333333335</v>
      </c>
      <c r="P12" s="274">
        <v>27</v>
      </c>
      <c r="Q12" s="274">
        <v>168</v>
      </c>
      <c r="R12" s="325">
        <v>31</v>
      </c>
      <c r="S12" s="325">
        <v>34</v>
      </c>
      <c r="T12" s="325"/>
      <c r="U12" s="325">
        <v>38</v>
      </c>
      <c r="V12" s="325">
        <v>40</v>
      </c>
      <c r="W12" s="325">
        <v>41</v>
      </c>
      <c r="X12" s="325">
        <v>42</v>
      </c>
      <c r="Y12" s="325">
        <v>43</v>
      </c>
      <c r="Z12" s="325">
        <v>43</v>
      </c>
      <c r="AA12" s="325">
        <v>42</v>
      </c>
      <c r="AB12" s="325">
        <v>42</v>
      </c>
      <c r="AC12" s="325">
        <v>42</v>
      </c>
      <c r="AD12" s="325">
        <v>42</v>
      </c>
      <c r="AE12" s="325">
        <v>41</v>
      </c>
      <c r="AF12" s="325">
        <v>40</v>
      </c>
      <c r="AG12" s="325">
        <v>43</v>
      </c>
      <c r="AH12" s="325">
        <v>48</v>
      </c>
      <c r="AI12" s="325">
        <v>177</v>
      </c>
      <c r="AJ12" s="325"/>
      <c r="AK12" s="325"/>
      <c r="AL12" s="325"/>
      <c r="AM12" s="325"/>
      <c r="AN12" s="325"/>
      <c r="AO12" s="325"/>
      <c r="AP12" s="325"/>
      <c r="AQ12" s="325"/>
      <c r="AR12" s="325"/>
      <c r="AS12" s="325"/>
      <c r="AT12" s="325"/>
      <c r="AU12" s="325"/>
      <c r="AV12" s="325"/>
      <c r="AW12" s="325"/>
      <c r="AX12" s="325"/>
      <c r="AY12" s="325"/>
      <c r="AZ12" s="325"/>
    </row>
    <row r="13" spans="1:53" ht="17.100000000000001">
      <c r="A13" s="686">
        <v>12</v>
      </c>
      <c r="B13" s="1143" t="s">
        <v>4134</v>
      </c>
      <c r="C13" s="1143" t="s">
        <v>859</v>
      </c>
      <c r="D13" s="771"/>
      <c r="E13" s="709">
        <v>1343447</v>
      </c>
      <c r="F13" s="652" t="s">
        <v>144</v>
      </c>
      <c r="G13" s="652" t="s">
        <v>179</v>
      </c>
      <c r="H13" s="867" t="s">
        <v>860</v>
      </c>
      <c r="I13" s="804">
        <v>44255</v>
      </c>
      <c r="J13" s="805">
        <f t="shared" ca="1" si="7"/>
        <v>2.5222222222222221</v>
      </c>
      <c r="K13" s="803">
        <f t="shared" ca="1" si="8"/>
        <v>922</v>
      </c>
      <c r="L13" s="803">
        <f t="shared" ca="1" si="9"/>
        <v>30.733333333333334</v>
      </c>
      <c r="M13" s="770" t="s">
        <v>3827</v>
      </c>
      <c r="N13" s="1147">
        <v>44781</v>
      </c>
      <c r="O13" s="652">
        <f t="shared" si="3"/>
        <v>17.533333333333335</v>
      </c>
      <c r="P13" s="652">
        <v>25</v>
      </c>
      <c r="Q13" s="652">
        <v>186</v>
      </c>
      <c r="R13" s="664">
        <v>28</v>
      </c>
      <c r="S13" s="664">
        <v>29</v>
      </c>
      <c r="T13" s="664"/>
      <c r="U13" s="664">
        <v>31</v>
      </c>
      <c r="V13" s="664">
        <v>33</v>
      </c>
      <c r="W13" s="664">
        <v>34</v>
      </c>
      <c r="X13" s="664">
        <v>34</v>
      </c>
      <c r="Y13" s="664">
        <v>35</v>
      </c>
      <c r="Z13" s="664">
        <v>36</v>
      </c>
      <c r="AA13" s="664">
        <v>36</v>
      </c>
      <c r="AB13" s="664">
        <v>37</v>
      </c>
      <c r="AC13" s="664">
        <v>37</v>
      </c>
      <c r="AD13" s="664">
        <v>38</v>
      </c>
      <c r="AE13" s="664">
        <v>38</v>
      </c>
      <c r="AF13" s="664">
        <v>37</v>
      </c>
      <c r="AG13" s="664">
        <v>36</v>
      </c>
      <c r="AH13" s="664">
        <v>38</v>
      </c>
      <c r="AI13" s="664">
        <v>224</v>
      </c>
      <c r="AJ13" s="664"/>
      <c r="AK13" s="664"/>
      <c r="AL13" s="664"/>
      <c r="AM13" s="664"/>
      <c r="AN13" s="664"/>
      <c r="AO13" s="664"/>
      <c r="AP13" s="664"/>
      <c r="AQ13" s="664"/>
      <c r="AR13" s="325"/>
      <c r="AS13" s="325"/>
      <c r="AT13" s="325"/>
      <c r="AU13" s="325"/>
      <c r="AV13" s="325"/>
      <c r="AW13" s="325"/>
      <c r="AX13" s="325"/>
      <c r="AY13" s="325"/>
      <c r="AZ13" s="325"/>
    </row>
    <row r="14" spans="1:53" ht="17.100000000000001">
      <c r="A14" s="1">
        <v>13</v>
      </c>
      <c r="B14" s="639" t="s">
        <v>4135</v>
      </c>
      <c r="C14" s="639" t="s">
        <v>861</v>
      </c>
      <c r="E14" s="99">
        <v>1385316</v>
      </c>
      <c r="F14" s="274" t="s">
        <v>142</v>
      </c>
      <c r="G14" s="274" t="s">
        <v>179</v>
      </c>
      <c r="H14" s="708" t="s">
        <v>329</v>
      </c>
      <c r="I14" s="789">
        <v>44219</v>
      </c>
      <c r="J14" s="790">
        <f t="shared" ref="J14:J18" ca="1" si="10">YEARFRAC(I14,TODAY())</f>
        <v>2.625</v>
      </c>
      <c r="K14" s="788">
        <f t="shared" ref="K14:K18" ca="1" si="11">_xlfn.DAYS(TODAY(),I14)</f>
        <v>958</v>
      </c>
      <c r="L14" s="788">
        <f t="shared" ref="L14:L18" ca="1" si="12">K14/30</f>
        <v>31.933333333333334</v>
      </c>
      <c r="M14" s="769" t="s">
        <v>3827</v>
      </c>
      <c r="N14" s="6">
        <v>44781</v>
      </c>
      <c r="O14" s="274">
        <f t="shared" si="3"/>
        <v>18.733333333333334</v>
      </c>
      <c r="P14" s="274">
        <v>30</v>
      </c>
      <c r="Q14" s="274">
        <v>172</v>
      </c>
      <c r="R14" s="325">
        <v>33</v>
      </c>
      <c r="S14" s="325">
        <v>34</v>
      </c>
      <c r="T14" s="325"/>
      <c r="U14" s="325">
        <v>37</v>
      </c>
      <c r="V14" s="325">
        <v>38</v>
      </c>
      <c r="W14" s="325">
        <v>38</v>
      </c>
      <c r="X14" s="325">
        <v>38</v>
      </c>
      <c r="Y14" s="325">
        <v>40</v>
      </c>
      <c r="Z14" s="325">
        <v>40</v>
      </c>
      <c r="AA14" s="325">
        <v>42</v>
      </c>
      <c r="AB14" s="325">
        <v>44</v>
      </c>
      <c r="AC14" s="325">
        <v>45</v>
      </c>
      <c r="AD14" s="325">
        <v>46</v>
      </c>
      <c r="AE14" s="325">
        <v>49</v>
      </c>
      <c r="AF14" s="325">
        <v>49</v>
      </c>
      <c r="AG14" s="325">
        <v>47</v>
      </c>
      <c r="AH14" s="325">
        <v>42</v>
      </c>
      <c r="AI14" s="325">
        <v>162</v>
      </c>
      <c r="AJ14" s="325"/>
      <c r="AK14" s="325"/>
      <c r="AL14" s="325"/>
      <c r="AM14" s="325"/>
      <c r="AN14" s="325"/>
      <c r="AO14" s="325"/>
      <c r="AP14" s="325"/>
      <c r="AQ14" s="325"/>
      <c r="AR14" s="325"/>
      <c r="AS14" s="325"/>
      <c r="AT14" s="325"/>
      <c r="AU14" s="325"/>
      <c r="AV14" s="325"/>
      <c r="AW14" s="325"/>
      <c r="AX14" s="325"/>
      <c r="AY14" s="325"/>
      <c r="AZ14" s="325"/>
    </row>
    <row r="15" spans="1:53" ht="17.100000000000001">
      <c r="A15" s="1">
        <v>14</v>
      </c>
      <c r="B15" s="639" t="s">
        <v>4136</v>
      </c>
      <c r="C15" s="639" t="s">
        <v>862</v>
      </c>
      <c r="E15" s="99">
        <v>1385316</v>
      </c>
      <c r="F15" s="274" t="s">
        <v>142</v>
      </c>
      <c r="G15" s="274" t="s">
        <v>179</v>
      </c>
      <c r="H15" s="708" t="s">
        <v>811</v>
      </c>
      <c r="I15" s="789">
        <v>44219</v>
      </c>
      <c r="J15" s="790">
        <f t="shared" ca="1" si="10"/>
        <v>2.625</v>
      </c>
      <c r="K15" s="788">
        <f t="shared" ca="1" si="11"/>
        <v>958</v>
      </c>
      <c r="L15" s="788">
        <f t="shared" ca="1" si="12"/>
        <v>31.933333333333334</v>
      </c>
      <c r="M15" s="769" t="s">
        <v>3827</v>
      </c>
      <c r="N15" s="6">
        <v>44781</v>
      </c>
      <c r="O15" s="274">
        <f t="shared" si="3"/>
        <v>18.733333333333334</v>
      </c>
      <c r="P15" s="274">
        <v>32</v>
      </c>
      <c r="Q15" s="274">
        <v>141</v>
      </c>
      <c r="R15" s="325">
        <v>36</v>
      </c>
      <c r="S15" s="325">
        <v>39</v>
      </c>
      <c r="T15" s="325"/>
      <c r="U15" s="325">
        <v>43</v>
      </c>
      <c r="V15" s="325">
        <v>46</v>
      </c>
      <c r="W15" s="325">
        <v>46</v>
      </c>
      <c r="X15" s="325">
        <v>47</v>
      </c>
      <c r="Y15" s="325">
        <v>48</v>
      </c>
      <c r="Z15" s="325">
        <v>50</v>
      </c>
      <c r="AA15" s="325">
        <v>51</v>
      </c>
      <c r="AB15" s="325">
        <v>52</v>
      </c>
      <c r="AC15" s="325">
        <v>53</v>
      </c>
      <c r="AD15" s="325">
        <v>53</v>
      </c>
      <c r="AE15" s="325">
        <v>53</v>
      </c>
      <c r="AF15" s="325">
        <v>52</v>
      </c>
      <c r="AG15" s="325">
        <v>55</v>
      </c>
      <c r="AH15" s="325">
        <v>59</v>
      </c>
      <c r="AI15" s="325">
        <v>176</v>
      </c>
      <c r="AJ15" s="325"/>
      <c r="AK15" s="325"/>
      <c r="AL15" s="325"/>
      <c r="AM15" s="325"/>
      <c r="AN15" s="325"/>
      <c r="AO15" s="325"/>
      <c r="AP15" s="325"/>
      <c r="AQ15" s="325"/>
      <c r="AR15" s="325"/>
      <c r="AS15" s="325"/>
      <c r="AT15" s="325"/>
      <c r="AU15" s="325"/>
      <c r="AV15" s="325"/>
      <c r="AW15" s="325"/>
      <c r="AX15" s="325"/>
      <c r="AY15" s="325"/>
      <c r="AZ15" s="325"/>
    </row>
    <row r="16" spans="1:53" ht="17.100000000000001">
      <c r="A16" s="1">
        <v>15</v>
      </c>
      <c r="B16" s="639" t="s">
        <v>4137</v>
      </c>
      <c r="C16" s="639" t="s">
        <v>863</v>
      </c>
      <c r="E16" s="99">
        <v>1385316</v>
      </c>
      <c r="F16" s="274" t="s">
        <v>142</v>
      </c>
      <c r="G16" s="274" t="s">
        <v>179</v>
      </c>
      <c r="H16" s="708" t="s">
        <v>813</v>
      </c>
      <c r="I16" s="789">
        <v>44219</v>
      </c>
      <c r="J16" s="790">
        <f t="shared" ca="1" si="10"/>
        <v>2.625</v>
      </c>
      <c r="K16" s="788">
        <f t="shared" ca="1" si="11"/>
        <v>958</v>
      </c>
      <c r="L16" s="788">
        <f t="shared" ca="1" si="12"/>
        <v>31.933333333333334</v>
      </c>
      <c r="M16" s="769" t="s">
        <v>3827</v>
      </c>
      <c r="N16" s="6">
        <v>44781</v>
      </c>
      <c r="O16" s="274">
        <f t="shared" si="3"/>
        <v>18.733333333333334</v>
      </c>
      <c r="P16" s="274">
        <v>30</v>
      </c>
      <c r="Q16" s="274">
        <v>160</v>
      </c>
      <c r="R16" s="325">
        <v>35</v>
      </c>
      <c r="S16" s="325">
        <v>37</v>
      </c>
      <c r="T16" s="325"/>
      <c r="U16" s="325">
        <v>42</v>
      </c>
      <c r="V16" s="325">
        <v>44</v>
      </c>
      <c r="W16" s="325">
        <v>45</v>
      </c>
      <c r="X16" s="325">
        <v>46</v>
      </c>
      <c r="Y16" s="325">
        <v>49</v>
      </c>
      <c r="Z16" s="325">
        <v>50</v>
      </c>
      <c r="AA16" s="325">
        <v>53</v>
      </c>
      <c r="AB16" s="325">
        <v>54</v>
      </c>
      <c r="AC16" s="325">
        <v>55</v>
      </c>
      <c r="AD16" s="325">
        <v>54</v>
      </c>
      <c r="AE16" s="325">
        <v>54</v>
      </c>
      <c r="AF16" s="325">
        <v>51</v>
      </c>
      <c r="AG16" s="325">
        <v>52</v>
      </c>
      <c r="AH16" s="325">
        <v>56</v>
      </c>
      <c r="AI16" s="325">
        <v>198</v>
      </c>
      <c r="AJ16" s="325"/>
      <c r="AK16" s="325"/>
      <c r="AL16" s="325"/>
      <c r="AM16" s="325"/>
      <c r="AN16" s="325"/>
      <c r="AO16" s="325"/>
      <c r="AP16" s="325"/>
      <c r="AQ16" s="325"/>
      <c r="AR16" s="325"/>
      <c r="AS16" s="325"/>
      <c r="AT16" s="325"/>
      <c r="AU16" s="325"/>
      <c r="AV16" s="325"/>
      <c r="AW16" s="325"/>
      <c r="AX16" s="325"/>
      <c r="AY16" s="325"/>
      <c r="AZ16" s="325"/>
    </row>
    <row r="17" spans="1:52" ht="17.100000000000001">
      <c r="A17" s="1">
        <v>16</v>
      </c>
      <c r="B17" s="639" t="s">
        <v>4138</v>
      </c>
      <c r="C17" s="639" t="s">
        <v>864</v>
      </c>
      <c r="E17" s="99">
        <v>1385316</v>
      </c>
      <c r="F17" s="274" t="s">
        <v>142</v>
      </c>
      <c r="G17" s="274" t="s">
        <v>179</v>
      </c>
      <c r="H17" s="708" t="s">
        <v>815</v>
      </c>
      <c r="I17" s="789">
        <v>44219</v>
      </c>
      <c r="J17" s="790">
        <f t="shared" ca="1" si="10"/>
        <v>2.625</v>
      </c>
      <c r="K17" s="788">
        <f t="shared" ca="1" si="11"/>
        <v>958</v>
      </c>
      <c r="L17" s="788">
        <f t="shared" ca="1" si="12"/>
        <v>31.933333333333334</v>
      </c>
      <c r="M17" s="769" t="s">
        <v>3827</v>
      </c>
      <c r="N17" s="6">
        <v>44781</v>
      </c>
      <c r="O17" s="274">
        <f t="shared" si="3"/>
        <v>18.733333333333334</v>
      </c>
      <c r="P17" s="274">
        <v>31</v>
      </c>
      <c r="Q17" s="274">
        <v>153</v>
      </c>
      <c r="R17" s="325">
        <v>34</v>
      </c>
      <c r="S17" s="325">
        <v>37</v>
      </c>
      <c r="T17" s="325"/>
      <c r="U17" s="325">
        <v>42</v>
      </c>
      <c r="V17" s="325">
        <v>44</v>
      </c>
      <c r="W17" s="325">
        <v>44</v>
      </c>
      <c r="X17" s="325">
        <v>45</v>
      </c>
      <c r="Y17" s="325">
        <v>45</v>
      </c>
      <c r="Z17" s="325">
        <v>46</v>
      </c>
      <c r="AA17" s="325">
        <v>46</v>
      </c>
      <c r="AB17" s="325">
        <v>46</v>
      </c>
      <c r="AC17" s="325">
        <v>47</v>
      </c>
      <c r="AD17" s="325">
        <v>46</v>
      </c>
      <c r="AE17" s="325">
        <v>46</v>
      </c>
      <c r="AF17" s="325">
        <v>46</v>
      </c>
      <c r="AG17" s="325">
        <v>46</v>
      </c>
      <c r="AH17" s="325">
        <v>47</v>
      </c>
      <c r="AI17" s="325">
        <v>184</v>
      </c>
      <c r="AJ17" s="325"/>
      <c r="AK17" s="325"/>
      <c r="AL17" s="325"/>
      <c r="AM17" s="325"/>
      <c r="AN17" s="325"/>
      <c r="AO17" s="325"/>
      <c r="AP17" s="325"/>
      <c r="AQ17" s="325"/>
      <c r="AR17" s="325"/>
      <c r="AS17" s="325"/>
      <c r="AT17" s="325"/>
      <c r="AU17" s="325"/>
      <c r="AV17" s="325"/>
      <c r="AW17" s="325"/>
      <c r="AX17" s="325"/>
      <c r="AY17" s="325"/>
      <c r="AZ17" s="325"/>
    </row>
    <row r="18" spans="1:52" ht="17.100000000000001">
      <c r="A18" s="1">
        <v>17</v>
      </c>
      <c r="B18" s="639" t="s">
        <v>4139</v>
      </c>
      <c r="C18" s="639" t="s">
        <v>865</v>
      </c>
      <c r="E18" s="99">
        <v>1385316</v>
      </c>
      <c r="F18" s="274" t="s">
        <v>142</v>
      </c>
      <c r="G18" s="274" t="s">
        <v>179</v>
      </c>
      <c r="H18" s="708" t="s">
        <v>320</v>
      </c>
      <c r="I18" s="789">
        <v>44219</v>
      </c>
      <c r="J18" s="790">
        <f t="shared" ca="1" si="10"/>
        <v>2.625</v>
      </c>
      <c r="K18" s="788">
        <f t="shared" ca="1" si="11"/>
        <v>958</v>
      </c>
      <c r="L18" s="788">
        <f t="shared" ca="1" si="12"/>
        <v>31.933333333333334</v>
      </c>
      <c r="M18" s="769" t="s">
        <v>3827</v>
      </c>
      <c r="N18" s="6">
        <v>44781</v>
      </c>
      <c r="O18" s="274">
        <f t="shared" si="3"/>
        <v>18.733333333333334</v>
      </c>
      <c r="P18" s="274">
        <v>31</v>
      </c>
      <c r="Q18" s="274">
        <v>140</v>
      </c>
      <c r="R18" s="325">
        <v>36</v>
      </c>
      <c r="S18" s="325">
        <v>40</v>
      </c>
      <c r="T18" s="325"/>
      <c r="U18" s="325">
        <v>46</v>
      </c>
      <c r="V18" s="325">
        <v>49</v>
      </c>
      <c r="W18" s="325">
        <v>50</v>
      </c>
      <c r="X18" s="325">
        <v>50</v>
      </c>
      <c r="Y18" s="325">
        <v>50</v>
      </c>
      <c r="Z18" s="325">
        <v>52</v>
      </c>
      <c r="AA18" s="325">
        <v>54</v>
      </c>
      <c r="AB18" s="325">
        <v>55</v>
      </c>
      <c r="AC18" s="325">
        <v>55</v>
      </c>
      <c r="AD18" s="325">
        <v>54</v>
      </c>
      <c r="AE18" s="325">
        <v>55</v>
      </c>
      <c r="AF18" s="325">
        <v>53</v>
      </c>
      <c r="AG18" s="325">
        <v>54</v>
      </c>
      <c r="AH18" s="325">
        <v>56</v>
      </c>
      <c r="AI18" s="325">
        <v>218</v>
      </c>
      <c r="AJ18" s="325"/>
      <c r="AK18" s="325"/>
      <c r="AL18" s="325"/>
      <c r="AM18" s="325"/>
      <c r="AN18" s="325"/>
      <c r="AO18" s="325"/>
      <c r="AP18" s="325"/>
      <c r="AQ18" s="325"/>
      <c r="AR18" s="325"/>
      <c r="AS18" s="325"/>
      <c r="AT18" s="325"/>
      <c r="AU18" s="325"/>
      <c r="AV18" s="325"/>
      <c r="AW18" s="325"/>
      <c r="AX18" s="325"/>
      <c r="AY18" s="325"/>
      <c r="AZ18" s="325"/>
    </row>
    <row r="19" spans="1:52">
      <c r="H19" s="1"/>
      <c r="M19" t="s">
        <v>4140</v>
      </c>
      <c r="Q19" s="1"/>
    </row>
    <row r="23" spans="1:52" ht="15.95">
      <c r="A23" s="161" t="s">
        <v>184</v>
      </c>
      <c r="B23" s="14"/>
    </row>
    <row r="24" spans="1:52" ht="15.95">
      <c r="A24" s="162" t="s">
        <v>153</v>
      </c>
      <c r="B24" s="877"/>
    </row>
    <row r="25" spans="1:52">
      <c r="A25" s="163" t="s">
        <v>170</v>
      </c>
      <c r="B25" s="105"/>
    </row>
    <row r="26" spans="1:52" ht="15.95">
      <c r="A26" s="164" t="s">
        <v>179</v>
      </c>
      <c r="B26" s="124"/>
    </row>
    <row r="27" spans="1:52" ht="15.95">
      <c r="A27" s="165" t="s">
        <v>185</v>
      </c>
      <c r="B27" s="3"/>
      <c r="G27" s="1142"/>
      <c r="H27" s="247"/>
      <c r="I27" s="247"/>
      <c r="J27" s="247"/>
      <c r="K27" s="247"/>
      <c r="L27" s="247"/>
      <c r="R27" s="247"/>
    </row>
    <row r="28" spans="1:52" ht="15.95">
      <c r="A28" s="187" t="s">
        <v>183</v>
      </c>
      <c r="B28" s="92"/>
      <c r="G28" s="1142"/>
      <c r="H28" s="247"/>
      <c r="I28" s="247"/>
      <c r="J28" s="247"/>
      <c r="K28" s="247"/>
      <c r="L28" s="247"/>
      <c r="R28" s="247"/>
    </row>
    <row r="29" spans="1:52" ht="15.95">
      <c r="A29" s="186" t="s">
        <v>186</v>
      </c>
      <c r="B29" s="151"/>
      <c r="G29" s="1142"/>
      <c r="H29" s="247"/>
      <c r="I29" s="247"/>
      <c r="J29" s="247"/>
      <c r="K29" s="247"/>
      <c r="L29" s="247"/>
      <c r="R29" s="247"/>
    </row>
    <row r="30" spans="1:52" ht="17.100000000000001">
      <c r="A30" s="374" t="s">
        <v>187</v>
      </c>
      <c r="B30" s="878"/>
      <c r="G30" s="1142"/>
      <c r="H30" s="247"/>
      <c r="I30" s="247"/>
      <c r="J30" s="247"/>
      <c r="K30" s="247"/>
      <c r="L30" s="247"/>
      <c r="R30" s="247"/>
    </row>
    <row r="31" spans="1:52" ht="17.100000000000001">
      <c r="A31" s="393" t="s">
        <v>188</v>
      </c>
      <c r="B31" s="879"/>
      <c r="G31" s="1142"/>
      <c r="H31" s="247"/>
      <c r="I31" s="247"/>
      <c r="J31" s="247"/>
      <c r="K31" s="247"/>
      <c r="L31" s="247"/>
      <c r="R31" s="247"/>
    </row>
  </sheetData>
  <pageMargins left="0.7" right="0.7" top="0.75" bottom="0.75" header="0.3" footer="0.3"/>
  <pageSetup fitToHeight="0"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AF48-F698-4202-9625-213DE3CBD365}">
  <sheetPr>
    <tabColor rgb="FFFFC000"/>
    <pageSetUpPr fitToPage="1"/>
  </sheetPr>
  <dimension ref="A1:AL51"/>
  <sheetViews>
    <sheetView topLeftCell="T1" workbookViewId="0">
      <selection activeCell="J20" sqref="J20"/>
    </sheetView>
  </sheetViews>
  <sheetFormatPr defaultColWidth="8.85546875" defaultRowHeight="15"/>
  <cols>
    <col min="1" max="1" width="9.28515625" bestFit="1" customWidth="1"/>
    <col min="2" max="2" width="12.140625" bestFit="1" customWidth="1"/>
    <col min="3" max="3" width="10.42578125" bestFit="1" customWidth="1"/>
    <col min="4" max="4" width="17" style="1" bestFit="1" customWidth="1"/>
    <col min="5" max="5" width="14.42578125" style="1304" bestFit="1" customWidth="1"/>
    <col min="6" max="6" width="11.28515625" style="1304" bestFit="1" customWidth="1"/>
    <col min="7" max="7" width="9.85546875" style="1304" bestFit="1" customWidth="1"/>
    <col min="8" max="8" width="8.42578125" style="1" bestFit="1" customWidth="1"/>
    <col min="9" max="9" width="11.28515625" bestFit="1" customWidth="1"/>
    <col min="10" max="10" width="10.7109375" bestFit="1" customWidth="1"/>
    <col min="11" max="11" width="10" bestFit="1" customWidth="1"/>
    <col min="12" max="12" width="13.7109375" bestFit="1" customWidth="1"/>
    <col min="13" max="13" width="19" bestFit="1" customWidth="1"/>
    <col min="14" max="14" width="15.42578125" bestFit="1" customWidth="1"/>
    <col min="15" max="15" width="17" bestFit="1" customWidth="1"/>
    <col min="16" max="16" width="19.42578125" bestFit="1" customWidth="1"/>
    <col min="17" max="17" width="19.42578125" style="1304" customWidth="1"/>
    <col min="18" max="18" width="20.42578125" customWidth="1"/>
    <col min="19" max="19" width="14.85546875" bestFit="1" customWidth="1"/>
    <col min="20" max="20" width="13.42578125" customWidth="1"/>
    <col min="21" max="21" width="14.140625" customWidth="1"/>
    <col min="25" max="25" width="14.85546875" bestFit="1" customWidth="1"/>
    <col min="26" max="28" width="10.42578125" bestFit="1" customWidth="1"/>
    <col min="29" max="29" width="9.28515625" bestFit="1" customWidth="1"/>
    <col min="30" max="30" width="9.28515625" style="1" bestFit="1" customWidth="1"/>
    <col min="31" max="31" width="10.42578125" style="1" bestFit="1" customWidth="1"/>
    <col min="32" max="33" width="10.42578125" bestFit="1" customWidth="1"/>
    <col min="34" max="36" width="11.42578125" bestFit="1" customWidth="1"/>
    <col min="37" max="37" width="10.42578125" bestFit="1" customWidth="1"/>
  </cols>
  <sheetData>
    <row r="1" spans="1:38">
      <c r="A1" s="167" t="s">
        <v>126</v>
      </c>
      <c r="B1" s="167" t="s">
        <v>267</v>
      </c>
      <c r="C1" s="167" t="s">
        <v>3367</v>
      </c>
      <c r="D1" s="167" t="s">
        <v>269</v>
      </c>
      <c r="E1" s="1402" t="s">
        <v>3227</v>
      </c>
      <c r="F1" s="1402" t="s">
        <v>219</v>
      </c>
      <c r="G1" s="1402" t="s">
        <v>222</v>
      </c>
      <c r="H1" s="167" t="s">
        <v>271</v>
      </c>
      <c r="I1" s="167" t="s">
        <v>218</v>
      </c>
      <c r="J1" s="167" t="s">
        <v>272</v>
      </c>
      <c r="K1" s="167" t="s">
        <v>3684</v>
      </c>
      <c r="L1" s="167" t="s">
        <v>3685</v>
      </c>
      <c r="M1" s="167" t="s">
        <v>3233</v>
      </c>
      <c r="N1" s="368" t="s">
        <v>3675</v>
      </c>
      <c r="O1" s="167" t="s">
        <v>3676</v>
      </c>
      <c r="P1" s="328" t="s">
        <v>4141</v>
      </c>
      <c r="Q1" s="1614" t="s">
        <v>4142</v>
      </c>
      <c r="R1" t="s">
        <v>4143</v>
      </c>
      <c r="S1" t="s">
        <v>4052</v>
      </c>
      <c r="T1" t="s">
        <v>4070</v>
      </c>
      <c r="U1" t="s">
        <v>4071</v>
      </c>
      <c r="V1" t="s">
        <v>4072</v>
      </c>
      <c r="W1" t="s">
        <v>4073</v>
      </c>
      <c r="X1" t="s">
        <v>4074</v>
      </c>
      <c r="Y1" t="s">
        <v>4096</v>
      </c>
      <c r="Z1" s="6">
        <v>44785</v>
      </c>
      <c r="AA1" s="6">
        <v>44792</v>
      </c>
      <c r="AB1" s="6">
        <v>44799</v>
      </c>
      <c r="AC1" s="6">
        <v>44806</v>
      </c>
      <c r="AD1" s="13">
        <v>44813</v>
      </c>
      <c r="AE1" s="13">
        <v>44827</v>
      </c>
      <c r="AF1" s="6">
        <v>44834</v>
      </c>
      <c r="AG1" s="6">
        <v>44841</v>
      </c>
      <c r="AH1" s="6">
        <v>44848</v>
      </c>
      <c r="AI1" s="6">
        <v>44855</v>
      </c>
      <c r="AJ1" s="6">
        <v>44862</v>
      </c>
      <c r="AK1" s="6">
        <v>44867</v>
      </c>
      <c r="AL1" t="s">
        <v>3738</v>
      </c>
    </row>
    <row r="2" spans="1:38" s="738" customFormat="1" ht="15.95">
      <c r="A2" s="667">
        <v>1</v>
      </c>
      <c r="B2" s="667" t="s">
        <v>4144</v>
      </c>
      <c r="C2" s="738" t="s">
        <v>867</v>
      </c>
      <c r="D2" s="667" t="s">
        <v>4145</v>
      </c>
      <c r="E2" s="1817">
        <v>1441994</v>
      </c>
      <c r="F2" s="1817" t="s">
        <v>142</v>
      </c>
      <c r="G2" s="1817" t="s">
        <v>183</v>
      </c>
      <c r="H2" s="1818"/>
      <c r="I2" s="1819">
        <v>44261</v>
      </c>
      <c r="J2" s="1820">
        <f ca="1">YEARFRAC(I2,TODAY())</f>
        <v>2.5055555555555555</v>
      </c>
      <c r="K2" s="1821">
        <f ca="1">_xlfn.DAYS(TODAY(),I2)</f>
        <v>916</v>
      </c>
      <c r="L2" s="1821">
        <f ca="1">K2/30</f>
        <v>30.533333333333335</v>
      </c>
      <c r="M2" s="1525" t="s">
        <v>3827</v>
      </c>
      <c r="N2" s="1822">
        <v>44809</v>
      </c>
      <c r="O2" s="1818">
        <f t="shared" ref="O2:O3" si="0">_xlfn.DAYS(N2,I2)/30</f>
        <v>18.266666666666666</v>
      </c>
      <c r="P2" s="1716">
        <v>31</v>
      </c>
      <c r="Q2" s="1716">
        <v>196</v>
      </c>
      <c r="R2" s="1823">
        <v>38</v>
      </c>
      <c r="S2" s="1823">
        <v>39</v>
      </c>
      <c r="T2" s="1823">
        <v>39</v>
      </c>
      <c r="U2" s="1823">
        <v>41</v>
      </c>
      <c r="V2" s="1823">
        <v>43</v>
      </c>
      <c r="W2" s="1823">
        <v>44</v>
      </c>
      <c r="X2" s="1823">
        <v>45</v>
      </c>
      <c r="Y2" s="1823">
        <v>46</v>
      </c>
      <c r="Z2" s="1823">
        <v>48</v>
      </c>
      <c r="AA2" s="1823">
        <v>47</v>
      </c>
      <c r="AB2" s="1823">
        <v>48</v>
      </c>
      <c r="AC2" s="1823">
        <v>50</v>
      </c>
      <c r="AD2" s="1823">
        <v>50</v>
      </c>
      <c r="AE2" s="1823">
        <v>50</v>
      </c>
      <c r="AF2" s="1823">
        <v>50</v>
      </c>
      <c r="AG2" s="1823">
        <v>50</v>
      </c>
      <c r="AH2" s="738">
        <v>52</v>
      </c>
      <c r="AI2" s="738">
        <v>54</v>
      </c>
      <c r="AJ2" s="738">
        <v>52</v>
      </c>
      <c r="AK2" s="738">
        <v>46</v>
      </c>
      <c r="AL2" s="738">
        <v>216</v>
      </c>
    </row>
    <row r="3" spans="1:38" s="1825" customFormat="1" ht="15.95">
      <c r="A3" s="1824">
        <v>2</v>
      </c>
      <c r="B3" s="667" t="s">
        <v>4146</v>
      </c>
      <c r="C3" s="1825" t="s">
        <v>868</v>
      </c>
      <c r="D3" s="1824"/>
      <c r="E3" s="1826">
        <v>1441994</v>
      </c>
      <c r="F3" s="1826" t="s">
        <v>144</v>
      </c>
      <c r="G3" s="1826" t="s">
        <v>183</v>
      </c>
      <c r="H3" s="1827"/>
      <c r="I3" s="1828">
        <v>44261</v>
      </c>
      <c r="J3" s="1829">
        <f t="shared" ref="J3" ca="1" si="1">YEARFRAC(I3,TODAY())</f>
        <v>2.5055555555555555</v>
      </c>
      <c r="K3" s="1830">
        <f t="shared" ref="K3" ca="1" si="2">_xlfn.DAYS(TODAY(),I3)</f>
        <v>916</v>
      </c>
      <c r="L3" s="1830">
        <f t="shared" ref="L3" ca="1" si="3">K3/30</f>
        <v>30.533333333333335</v>
      </c>
      <c r="M3" s="1419" t="s">
        <v>3827</v>
      </c>
      <c r="N3" s="1831">
        <v>44809</v>
      </c>
      <c r="O3" s="1827">
        <f t="shared" si="0"/>
        <v>18.266666666666666</v>
      </c>
      <c r="P3" s="1499">
        <v>30</v>
      </c>
      <c r="Q3" s="1499">
        <v>190</v>
      </c>
      <c r="R3" s="1832">
        <v>38</v>
      </c>
      <c r="S3" s="1832">
        <v>35</v>
      </c>
      <c r="T3" s="1832">
        <v>33</v>
      </c>
      <c r="U3" s="1832">
        <v>34</v>
      </c>
      <c r="V3" s="1832">
        <v>33</v>
      </c>
      <c r="W3" s="1832">
        <v>35</v>
      </c>
      <c r="X3" s="1832">
        <v>36</v>
      </c>
      <c r="Y3" s="1832">
        <v>36</v>
      </c>
      <c r="Z3" s="1832">
        <v>36</v>
      </c>
      <c r="AA3" s="1832">
        <v>36</v>
      </c>
      <c r="AB3" s="1832">
        <v>38</v>
      </c>
      <c r="AC3" s="1832">
        <v>40</v>
      </c>
      <c r="AD3" s="1832">
        <v>40</v>
      </c>
      <c r="AE3" s="1832">
        <v>41</v>
      </c>
      <c r="AF3" s="1832">
        <v>41</v>
      </c>
      <c r="AG3" s="1832">
        <v>41</v>
      </c>
      <c r="AH3" s="1825">
        <v>43</v>
      </c>
      <c r="AI3" s="1825">
        <v>41</v>
      </c>
      <c r="AJ3" s="1825">
        <v>41</v>
      </c>
      <c r="AK3" s="1825">
        <v>37</v>
      </c>
      <c r="AL3" s="1825">
        <v>231</v>
      </c>
    </row>
    <row r="4" spans="1:38" s="1825" customFormat="1" ht="15.95">
      <c r="A4" s="1824">
        <v>3</v>
      </c>
      <c r="B4" s="667" t="s">
        <v>4147</v>
      </c>
      <c r="C4" s="1825" t="s">
        <v>869</v>
      </c>
      <c r="D4" s="1824" t="s">
        <v>4148</v>
      </c>
      <c r="E4" s="1826">
        <v>1416090</v>
      </c>
      <c r="F4" s="1826" t="s">
        <v>142</v>
      </c>
      <c r="G4" s="1826" t="s">
        <v>183</v>
      </c>
      <c r="H4" s="1833"/>
      <c r="I4" s="1828">
        <v>44261</v>
      </c>
      <c r="J4" s="1829">
        <f t="shared" ref="J4:J10" ca="1" si="4">YEARFRAC(I4,TODAY())</f>
        <v>2.5055555555555555</v>
      </c>
      <c r="K4" s="1830">
        <f t="shared" ref="K4:K10" ca="1" si="5">_xlfn.DAYS(TODAY(),I4)</f>
        <v>916</v>
      </c>
      <c r="L4" s="1830">
        <f t="shared" ref="L4:L10" ca="1" si="6">K4/30</f>
        <v>30.533333333333335</v>
      </c>
      <c r="M4" s="1419" t="s">
        <v>3827</v>
      </c>
      <c r="N4" s="1831">
        <v>44809</v>
      </c>
      <c r="O4" s="1827">
        <f t="shared" ref="O4:O10" si="7">_xlfn.DAYS(N4,I4)/30</f>
        <v>18.266666666666666</v>
      </c>
      <c r="P4" s="1499">
        <v>32</v>
      </c>
      <c r="Q4" s="1499">
        <v>173</v>
      </c>
      <c r="R4" s="1832">
        <v>38</v>
      </c>
      <c r="S4" s="1832">
        <v>41</v>
      </c>
      <c r="T4" s="1832">
        <v>43</v>
      </c>
      <c r="U4" s="1832">
        <v>43</v>
      </c>
      <c r="V4" s="1832">
        <v>42</v>
      </c>
      <c r="W4" s="1832">
        <v>43</v>
      </c>
      <c r="X4" s="1832">
        <v>45</v>
      </c>
      <c r="Y4" s="1832">
        <v>46</v>
      </c>
      <c r="Z4" s="1832">
        <v>48</v>
      </c>
      <c r="AA4" s="1832">
        <v>48</v>
      </c>
      <c r="AB4" s="1832">
        <v>47</v>
      </c>
      <c r="AC4" s="1832">
        <v>47</v>
      </c>
      <c r="AD4" s="1832">
        <v>46</v>
      </c>
      <c r="AE4" s="1832">
        <v>44</v>
      </c>
      <c r="AF4" s="1832">
        <v>44</v>
      </c>
      <c r="AG4" s="1832">
        <v>44</v>
      </c>
      <c r="AH4" s="1825">
        <v>43</v>
      </c>
      <c r="AI4" s="1825">
        <v>44</v>
      </c>
      <c r="AJ4" s="1825">
        <v>41</v>
      </c>
      <c r="AK4" s="1825">
        <v>36</v>
      </c>
      <c r="AL4" s="1825">
        <v>183</v>
      </c>
    </row>
    <row r="5" spans="1:38" ht="15.95">
      <c r="A5" s="167">
        <v>4</v>
      </c>
      <c r="B5" s="167"/>
      <c r="C5" t="s">
        <v>870</v>
      </c>
      <c r="D5" s="167" t="s">
        <v>4149</v>
      </c>
      <c r="E5" s="1526">
        <v>1479811</v>
      </c>
      <c r="F5" s="907" t="s">
        <v>142</v>
      </c>
      <c r="G5" s="907" t="s">
        <v>170</v>
      </c>
      <c r="H5" s="194" t="s">
        <v>329</v>
      </c>
      <c r="I5" s="821">
        <v>44606</v>
      </c>
      <c r="J5" s="1527">
        <f t="shared" ca="1" si="4"/>
        <v>1.5666666666666667</v>
      </c>
      <c r="K5" s="1528">
        <f t="shared" ca="1" si="5"/>
        <v>571</v>
      </c>
      <c r="L5" s="1528">
        <f t="shared" ca="1" si="6"/>
        <v>19.033333333333335</v>
      </c>
      <c r="M5" s="105" t="s">
        <v>4150</v>
      </c>
      <c r="N5" s="1529">
        <v>44809</v>
      </c>
      <c r="O5" s="105">
        <f t="shared" si="7"/>
        <v>6.7666666666666666</v>
      </c>
      <c r="P5" s="1304">
        <v>32</v>
      </c>
      <c r="Q5" s="1304">
        <v>158</v>
      </c>
      <c r="R5" s="1304">
        <v>32</v>
      </c>
      <c r="S5" s="1304">
        <v>32</v>
      </c>
      <c r="T5" s="1304">
        <v>32</v>
      </c>
      <c r="U5" s="1304">
        <v>32</v>
      </c>
      <c r="V5" s="1304">
        <v>32</v>
      </c>
      <c r="W5" s="1304">
        <v>32</v>
      </c>
      <c r="X5" s="1304">
        <v>32</v>
      </c>
      <c r="Y5" s="1304">
        <v>32</v>
      </c>
      <c r="Z5" s="1304">
        <v>32</v>
      </c>
      <c r="AA5" s="1304">
        <v>32</v>
      </c>
      <c r="AB5" s="1304">
        <v>32</v>
      </c>
      <c r="AC5" s="1304">
        <v>32</v>
      </c>
      <c r="AD5" s="1">
        <v>32</v>
      </c>
      <c r="AE5" s="1">
        <v>32</v>
      </c>
      <c r="AF5" s="1304">
        <v>32</v>
      </c>
      <c r="AG5" s="1">
        <v>32</v>
      </c>
      <c r="AH5" s="1">
        <v>32</v>
      </c>
      <c r="AI5" s="1">
        <v>32</v>
      </c>
      <c r="AJ5" s="1">
        <v>32</v>
      </c>
      <c r="AK5">
        <v>31</v>
      </c>
    </row>
    <row r="6" spans="1:38" ht="15.95">
      <c r="A6" s="167">
        <v>5</v>
      </c>
      <c r="B6" s="167"/>
      <c r="C6" t="s">
        <v>871</v>
      </c>
      <c r="E6" s="1526">
        <v>1479811</v>
      </c>
      <c r="F6" s="907" t="s">
        <v>142</v>
      </c>
      <c r="G6" s="907" t="s">
        <v>170</v>
      </c>
      <c r="H6" s="194" t="s">
        <v>326</v>
      </c>
      <c r="I6" s="821">
        <v>44606</v>
      </c>
      <c r="J6" s="1527">
        <f t="shared" ca="1" si="4"/>
        <v>1.5666666666666667</v>
      </c>
      <c r="K6" s="1528">
        <f t="shared" ca="1" si="5"/>
        <v>571</v>
      </c>
      <c r="L6" s="1528">
        <f t="shared" ca="1" si="6"/>
        <v>19.033333333333335</v>
      </c>
      <c r="M6" s="105" t="s">
        <v>4150</v>
      </c>
      <c r="N6" s="1529">
        <v>44809</v>
      </c>
      <c r="O6" s="105">
        <f t="shared" si="7"/>
        <v>6.7666666666666666</v>
      </c>
      <c r="P6" s="1304">
        <v>32</v>
      </c>
      <c r="Q6" s="1304">
        <v>195</v>
      </c>
      <c r="R6" s="1304">
        <v>32</v>
      </c>
      <c r="S6" s="1304">
        <v>32</v>
      </c>
      <c r="T6" s="1304">
        <v>32</v>
      </c>
      <c r="U6" s="1304">
        <v>32</v>
      </c>
      <c r="V6" s="1304">
        <v>32</v>
      </c>
      <c r="W6" s="1304">
        <v>32</v>
      </c>
      <c r="X6" s="1304">
        <v>32</v>
      </c>
      <c r="Y6" s="1304">
        <v>32</v>
      </c>
      <c r="Z6" s="1304">
        <v>32</v>
      </c>
      <c r="AA6" s="1304">
        <v>32</v>
      </c>
      <c r="AB6" s="1304">
        <v>32</v>
      </c>
      <c r="AC6" s="1304">
        <v>32</v>
      </c>
      <c r="AD6" s="1">
        <v>32</v>
      </c>
      <c r="AE6" s="1">
        <v>32</v>
      </c>
      <c r="AF6" s="1304">
        <v>32</v>
      </c>
      <c r="AG6" s="1">
        <v>32</v>
      </c>
      <c r="AH6" s="1">
        <v>32</v>
      </c>
      <c r="AI6" s="1">
        <v>32</v>
      </c>
      <c r="AJ6" s="1">
        <v>32</v>
      </c>
      <c r="AK6">
        <v>30</v>
      </c>
    </row>
    <row r="7" spans="1:38" s="1385" customFormat="1" ht="15.95">
      <c r="A7" s="1418">
        <v>6</v>
      </c>
      <c r="B7" s="1418"/>
      <c r="C7" s="1385" t="s">
        <v>873</v>
      </c>
      <c r="D7" s="527"/>
      <c r="E7" s="1460">
        <v>1479811</v>
      </c>
      <c r="F7" s="1453" t="s">
        <v>142</v>
      </c>
      <c r="G7" s="1453" t="s">
        <v>170</v>
      </c>
      <c r="H7" s="528" t="s">
        <v>316</v>
      </c>
      <c r="I7" s="1388">
        <v>44606</v>
      </c>
      <c r="J7" s="1437">
        <f t="shared" ca="1" si="4"/>
        <v>1.5666666666666667</v>
      </c>
      <c r="K7" s="1434">
        <f t="shared" ca="1" si="5"/>
        <v>571</v>
      </c>
      <c r="L7" s="1434">
        <f t="shared" ca="1" si="6"/>
        <v>19.033333333333335</v>
      </c>
      <c r="M7" s="382" t="s">
        <v>4150</v>
      </c>
      <c r="N7" s="1454">
        <v>44809</v>
      </c>
      <c r="O7" s="382">
        <f t="shared" si="7"/>
        <v>6.7666666666666666</v>
      </c>
      <c r="P7" s="1465">
        <v>32</v>
      </c>
      <c r="Q7" s="1465">
        <v>188</v>
      </c>
      <c r="R7" s="1465">
        <v>32</v>
      </c>
      <c r="S7" s="1465">
        <v>32</v>
      </c>
      <c r="T7" s="1465">
        <v>32</v>
      </c>
      <c r="U7" s="1465">
        <v>32</v>
      </c>
      <c r="V7" s="1465">
        <v>32</v>
      </c>
      <c r="W7" s="1465">
        <v>32</v>
      </c>
      <c r="X7" s="1465">
        <v>32</v>
      </c>
      <c r="Y7" s="1465">
        <v>32</v>
      </c>
      <c r="Z7" s="1465">
        <v>32</v>
      </c>
      <c r="AA7" s="1465">
        <v>32</v>
      </c>
      <c r="AB7" s="1465">
        <v>32</v>
      </c>
      <c r="AC7" s="1465">
        <v>32</v>
      </c>
      <c r="AD7" s="527">
        <v>32</v>
      </c>
      <c r="AE7" s="527">
        <v>32</v>
      </c>
      <c r="AF7" s="1465">
        <v>32</v>
      </c>
      <c r="AG7" s="527">
        <v>32</v>
      </c>
      <c r="AH7" s="527">
        <v>32</v>
      </c>
      <c r="AI7" s="527">
        <v>32</v>
      </c>
      <c r="AJ7" s="527">
        <v>32</v>
      </c>
      <c r="AK7" s="1385">
        <v>32</v>
      </c>
    </row>
    <row r="8" spans="1:38" ht="15.95">
      <c r="A8" s="167">
        <v>7</v>
      </c>
      <c r="B8" s="167"/>
      <c r="C8" t="s">
        <v>874</v>
      </c>
      <c r="D8" s="167" t="s">
        <v>4151</v>
      </c>
      <c r="E8" s="1526">
        <v>1479810</v>
      </c>
      <c r="F8" s="907" t="s">
        <v>142</v>
      </c>
      <c r="G8" s="907" t="s">
        <v>170</v>
      </c>
      <c r="H8" s="194" t="s">
        <v>329</v>
      </c>
      <c r="I8" s="821">
        <v>44606</v>
      </c>
      <c r="J8" s="1527">
        <f t="shared" ca="1" si="4"/>
        <v>1.5666666666666667</v>
      </c>
      <c r="K8" s="1528">
        <f t="shared" ca="1" si="5"/>
        <v>571</v>
      </c>
      <c r="L8" s="1528">
        <f t="shared" ca="1" si="6"/>
        <v>19.033333333333335</v>
      </c>
      <c r="M8" s="105" t="s">
        <v>4150</v>
      </c>
      <c r="N8" s="1529">
        <v>44809</v>
      </c>
      <c r="O8" s="105">
        <f t="shared" si="7"/>
        <v>6.7666666666666666</v>
      </c>
      <c r="P8" s="1304">
        <v>29</v>
      </c>
      <c r="Q8" s="1304">
        <v>156</v>
      </c>
      <c r="R8" s="1304">
        <v>29</v>
      </c>
      <c r="S8" s="1304">
        <v>29</v>
      </c>
      <c r="T8" s="1304">
        <v>29</v>
      </c>
      <c r="U8" s="1304">
        <v>29</v>
      </c>
      <c r="V8" s="1304">
        <v>29</v>
      </c>
      <c r="W8" s="1304">
        <v>29</v>
      </c>
      <c r="X8" s="1304">
        <v>29</v>
      </c>
      <c r="Y8" s="1304">
        <v>29</v>
      </c>
      <c r="Z8" s="1304">
        <v>29</v>
      </c>
      <c r="AA8" s="1304">
        <v>29</v>
      </c>
      <c r="AB8" s="1304">
        <v>29</v>
      </c>
      <c r="AC8" s="1304">
        <v>29</v>
      </c>
      <c r="AD8" s="1">
        <v>30</v>
      </c>
      <c r="AE8" s="1">
        <v>30</v>
      </c>
      <c r="AF8" s="1304">
        <v>29</v>
      </c>
      <c r="AG8" s="1">
        <v>30</v>
      </c>
      <c r="AH8" s="1">
        <v>30</v>
      </c>
      <c r="AI8" s="1">
        <v>30</v>
      </c>
      <c r="AJ8" s="1">
        <v>30</v>
      </c>
      <c r="AK8">
        <v>31</v>
      </c>
    </row>
    <row r="9" spans="1:38" ht="15.95">
      <c r="A9" s="167">
        <v>8</v>
      </c>
      <c r="B9" s="167"/>
      <c r="C9" t="s">
        <v>875</v>
      </c>
      <c r="E9" s="1526">
        <v>1479810</v>
      </c>
      <c r="F9" s="907" t="s">
        <v>142</v>
      </c>
      <c r="G9" s="907" t="s">
        <v>170</v>
      </c>
      <c r="H9" s="194" t="s">
        <v>326</v>
      </c>
      <c r="I9" s="821">
        <v>44606</v>
      </c>
      <c r="J9" s="1527">
        <f t="shared" ca="1" si="4"/>
        <v>1.5666666666666667</v>
      </c>
      <c r="K9" s="1528">
        <f t="shared" ca="1" si="5"/>
        <v>571</v>
      </c>
      <c r="L9" s="1528">
        <f t="shared" ca="1" si="6"/>
        <v>19.033333333333335</v>
      </c>
      <c r="M9" s="105" t="s">
        <v>4150</v>
      </c>
      <c r="N9" s="1529">
        <v>44809</v>
      </c>
      <c r="O9" s="105">
        <f t="shared" si="7"/>
        <v>6.7666666666666666</v>
      </c>
      <c r="P9" s="1304">
        <v>31</v>
      </c>
      <c r="Q9" s="1304">
        <v>206</v>
      </c>
      <c r="R9" s="1304">
        <v>31</v>
      </c>
      <c r="S9" s="1304">
        <v>31</v>
      </c>
      <c r="T9" s="1304">
        <v>31</v>
      </c>
      <c r="U9" s="1304">
        <v>31</v>
      </c>
      <c r="V9" s="1304">
        <v>31</v>
      </c>
      <c r="W9" s="1304">
        <v>31</v>
      </c>
      <c r="X9" s="1304">
        <v>31</v>
      </c>
      <c r="Y9" s="1304">
        <v>31</v>
      </c>
      <c r="Z9" s="1304">
        <v>31</v>
      </c>
      <c r="AA9" s="1304">
        <v>31</v>
      </c>
      <c r="AB9" s="1304">
        <v>31</v>
      </c>
      <c r="AC9" s="1304">
        <v>31</v>
      </c>
      <c r="AD9" s="1">
        <v>32</v>
      </c>
      <c r="AE9" s="1">
        <v>32</v>
      </c>
      <c r="AF9" s="1304">
        <v>31</v>
      </c>
      <c r="AG9" s="1">
        <v>32</v>
      </c>
      <c r="AH9" s="1">
        <v>32</v>
      </c>
      <c r="AI9" s="1">
        <v>32</v>
      </c>
      <c r="AJ9" s="1">
        <v>32</v>
      </c>
      <c r="AK9">
        <v>31</v>
      </c>
    </row>
    <row r="10" spans="1:38" s="1385" customFormat="1" ht="15.95">
      <c r="A10" s="1418">
        <v>9</v>
      </c>
      <c r="B10" s="1418"/>
      <c r="C10" s="1385" t="s">
        <v>877</v>
      </c>
      <c r="D10" s="527"/>
      <c r="E10" s="1460">
        <v>1479810</v>
      </c>
      <c r="F10" s="1453" t="s">
        <v>142</v>
      </c>
      <c r="G10" s="1453" t="s">
        <v>170</v>
      </c>
      <c r="H10" s="528" t="s">
        <v>316</v>
      </c>
      <c r="I10" s="1388">
        <v>44606</v>
      </c>
      <c r="J10" s="1437">
        <f t="shared" ca="1" si="4"/>
        <v>1.5666666666666667</v>
      </c>
      <c r="K10" s="1434">
        <f t="shared" ca="1" si="5"/>
        <v>571</v>
      </c>
      <c r="L10" s="1434">
        <f t="shared" ca="1" si="6"/>
        <v>19.033333333333335</v>
      </c>
      <c r="M10" s="382" t="s">
        <v>4150</v>
      </c>
      <c r="N10" s="1454">
        <v>44809</v>
      </c>
      <c r="O10" s="382">
        <f t="shared" si="7"/>
        <v>6.7666666666666666</v>
      </c>
      <c r="P10" s="1465">
        <v>30</v>
      </c>
      <c r="Q10" s="1465">
        <v>129</v>
      </c>
      <c r="R10" s="1465">
        <v>30</v>
      </c>
      <c r="S10" s="1465">
        <v>30</v>
      </c>
      <c r="T10" s="1465">
        <v>30</v>
      </c>
      <c r="U10" s="1465">
        <v>30</v>
      </c>
      <c r="V10" s="1465">
        <v>30</v>
      </c>
      <c r="W10" s="1465">
        <v>30</v>
      </c>
      <c r="X10" s="1465">
        <v>30</v>
      </c>
      <c r="Y10" s="1465">
        <v>30</v>
      </c>
      <c r="Z10" s="1465">
        <v>30</v>
      </c>
      <c r="AA10" s="1465">
        <v>30</v>
      </c>
      <c r="AB10" s="1465">
        <v>30</v>
      </c>
      <c r="AC10" s="1465">
        <v>30</v>
      </c>
      <c r="AD10" s="527">
        <v>31</v>
      </c>
      <c r="AE10" s="527">
        <v>30</v>
      </c>
      <c r="AF10" s="1465">
        <v>30</v>
      </c>
      <c r="AG10" s="527">
        <v>30</v>
      </c>
      <c r="AH10" s="527">
        <v>30</v>
      </c>
      <c r="AI10" s="527">
        <v>30</v>
      </c>
      <c r="AJ10" s="527">
        <v>30</v>
      </c>
      <c r="AK10" s="1385">
        <v>29</v>
      </c>
    </row>
    <row r="11" spans="1:38" s="738" customFormat="1" ht="15.95">
      <c r="A11" s="667">
        <v>10</v>
      </c>
      <c r="B11" s="667" t="s">
        <v>4152</v>
      </c>
      <c r="C11" s="738" t="s">
        <v>878</v>
      </c>
      <c r="D11" s="667"/>
      <c r="E11" s="1834">
        <v>1253161</v>
      </c>
      <c r="F11" s="1835" t="s">
        <v>142</v>
      </c>
      <c r="G11" s="1835" t="s">
        <v>179</v>
      </c>
      <c r="H11" s="1836" t="s">
        <v>3801</v>
      </c>
      <c r="I11" s="1837">
        <v>44255</v>
      </c>
      <c r="J11" s="1838">
        <f t="shared" ref="J11" ca="1" si="8">YEARFRAC(I11,TODAY())</f>
        <v>2.5222222222222221</v>
      </c>
      <c r="K11" s="1839">
        <f t="shared" ref="K11" ca="1" si="9">_xlfn.DAYS(TODAY(),I11)</f>
        <v>922</v>
      </c>
      <c r="L11" s="1839">
        <f t="shared" ref="L11" ca="1" si="10">K11/30</f>
        <v>30.733333333333334</v>
      </c>
      <c r="M11" s="1840" t="s">
        <v>4153</v>
      </c>
      <c r="N11" s="1841">
        <v>44809</v>
      </c>
      <c r="O11" s="1842">
        <f t="shared" ref="O11:O13" si="11">_xlfn.DAYS(N11,I11)/30</f>
        <v>18.466666666666665</v>
      </c>
      <c r="P11" s="1843">
        <v>32</v>
      </c>
      <c r="Q11" s="1843">
        <v>163</v>
      </c>
      <c r="R11" s="1843">
        <v>32</v>
      </c>
      <c r="S11" s="1843">
        <v>32</v>
      </c>
      <c r="T11" s="1843">
        <v>32</v>
      </c>
      <c r="U11" s="1843">
        <v>32</v>
      </c>
      <c r="V11" s="1843">
        <v>32</v>
      </c>
      <c r="W11" s="1843">
        <v>32</v>
      </c>
      <c r="X11" s="1843">
        <v>32</v>
      </c>
      <c r="Y11" s="1843">
        <v>32</v>
      </c>
      <c r="Z11" s="1843">
        <v>32</v>
      </c>
      <c r="AA11" s="1843">
        <v>32</v>
      </c>
      <c r="AB11" s="1843">
        <v>32</v>
      </c>
      <c r="AC11" s="1843">
        <v>32</v>
      </c>
      <c r="AD11" s="458">
        <v>32</v>
      </c>
      <c r="AE11" s="458">
        <v>31</v>
      </c>
      <c r="AF11" s="1843">
        <v>32</v>
      </c>
      <c r="AG11" s="458">
        <v>31</v>
      </c>
      <c r="AH11" s="458">
        <v>31</v>
      </c>
      <c r="AI11" s="458">
        <v>31</v>
      </c>
      <c r="AJ11" s="458">
        <v>31</v>
      </c>
      <c r="AK11" s="738">
        <v>32</v>
      </c>
      <c r="AL11" s="738">
        <v>216</v>
      </c>
    </row>
    <row r="12" spans="1:38" s="738" customFormat="1" ht="15.95">
      <c r="A12" s="667">
        <v>11</v>
      </c>
      <c r="B12" s="667" t="s">
        <v>4154</v>
      </c>
      <c r="C12" s="738" t="s">
        <v>879</v>
      </c>
      <c r="D12" s="667" t="s">
        <v>4155</v>
      </c>
      <c r="E12" s="1834">
        <v>1253161</v>
      </c>
      <c r="F12" s="1835" t="s">
        <v>142</v>
      </c>
      <c r="G12" s="1835" t="s">
        <v>179</v>
      </c>
      <c r="H12" s="1836" t="s">
        <v>326</v>
      </c>
      <c r="I12" s="1837">
        <v>44255</v>
      </c>
      <c r="J12" s="1838">
        <f t="shared" ref="J12:J13" ca="1" si="12">YEARFRAC(I12,TODAY())</f>
        <v>2.5222222222222221</v>
      </c>
      <c r="K12" s="1839">
        <f t="shared" ref="K12:K13" ca="1" si="13">_xlfn.DAYS(TODAY(),I12)</f>
        <v>922</v>
      </c>
      <c r="L12" s="1839">
        <f t="shared" ref="L12:L13" ca="1" si="14">K12/30</f>
        <v>30.733333333333334</v>
      </c>
      <c r="M12" s="1840" t="s">
        <v>4153</v>
      </c>
      <c r="N12" s="1841">
        <v>44809</v>
      </c>
      <c r="O12" s="1842">
        <f t="shared" si="11"/>
        <v>18.466666666666665</v>
      </c>
      <c r="P12" s="1843">
        <v>33</v>
      </c>
      <c r="Q12" s="1843">
        <v>224</v>
      </c>
      <c r="R12" s="1843">
        <v>33</v>
      </c>
      <c r="S12" s="1843">
        <v>33</v>
      </c>
      <c r="T12" s="1843">
        <v>33</v>
      </c>
      <c r="U12" s="1843">
        <v>33</v>
      </c>
      <c r="V12" s="1843">
        <v>33</v>
      </c>
      <c r="W12" s="1843">
        <v>33</v>
      </c>
      <c r="X12" s="1843">
        <v>33</v>
      </c>
      <c r="Y12" s="1843">
        <v>33</v>
      </c>
      <c r="Z12" s="1843">
        <v>33</v>
      </c>
      <c r="AA12" s="1843">
        <v>33</v>
      </c>
      <c r="AB12" s="1843">
        <v>33</v>
      </c>
      <c r="AC12" s="1843">
        <v>33</v>
      </c>
      <c r="AD12" s="458">
        <v>33</v>
      </c>
      <c r="AE12" s="458">
        <v>32</v>
      </c>
      <c r="AF12" s="1843">
        <v>33</v>
      </c>
      <c r="AG12" s="458">
        <v>32</v>
      </c>
      <c r="AH12" s="458">
        <v>32</v>
      </c>
      <c r="AI12" s="458">
        <v>32</v>
      </c>
      <c r="AJ12" s="458">
        <v>32</v>
      </c>
      <c r="AK12" s="738">
        <v>32</v>
      </c>
      <c r="AL12" s="738">
        <v>239</v>
      </c>
    </row>
    <row r="13" spans="1:38" s="1825" customFormat="1" ht="15.95">
      <c r="A13" s="1824">
        <v>12</v>
      </c>
      <c r="B13" s="667" t="s">
        <v>4156</v>
      </c>
      <c r="C13" s="1825" t="s">
        <v>880</v>
      </c>
      <c r="D13" s="1844"/>
      <c r="E13" s="1845">
        <v>1253161</v>
      </c>
      <c r="F13" s="1846" t="s">
        <v>142</v>
      </c>
      <c r="G13" s="1846" t="s">
        <v>179</v>
      </c>
      <c r="H13" s="1847" t="s">
        <v>316</v>
      </c>
      <c r="I13" s="1848">
        <v>44255</v>
      </c>
      <c r="J13" s="1849">
        <f t="shared" ca="1" si="12"/>
        <v>2.5222222222222221</v>
      </c>
      <c r="K13" s="1850">
        <f t="shared" ca="1" si="13"/>
        <v>922</v>
      </c>
      <c r="L13" s="1850">
        <f t="shared" ca="1" si="14"/>
        <v>30.733333333333334</v>
      </c>
      <c r="M13" s="1851" t="s">
        <v>4153</v>
      </c>
      <c r="N13" s="1852">
        <v>44809</v>
      </c>
      <c r="O13" s="1853">
        <f t="shared" si="11"/>
        <v>18.466666666666665</v>
      </c>
      <c r="P13" s="1854">
        <v>32</v>
      </c>
      <c r="Q13" s="1854">
        <v>185</v>
      </c>
      <c r="R13" s="1854">
        <v>32</v>
      </c>
      <c r="S13" s="1854">
        <v>32</v>
      </c>
      <c r="T13" s="1854">
        <v>32</v>
      </c>
      <c r="U13" s="1854">
        <v>32</v>
      </c>
      <c r="V13" s="1854">
        <v>32</v>
      </c>
      <c r="W13" s="1854">
        <v>32</v>
      </c>
      <c r="X13" s="1854">
        <v>32</v>
      </c>
      <c r="Y13" s="1854">
        <v>32</v>
      </c>
      <c r="Z13" s="1854">
        <v>32</v>
      </c>
      <c r="AA13" s="1854">
        <v>32</v>
      </c>
      <c r="AB13" s="1854">
        <v>32</v>
      </c>
      <c r="AC13" s="1854">
        <v>32</v>
      </c>
      <c r="AD13" s="1844">
        <v>32</v>
      </c>
      <c r="AE13" s="1844">
        <v>31</v>
      </c>
      <c r="AF13" s="1854">
        <v>32</v>
      </c>
      <c r="AG13" s="1844">
        <v>31</v>
      </c>
      <c r="AH13" s="1844">
        <v>31</v>
      </c>
      <c r="AI13" s="1844">
        <v>31</v>
      </c>
      <c r="AJ13" s="1844">
        <v>31</v>
      </c>
      <c r="AK13" s="1825">
        <v>33</v>
      </c>
      <c r="AL13" s="1825">
        <v>221</v>
      </c>
    </row>
    <row r="14" spans="1:38" ht="15.95">
      <c r="A14" s="167">
        <v>13</v>
      </c>
      <c r="B14" s="167"/>
      <c r="C14" t="s">
        <v>881</v>
      </c>
      <c r="D14" s="167" t="s">
        <v>4157</v>
      </c>
      <c r="E14" s="1506">
        <v>1479797</v>
      </c>
      <c r="F14" s="1505" t="s">
        <v>144</v>
      </c>
      <c r="G14" s="1505" t="s">
        <v>185</v>
      </c>
      <c r="H14" s="75"/>
      <c r="I14" s="1531">
        <v>44622</v>
      </c>
      <c r="J14" s="1532">
        <f t="shared" ref="J14:J21" ca="1" si="15">YEARFRAC(I14,TODAY())</f>
        <v>1.5166666666666666</v>
      </c>
      <c r="K14" s="1533">
        <f t="shared" ref="K14:K21" ca="1" si="16">_xlfn.DAYS(TODAY(),I14)</f>
        <v>555</v>
      </c>
      <c r="L14" s="1533">
        <f t="shared" ref="L14:L21" ca="1" si="17">K14/30</f>
        <v>18.5</v>
      </c>
      <c r="M14" s="1534" t="s">
        <v>4150</v>
      </c>
      <c r="N14" s="1535">
        <v>44809</v>
      </c>
      <c r="O14" s="1534">
        <f t="shared" ref="O14:O30" si="18">_xlfn.DAYS(N14,I14)/30</f>
        <v>6.2333333333333334</v>
      </c>
      <c r="P14" s="1304">
        <v>25</v>
      </c>
      <c r="Q14" s="1304">
        <v>162</v>
      </c>
      <c r="R14" s="1304">
        <v>25</v>
      </c>
      <c r="S14" s="1304">
        <v>25</v>
      </c>
      <c r="T14" s="1304">
        <v>25</v>
      </c>
      <c r="U14" s="1304">
        <v>25</v>
      </c>
      <c r="V14" s="1304">
        <v>25</v>
      </c>
      <c r="W14" s="1304">
        <v>25</v>
      </c>
      <c r="X14" s="1304">
        <v>25</v>
      </c>
      <c r="Y14" s="1304">
        <v>25</v>
      </c>
      <c r="Z14" s="1304">
        <v>25</v>
      </c>
      <c r="AA14" s="1304">
        <v>25</v>
      </c>
      <c r="AB14" s="1304">
        <v>25</v>
      </c>
      <c r="AC14" s="1304">
        <v>25</v>
      </c>
      <c r="AD14" s="1">
        <v>26</v>
      </c>
      <c r="AE14" s="1">
        <v>26</v>
      </c>
      <c r="AF14" s="1304">
        <v>25</v>
      </c>
      <c r="AG14" s="1">
        <v>26</v>
      </c>
      <c r="AH14" s="1">
        <v>26</v>
      </c>
      <c r="AI14" s="1">
        <v>26</v>
      </c>
      <c r="AJ14" s="1">
        <v>26</v>
      </c>
      <c r="AK14" s="1304">
        <v>25</v>
      </c>
    </row>
    <row r="15" spans="1:38" ht="15.95">
      <c r="A15" s="167">
        <v>14</v>
      </c>
      <c r="B15" s="167"/>
      <c r="C15" t="s">
        <v>882</v>
      </c>
      <c r="E15" s="1506">
        <v>1479797</v>
      </c>
      <c r="F15" s="1505" t="s">
        <v>144</v>
      </c>
      <c r="G15" s="1505" t="s">
        <v>185</v>
      </c>
      <c r="H15" s="75" t="s">
        <v>326</v>
      </c>
      <c r="I15" s="1531">
        <v>44614</v>
      </c>
      <c r="J15" s="1532">
        <f t="shared" ca="1" si="15"/>
        <v>1.5444444444444445</v>
      </c>
      <c r="K15" s="1533">
        <f t="shared" ca="1" si="16"/>
        <v>563</v>
      </c>
      <c r="L15" s="1533">
        <f t="shared" ca="1" si="17"/>
        <v>18.766666666666666</v>
      </c>
      <c r="M15" s="1534" t="s">
        <v>4150</v>
      </c>
      <c r="N15" s="1535">
        <v>44809</v>
      </c>
      <c r="O15" s="1534">
        <f t="shared" si="18"/>
        <v>6.5</v>
      </c>
      <c r="P15" s="1304">
        <v>27</v>
      </c>
      <c r="Q15" s="1304">
        <v>186</v>
      </c>
      <c r="R15" s="1304">
        <v>27</v>
      </c>
      <c r="S15" s="1304">
        <v>27</v>
      </c>
      <c r="T15" s="1304">
        <v>27</v>
      </c>
      <c r="U15" s="1304">
        <v>27</v>
      </c>
      <c r="V15" s="1304">
        <v>27</v>
      </c>
      <c r="W15" s="1304">
        <v>27</v>
      </c>
      <c r="X15" s="1304">
        <v>27</v>
      </c>
      <c r="Y15" s="1304">
        <v>27</v>
      </c>
      <c r="Z15" s="1304">
        <v>27</v>
      </c>
      <c r="AA15" s="1304">
        <v>27</v>
      </c>
      <c r="AB15" s="1304">
        <v>27</v>
      </c>
      <c r="AC15" s="1304">
        <v>27</v>
      </c>
      <c r="AD15" s="1">
        <v>25</v>
      </c>
      <c r="AE15" s="1">
        <v>27</v>
      </c>
      <c r="AF15" s="1304">
        <v>27</v>
      </c>
      <c r="AG15" s="1">
        <v>27</v>
      </c>
      <c r="AH15" s="1">
        <v>27</v>
      </c>
      <c r="AI15" s="1">
        <v>27</v>
      </c>
      <c r="AJ15" s="1">
        <v>27</v>
      </c>
      <c r="AK15" s="1304">
        <v>27</v>
      </c>
    </row>
    <row r="16" spans="1:38" ht="15.95">
      <c r="A16" s="167">
        <v>15</v>
      </c>
      <c r="B16" s="167"/>
      <c r="C16" t="s">
        <v>883</v>
      </c>
      <c r="E16" s="1506">
        <v>1479797</v>
      </c>
      <c r="F16" s="1505" t="s">
        <v>144</v>
      </c>
      <c r="G16" s="1505" t="s">
        <v>185</v>
      </c>
      <c r="H16" s="75" t="s">
        <v>316</v>
      </c>
      <c r="I16" s="1531">
        <v>44614</v>
      </c>
      <c r="J16" s="1532">
        <f t="shared" ca="1" si="15"/>
        <v>1.5444444444444445</v>
      </c>
      <c r="K16" s="1533">
        <f t="shared" ca="1" si="16"/>
        <v>563</v>
      </c>
      <c r="L16" s="1533">
        <f t="shared" ca="1" si="17"/>
        <v>18.766666666666666</v>
      </c>
      <c r="M16" s="1534" t="s">
        <v>4150</v>
      </c>
      <c r="N16" s="1535">
        <v>44809</v>
      </c>
      <c r="O16" s="1534">
        <f t="shared" si="18"/>
        <v>6.5</v>
      </c>
      <c r="P16" s="1304">
        <v>27</v>
      </c>
      <c r="Q16" s="1304">
        <v>177</v>
      </c>
      <c r="R16" s="1304">
        <v>27</v>
      </c>
      <c r="S16" s="1304">
        <v>27</v>
      </c>
      <c r="T16" s="1304">
        <v>27</v>
      </c>
      <c r="U16" s="1304">
        <v>27</v>
      </c>
      <c r="V16" s="1304">
        <v>27</v>
      </c>
      <c r="W16" s="1304">
        <v>27</v>
      </c>
      <c r="X16" s="1304">
        <v>27</v>
      </c>
      <c r="Y16" s="1304">
        <v>27</v>
      </c>
      <c r="Z16" s="1304">
        <v>27</v>
      </c>
      <c r="AA16" s="1304">
        <v>27</v>
      </c>
      <c r="AB16" s="1304">
        <v>27</v>
      </c>
      <c r="AC16" s="1304">
        <v>27</v>
      </c>
      <c r="AD16" s="1">
        <v>26</v>
      </c>
      <c r="AE16" s="1">
        <v>28</v>
      </c>
      <c r="AF16" s="1304">
        <v>27</v>
      </c>
      <c r="AG16" s="1">
        <v>28</v>
      </c>
      <c r="AH16" s="1">
        <v>28</v>
      </c>
      <c r="AI16" s="1">
        <v>28</v>
      </c>
      <c r="AJ16" s="1">
        <v>28</v>
      </c>
      <c r="AK16" s="1304">
        <v>27</v>
      </c>
    </row>
    <row r="17" spans="1:37" ht="15.95">
      <c r="A17" s="167">
        <v>16</v>
      </c>
      <c r="B17" s="167"/>
      <c r="C17" t="s">
        <v>884</v>
      </c>
      <c r="E17" s="1506">
        <v>1479797</v>
      </c>
      <c r="F17" s="1505" t="s">
        <v>144</v>
      </c>
      <c r="G17" s="1505" t="s">
        <v>185</v>
      </c>
      <c r="H17" s="75"/>
      <c r="I17" s="1531">
        <v>44622</v>
      </c>
      <c r="J17" s="1532">
        <f t="shared" ca="1" si="15"/>
        <v>1.5166666666666666</v>
      </c>
      <c r="K17" s="1533">
        <f t="shared" ca="1" si="16"/>
        <v>555</v>
      </c>
      <c r="L17" s="1533">
        <f t="shared" ca="1" si="17"/>
        <v>18.5</v>
      </c>
      <c r="M17" s="1534" t="s">
        <v>4150</v>
      </c>
      <c r="N17" s="1535">
        <v>44809</v>
      </c>
      <c r="O17" s="1534">
        <f t="shared" si="18"/>
        <v>6.2333333333333334</v>
      </c>
      <c r="P17" s="1304">
        <v>25</v>
      </c>
      <c r="Q17" s="1304">
        <v>135</v>
      </c>
      <c r="R17" s="1304">
        <v>25</v>
      </c>
      <c r="S17" s="1304">
        <v>25</v>
      </c>
      <c r="T17" s="1304">
        <v>25</v>
      </c>
      <c r="U17" s="1304">
        <v>25</v>
      </c>
      <c r="V17" s="1304">
        <v>25</v>
      </c>
      <c r="W17" s="1304">
        <v>25</v>
      </c>
      <c r="X17" s="1304">
        <v>25</v>
      </c>
      <c r="Y17" s="1304">
        <v>25</v>
      </c>
      <c r="Z17" s="1304">
        <v>25</v>
      </c>
      <c r="AA17" s="1304">
        <v>25</v>
      </c>
      <c r="AB17" s="1304">
        <v>25</v>
      </c>
      <c r="AC17" s="1304">
        <v>25</v>
      </c>
      <c r="AD17" s="1">
        <v>25</v>
      </c>
      <c r="AE17" s="1">
        <v>28</v>
      </c>
      <c r="AF17" s="1304">
        <v>25</v>
      </c>
      <c r="AG17" s="1">
        <v>28</v>
      </c>
      <c r="AH17" s="1">
        <v>28</v>
      </c>
      <c r="AI17" s="1">
        <v>28</v>
      </c>
      <c r="AJ17" s="1">
        <v>28</v>
      </c>
      <c r="AK17" s="1304">
        <v>25</v>
      </c>
    </row>
    <row r="18" spans="1:37" s="1385" customFormat="1" ht="15.95">
      <c r="A18" s="1418">
        <v>17</v>
      </c>
      <c r="B18" s="1418"/>
      <c r="C18" s="1385" t="s">
        <v>885</v>
      </c>
      <c r="D18" s="527"/>
      <c r="E18" s="1506">
        <v>1479797</v>
      </c>
      <c r="F18" s="1507" t="s">
        <v>144</v>
      </c>
      <c r="G18" s="1507" t="s">
        <v>185</v>
      </c>
      <c r="H18" s="1515"/>
      <c r="I18" s="1516">
        <v>44622</v>
      </c>
      <c r="J18" s="1517">
        <f t="shared" ca="1" si="15"/>
        <v>1.5166666666666666</v>
      </c>
      <c r="K18" s="1518">
        <f t="shared" ca="1" si="16"/>
        <v>555</v>
      </c>
      <c r="L18" s="1518">
        <f t="shared" ca="1" si="17"/>
        <v>18.5</v>
      </c>
      <c r="M18" s="1519" t="s">
        <v>4150</v>
      </c>
      <c r="N18" s="1520">
        <v>44809</v>
      </c>
      <c r="O18" s="1519">
        <f t="shared" si="18"/>
        <v>6.2333333333333334</v>
      </c>
      <c r="P18" s="1465">
        <v>29</v>
      </c>
      <c r="Q18" s="1465">
        <v>158</v>
      </c>
      <c r="R18" s="1465">
        <v>29</v>
      </c>
      <c r="S18" s="1465">
        <v>29</v>
      </c>
      <c r="T18" s="1465">
        <v>29</v>
      </c>
      <c r="U18" s="1465">
        <v>29</v>
      </c>
      <c r="V18" s="1465">
        <v>29</v>
      </c>
      <c r="W18" s="1465">
        <v>29</v>
      </c>
      <c r="X18" s="1465">
        <v>29</v>
      </c>
      <c r="Y18" s="1465">
        <v>29</v>
      </c>
      <c r="Z18" s="1465">
        <v>29</v>
      </c>
      <c r="AA18" s="1465">
        <v>29</v>
      </c>
      <c r="AB18" s="1465">
        <v>29</v>
      </c>
      <c r="AC18" s="1465">
        <v>29</v>
      </c>
      <c r="AD18" s="527">
        <v>29</v>
      </c>
      <c r="AE18" s="527">
        <v>28</v>
      </c>
      <c r="AF18" s="1465">
        <v>29</v>
      </c>
      <c r="AG18" s="527">
        <v>28</v>
      </c>
      <c r="AH18" s="527">
        <v>28</v>
      </c>
      <c r="AI18" s="527">
        <v>28</v>
      </c>
      <c r="AJ18" s="527">
        <v>28</v>
      </c>
      <c r="AK18" s="1465">
        <v>29</v>
      </c>
    </row>
    <row r="19" spans="1:37" ht="15.95">
      <c r="A19" s="167">
        <v>18</v>
      </c>
      <c r="B19" s="167"/>
      <c r="C19" t="s">
        <v>4158</v>
      </c>
      <c r="D19" s="167" t="s">
        <v>4159</v>
      </c>
      <c r="E19" s="1549">
        <v>1479807</v>
      </c>
      <c r="F19" s="1537" t="s">
        <v>142</v>
      </c>
      <c r="G19" s="1537" t="s">
        <v>153</v>
      </c>
      <c r="H19" s="1536" t="s">
        <v>3801</v>
      </c>
      <c r="I19" s="957">
        <v>44612</v>
      </c>
      <c r="J19" s="1538">
        <f t="shared" ca="1" si="15"/>
        <v>1.55</v>
      </c>
      <c r="K19" s="1539">
        <f t="shared" ca="1" si="16"/>
        <v>565</v>
      </c>
      <c r="L19" s="1539">
        <f t="shared" ca="1" si="17"/>
        <v>18.833333333333332</v>
      </c>
      <c r="M19" s="331" t="s">
        <v>4150</v>
      </c>
      <c r="N19" s="1540">
        <v>44809</v>
      </c>
      <c r="O19" s="331">
        <f t="shared" si="18"/>
        <v>6.5666666666666664</v>
      </c>
      <c r="P19" s="1304">
        <v>28</v>
      </c>
      <c r="Q19" s="1304">
        <v>145</v>
      </c>
      <c r="R19" s="1304">
        <v>28</v>
      </c>
      <c r="S19" s="1304">
        <v>28</v>
      </c>
      <c r="T19" s="1304">
        <v>28</v>
      </c>
      <c r="U19" s="1304">
        <v>28</v>
      </c>
      <c r="V19" s="1304">
        <v>28</v>
      </c>
      <c r="W19" s="1304">
        <v>28</v>
      </c>
      <c r="X19" s="1304">
        <v>28</v>
      </c>
      <c r="Y19" s="1304">
        <v>28</v>
      </c>
      <c r="Z19" s="1304">
        <v>28</v>
      </c>
      <c r="AA19" s="1304">
        <v>28</v>
      </c>
      <c r="AB19" s="1304">
        <v>28</v>
      </c>
      <c r="AC19" s="1304">
        <v>28</v>
      </c>
      <c r="AD19" s="1">
        <v>28</v>
      </c>
      <c r="AE19" s="1">
        <v>28</v>
      </c>
      <c r="AF19" s="1304">
        <v>28</v>
      </c>
      <c r="AG19" s="1">
        <v>28</v>
      </c>
      <c r="AH19" s="1">
        <v>28</v>
      </c>
      <c r="AI19" s="1">
        <v>28</v>
      </c>
      <c r="AJ19" s="1">
        <v>28</v>
      </c>
      <c r="AK19" s="1304">
        <v>28</v>
      </c>
    </row>
    <row r="20" spans="1:37" ht="15.95">
      <c r="A20" s="167">
        <v>19</v>
      </c>
      <c r="B20" s="167"/>
      <c r="C20" t="s">
        <v>4160</v>
      </c>
      <c r="E20" s="1549">
        <v>1479807</v>
      </c>
      <c r="F20" s="1537" t="s">
        <v>142</v>
      </c>
      <c r="G20" s="1537" t="s">
        <v>153</v>
      </c>
      <c r="H20" s="1536" t="s">
        <v>326</v>
      </c>
      <c r="I20" s="957">
        <v>44612</v>
      </c>
      <c r="J20" s="1538">
        <f t="shared" ca="1" si="15"/>
        <v>1.55</v>
      </c>
      <c r="K20" s="1539">
        <f t="shared" ca="1" si="16"/>
        <v>565</v>
      </c>
      <c r="L20" s="1539">
        <f t="shared" ca="1" si="17"/>
        <v>18.833333333333332</v>
      </c>
      <c r="M20" s="331" t="s">
        <v>4150</v>
      </c>
      <c r="N20" s="1540">
        <v>44809</v>
      </c>
      <c r="O20" s="331">
        <f t="shared" si="18"/>
        <v>6.5666666666666664</v>
      </c>
      <c r="P20" s="1304">
        <v>28</v>
      </c>
      <c r="Q20" s="1304">
        <v>126</v>
      </c>
      <c r="R20" s="1304">
        <v>28</v>
      </c>
      <c r="S20" s="1304">
        <v>28</v>
      </c>
      <c r="T20" s="1304">
        <v>28</v>
      </c>
      <c r="U20" s="1304">
        <v>28</v>
      </c>
      <c r="V20" s="1304">
        <v>28</v>
      </c>
      <c r="W20" s="1304">
        <v>28</v>
      </c>
      <c r="X20" s="1304">
        <v>28</v>
      </c>
      <c r="Y20" s="1304">
        <v>28</v>
      </c>
      <c r="Z20" s="1304">
        <v>28</v>
      </c>
      <c r="AA20" s="1304">
        <v>28</v>
      </c>
      <c r="AB20" s="1304">
        <v>28</v>
      </c>
      <c r="AC20" s="1304">
        <v>28</v>
      </c>
      <c r="AD20" s="1">
        <v>28</v>
      </c>
      <c r="AE20" s="1">
        <v>28</v>
      </c>
      <c r="AF20" s="1304">
        <v>28</v>
      </c>
      <c r="AG20" s="1">
        <v>28</v>
      </c>
      <c r="AH20" s="1">
        <v>28</v>
      </c>
      <c r="AI20" s="1">
        <v>28</v>
      </c>
      <c r="AJ20" s="1">
        <v>28</v>
      </c>
      <c r="AK20" s="1304">
        <v>28</v>
      </c>
    </row>
    <row r="21" spans="1:37" s="1385" customFormat="1" ht="15.95">
      <c r="A21" s="1418">
        <v>20</v>
      </c>
      <c r="B21" s="1418"/>
      <c r="C21" s="1385" t="s">
        <v>4161</v>
      </c>
      <c r="D21" s="527"/>
      <c r="E21" s="1554">
        <v>1479807</v>
      </c>
      <c r="F21" s="1428" t="s">
        <v>142</v>
      </c>
      <c r="G21" s="1428" t="s">
        <v>153</v>
      </c>
      <c r="H21" s="1427" t="s">
        <v>316</v>
      </c>
      <c r="I21" s="1433">
        <v>44614</v>
      </c>
      <c r="J21" s="1429">
        <f t="shared" ca="1" si="15"/>
        <v>1.5444444444444445</v>
      </c>
      <c r="K21" s="1430">
        <f t="shared" ca="1" si="16"/>
        <v>563</v>
      </c>
      <c r="L21" s="1430">
        <f t="shared" ca="1" si="17"/>
        <v>18.766666666666666</v>
      </c>
      <c r="M21" s="1431" t="s">
        <v>4150</v>
      </c>
      <c r="N21" s="1432">
        <v>44809</v>
      </c>
      <c r="O21" s="1431">
        <f t="shared" si="18"/>
        <v>6.5</v>
      </c>
      <c r="P21" s="1465">
        <v>25</v>
      </c>
      <c r="Q21" s="1465">
        <v>171</v>
      </c>
      <c r="R21" s="1465">
        <v>25</v>
      </c>
      <c r="S21" s="1465">
        <v>25</v>
      </c>
      <c r="T21" s="1465">
        <v>25</v>
      </c>
      <c r="U21" s="1465">
        <v>25</v>
      </c>
      <c r="V21" s="1465">
        <v>25</v>
      </c>
      <c r="W21" s="1465">
        <v>25</v>
      </c>
      <c r="X21" s="1465">
        <v>25</v>
      </c>
      <c r="Y21" s="1465">
        <v>25</v>
      </c>
      <c r="Z21" s="1465">
        <v>25</v>
      </c>
      <c r="AA21" s="1465">
        <v>25</v>
      </c>
      <c r="AB21" s="1465">
        <v>25</v>
      </c>
      <c r="AC21" s="1465">
        <v>25</v>
      </c>
      <c r="AD21" s="527">
        <v>26</v>
      </c>
      <c r="AE21" s="527">
        <v>26</v>
      </c>
      <c r="AF21" s="1465">
        <v>25</v>
      </c>
      <c r="AG21" s="527">
        <v>26</v>
      </c>
      <c r="AH21" s="527">
        <v>26</v>
      </c>
      <c r="AI21" s="527">
        <v>26</v>
      </c>
      <c r="AJ21" s="527">
        <v>26</v>
      </c>
      <c r="AK21" s="1465">
        <v>25</v>
      </c>
    </row>
    <row r="22" spans="1:37" ht="15.95">
      <c r="A22" s="167">
        <v>21</v>
      </c>
      <c r="B22" s="167"/>
      <c r="C22" t="s">
        <v>4162</v>
      </c>
      <c r="D22" s="167" t="s">
        <v>4163</v>
      </c>
      <c r="E22" s="1550">
        <v>1479802</v>
      </c>
      <c r="F22" s="902" t="s">
        <v>144</v>
      </c>
      <c r="G22" s="902" t="s">
        <v>183</v>
      </c>
      <c r="H22" s="447"/>
      <c r="I22" s="1522">
        <v>44622</v>
      </c>
      <c r="J22" s="1523">
        <f t="shared" ref="J22:J26" ca="1" si="19">YEARFRAC(I22,TODAY())</f>
        <v>1.5166666666666666</v>
      </c>
      <c r="K22" s="1524">
        <f t="shared" ref="K22:K26" ca="1" si="20">_xlfn.DAYS(TODAY(),I22)</f>
        <v>555</v>
      </c>
      <c r="L22" s="1521">
        <f t="shared" ref="L22:L26" ca="1" si="21">K22/30</f>
        <v>18.5</v>
      </c>
      <c r="M22" s="524" t="s">
        <v>4150</v>
      </c>
      <c r="N22" s="1417">
        <v>44809</v>
      </c>
      <c r="O22" s="524">
        <f t="shared" si="18"/>
        <v>6.2333333333333334</v>
      </c>
      <c r="P22" s="902">
        <v>22</v>
      </c>
      <c r="Q22" s="902">
        <v>138</v>
      </c>
      <c r="R22" s="902">
        <v>22</v>
      </c>
      <c r="S22" s="902">
        <v>22</v>
      </c>
      <c r="T22" s="902">
        <v>22</v>
      </c>
      <c r="U22" s="902">
        <v>22</v>
      </c>
      <c r="V22" s="902">
        <v>22</v>
      </c>
      <c r="W22" s="902">
        <v>22</v>
      </c>
      <c r="X22" s="902">
        <v>22</v>
      </c>
      <c r="Y22" s="902">
        <v>22</v>
      </c>
      <c r="Z22" s="902">
        <v>22</v>
      </c>
      <c r="AA22" s="902">
        <v>22</v>
      </c>
      <c r="AB22" s="902">
        <v>22</v>
      </c>
      <c r="AC22" s="902">
        <v>22</v>
      </c>
      <c r="AD22" s="447">
        <v>22</v>
      </c>
      <c r="AE22" s="447">
        <v>23</v>
      </c>
      <c r="AF22" s="902">
        <v>22</v>
      </c>
      <c r="AG22" s="447">
        <v>23</v>
      </c>
      <c r="AH22" s="447">
        <v>23</v>
      </c>
      <c r="AI22" s="447">
        <v>23</v>
      </c>
      <c r="AJ22" s="447">
        <v>23</v>
      </c>
      <c r="AK22" s="902">
        <v>22</v>
      </c>
    </row>
    <row r="23" spans="1:37" s="1385" customFormat="1" ht="15.95">
      <c r="A23" s="1418">
        <v>22</v>
      </c>
      <c r="B23" s="1418"/>
      <c r="C23" s="1385" t="s">
        <v>4164</v>
      </c>
      <c r="D23" s="527"/>
      <c r="E23" s="1555">
        <v>1479802</v>
      </c>
      <c r="F23" s="1391" t="s">
        <v>144</v>
      </c>
      <c r="G23" s="1391" t="s">
        <v>183</v>
      </c>
      <c r="H23" s="1410"/>
      <c r="I23" s="1411">
        <v>44622</v>
      </c>
      <c r="J23" s="1412">
        <f t="shared" ca="1" si="19"/>
        <v>1.5166666666666666</v>
      </c>
      <c r="K23" s="1413">
        <f t="shared" ca="1" si="20"/>
        <v>555</v>
      </c>
      <c r="L23" s="1409">
        <f t="shared" ca="1" si="21"/>
        <v>18.5</v>
      </c>
      <c r="M23" s="1395" t="s">
        <v>4150</v>
      </c>
      <c r="N23" s="1414">
        <v>44809</v>
      </c>
      <c r="O23" s="1395">
        <f t="shared" si="18"/>
        <v>6.2333333333333334</v>
      </c>
      <c r="P23" s="1391">
        <v>22</v>
      </c>
      <c r="Q23" s="1391">
        <v>180</v>
      </c>
      <c r="R23" s="1391">
        <v>22</v>
      </c>
      <c r="S23" s="1391">
        <v>22</v>
      </c>
      <c r="T23" s="1391">
        <v>22</v>
      </c>
      <c r="U23" s="1391">
        <v>22</v>
      </c>
      <c r="V23" s="1391">
        <v>22</v>
      </c>
      <c r="W23" s="1391">
        <v>22</v>
      </c>
      <c r="X23" s="1391">
        <v>22</v>
      </c>
      <c r="Y23" s="1391">
        <v>22</v>
      </c>
      <c r="Z23" s="1391">
        <v>22</v>
      </c>
      <c r="AA23" s="1391">
        <v>22</v>
      </c>
      <c r="AB23" s="1391">
        <v>22</v>
      </c>
      <c r="AC23" s="1391">
        <v>22</v>
      </c>
      <c r="AD23" s="1410">
        <v>23</v>
      </c>
      <c r="AE23" s="1410">
        <v>23</v>
      </c>
      <c r="AF23" s="1391">
        <v>22</v>
      </c>
      <c r="AG23" s="1410">
        <v>23</v>
      </c>
      <c r="AH23" s="1410">
        <v>23</v>
      </c>
      <c r="AI23" s="1410">
        <v>23</v>
      </c>
      <c r="AJ23" s="1410">
        <v>23</v>
      </c>
      <c r="AK23" s="1391">
        <v>22</v>
      </c>
    </row>
    <row r="24" spans="1:37" ht="15.95">
      <c r="A24" s="167">
        <v>23</v>
      </c>
      <c r="B24" s="167"/>
      <c r="C24" t="s">
        <v>4165</v>
      </c>
      <c r="D24" s="167" t="s">
        <v>4166</v>
      </c>
      <c r="E24" s="1550">
        <v>1513065</v>
      </c>
      <c r="F24" s="902" t="s">
        <v>142</v>
      </c>
      <c r="G24" s="902" t="s">
        <v>183</v>
      </c>
      <c r="H24" s="447"/>
      <c r="I24" s="1522">
        <v>44622</v>
      </c>
      <c r="J24" s="1523">
        <f t="shared" ca="1" si="19"/>
        <v>1.5166666666666666</v>
      </c>
      <c r="K24" s="1524">
        <f t="shared" ca="1" si="20"/>
        <v>555</v>
      </c>
      <c r="L24" s="1521">
        <f t="shared" ca="1" si="21"/>
        <v>18.5</v>
      </c>
      <c r="M24" s="524" t="s">
        <v>4150</v>
      </c>
      <c r="N24" s="1417">
        <v>44809</v>
      </c>
      <c r="O24" s="524">
        <f t="shared" si="18"/>
        <v>6.2333333333333334</v>
      </c>
      <c r="P24" s="902">
        <v>29</v>
      </c>
      <c r="Q24" s="902">
        <v>189</v>
      </c>
      <c r="R24" s="902">
        <v>29</v>
      </c>
      <c r="S24" s="902">
        <v>29</v>
      </c>
      <c r="T24" s="902">
        <v>29</v>
      </c>
      <c r="U24" s="902">
        <v>29</v>
      </c>
      <c r="V24" s="902">
        <v>29</v>
      </c>
      <c r="W24" s="902">
        <v>29</v>
      </c>
      <c r="X24" s="902">
        <v>29</v>
      </c>
      <c r="Y24" s="902">
        <v>29</v>
      </c>
      <c r="Z24" s="902">
        <v>29</v>
      </c>
      <c r="AA24" s="902">
        <v>29</v>
      </c>
      <c r="AB24" s="902">
        <v>29</v>
      </c>
      <c r="AC24" s="902">
        <v>29</v>
      </c>
      <c r="AD24" s="447">
        <v>30</v>
      </c>
      <c r="AE24" s="447">
        <v>29</v>
      </c>
      <c r="AF24" s="902">
        <v>29</v>
      </c>
      <c r="AG24" s="447">
        <v>29</v>
      </c>
      <c r="AH24" s="447">
        <v>29</v>
      </c>
      <c r="AI24" s="447">
        <v>29</v>
      </c>
      <c r="AJ24" s="447">
        <v>29</v>
      </c>
      <c r="AK24" s="902">
        <v>29</v>
      </c>
    </row>
    <row r="25" spans="1:37" ht="15.95">
      <c r="A25" s="167">
        <v>24</v>
      </c>
      <c r="B25" s="167"/>
      <c r="C25" t="s">
        <v>4167</v>
      </c>
      <c r="E25" s="1550">
        <v>1513065</v>
      </c>
      <c r="F25" s="902" t="s">
        <v>142</v>
      </c>
      <c r="G25" s="902" t="s">
        <v>183</v>
      </c>
      <c r="H25" s="447"/>
      <c r="I25" s="1522">
        <v>44622</v>
      </c>
      <c r="J25" s="1523">
        <f t="shared" ca="1" si="19"/>
        <v>1.5166666666666666</v>
      </c>
      <c r="K25" s="1524">
        <f t="shared" ca="1" si="20"/>
        <v>555</v>
      </c>
      <c r="L25" s="1521">
        <f t="shared" ca="1" si="21"/>
        <v>18.5</v>
      </c>
      <c r="M25" s="524" t="s">
        <v>4150</v>
      </c>
      <c r="N25" s="1417">
        <v>44809</v>
      </c>
      <c r="O25" s="524">
        <f t="shared" si="18"/>
        <v>6.2333333333333334</v>
      </c>
      <c r="P25" s="902">
        <v>29</v>
      </c>
      <c r="Q25" s="902">
        <v>216</v>
      </c>
      <c r="R25" s="902">
        <v>29</v>
      </c>
      <c r="S25" s="902">
        <v>29</v>
      </c>
      <c r="T25" s="902">
        <v>29</v>
      </c>
      <c r="U25" s="902">
        <v>29</v>
      </c>
      <c r="V25" s="902">
        <v>29</v>
      </c>
      <c r="W25" s="902">
        <v>29</v>
      </c>
      <c r="X25" s="902">
        <v>29</v>
      </c>
      <c r="Y25" s="902">
        <v>29</v>
      </c>
      <c r="Z25" s="902">
        <v>29</v>
      </c>
      <c r="AA25" s="902">
        <v>29</v>
      </c>
      <c r="AB25" s="902">
        <v>29</v>
      </c>
      <c r="AC25" s="902">
        <v>29</v>
      </c>
      <c r="AD25" s="447">
        <v>30</v>
      </c>
      <c r="AE25" s="447">
        <v>29</v>
      </c>
      <c r="AF25" s="902">
        <v>29</v>
      </c>
      <c r="AG25" s="447">
        <v>29</v>
      </c>
      <c r="AH25" s="447">
        <v>29</v>
      </c>
      <c r="AI25" s="447">
        <v>29</v>
      </c>
      <c r="AJ25" s="447">
        <v>29</v>
      </c>
      <c r="AK25" s="902">
        <v>29</v>
      </c>
    </row>
    <row r="26" spans="1:37" s="1385" customFormat="1" ht="15.95">
      <c r="A26" s="1418">
        <v>25</v>
      </c>
      <c r="B26" s="1418"/>
      <c r="C26" s="1385" t="s">
        <v>4168</v>
      </c>
      <c r="D26" s="527"/>
      <c r="E26" s="1555">
        <v>1513065</v>
      </c>
      <c r="F26" s="1391" t="s">
        <v>142</v>
      </c>
      <c r="G26" s="1391" t="s">
        <v>183</v>
      </c>
      <c r="H26" s="1410"/>
      <c r="I26" s="1411">
        <v>44622</v>
      </c>
      <c r="J26" s="1412">
        <f t="shared" ca="1" si="19"/>
        <v>1.5166666666666666</v>
      </c>
      <c r="K26" s="1413">
        <f t="shared" ca="1" si="20"/>
        <v>555</v>
      </c>
      <c r="L26" s="1409">
        <f t="shared" ca="1" si="21"/>
        <v>18.5</v>
      </c>
      <c r="M26" s="1395" t="s">
        <v>4150</v>
      </c>
      <c r="N26" s="1414">
        <v>44809</v>
      </c>
      <c r="O26" s="1395">
        <f t="shared" si="18"/>
        <v>6.2333333333333334</v>
      </c>
      <c r="P26" s="1391">
        <v>28</v>
      </c>
      <c r="Q26" s="1391">
        <v>173</v>
      </c>
      <c r="R26" s="1391">
        <v>28</v>
      </c>
      <c r="S26" s="1391">
        <v>28</v>
      </c>
      <c r="T26" s="1391">
        <v>28</v>
      </c>
      <c r="U26" s="1391">
        <v>28</v>
      </c>
      <c r="V26" s="1391">
        <v>28</v>
      </c>
      <c r="W26" s="1391">
        <v>28</v>
      </c>
      <c r="X26" s="1391">
        <v>28</v>
      </c>
      <c r="Y26" s="1391">
        <v>28</v>
      </c>
      <c r="Z26" s="1391">
        <v>28</v>
      </c>
      <c r="AA26" s="1391">
        <v>28</v>
      </c>
      <c r="AB26" s="1391">
        <v>28</v>
      </c>
      <c r="AC26" s="1391">
        <v>28</v>
      </c>
      <c r="AD26" s="1410">
        <v>29</v>
      </c>
      <c r="AE26" s="1410">
        <v>29</v>
      </c>
      <c r="AF26" s="1391">
        <v>28</v>
      </c>
      <c r="AG26" s="1410">
        <v>29</v>
      </c>
      <c r="AH26" s="1410">
        <v>29</v>
      </c>
      <c r="AI26" s="1410">
        <v>29</v>
      </c>
      <c r="AJ26" s="1410">
        <v>29</v>
      </c>
      <c r="AK26" s="1391">
        <v>28</v>
      </c>
    </row>
    <row r="27" spans="1:37" ht="15.95">
      <c r="A27" s="167">
        <v>26</v>
      </c>
      <c r="B27" s="167"/>
      <c r="C27" t="s">
        <v>4169</v>
      </c>
      <c r="D27" s="167" t="s">
        <v>4170</v>
      </c>
      <c r="E27" s="1551">
        <v>1479812</v>
      </c>
      <c r="F27" s="1541" t="s">
        <v>144</v>
      </c>
      <c r="G27" s="1541" t="s">
        <v>170</v>
      </c>
      <c r="H27" s="193" t="s">
        <v>329</v>
      </c>
      <c r="I27" s="1542">
        <v>44606</v>
      </c>
      <c r="J27" s="1527">
        <f ca="1">YEARFRAC(I27,TODAY())</f>
        <v>1.5666666666666667</v>
      </c>
      <c r="K27" s="1528">
        <f ca="1">_xlfn.DAYS(TODAY(),I27)</f>
        <v>571</v>
      </c>
      <c r="L27" s="1528">
        <f ca="1">K27/30</f>
        <v>19.033333333333335</v>
      </c>
      <c r="M27" s="1543" t="s">
        <v>4150</v>
      </c>
      <c r="N27" s="1544">
        <v>44809</v>
      </c>
      <c r="O27" s="1543">
        <f t="shared" si="18"/>
        <v>6.7666666666666666</v>
      </c>
      <c r="P27" s="1304">
        <v>24</v>
      </c>
      <c r="Q27" s="1304">
        <v>175</v>
      </c>
      <c r="R27" s="1304">
        <v>24</v>
      </c>
      <c r="S27" s="1304">
        <v>24</v>
      </c>
      <c r="T27" s="1304">
        <v>24</v>
      </c>
      <c r="U27" s="1304">
        <v>24</v>
      </c>
      <c r="V27" s="1304">
        <v>24</v>
      </c>
      <c r="W27" s="1304">
        <v>24</v>
      </c>
      <c r="X27" s="1304">
        <v>24</v>
      </c>
      <c r="Y27" s="1304">
        <v>24</v>
      </c>
      <c r="Z27" s="1304">
        <v>24</v>
      </c>
      <c r="AA27" s="1304">
        <v>24</v>
      </c>
      <c r="AB27" s="1304">
        <v>24</v>
      </c>
      <c r="AC27" s="1304">
        <v>24</v>
      </c>
      <c r="AD27" s="1">
        <v>24</v>
      </c>
      <c r="AE27" s="1">
        <v>24</v>
      </c>
      <c r="AF27" s="1304">
        <v>24</v>
      </c>
      <c r="AG27" s="1">
        <v>24</v>
      </c>
      <c r="AH27" s="1">
        <v>24</v>
      </c>
      <c r="AI27" s="1">
        <v>24</v>
      </c>
      <c r="AJ27" s="1">
        <v>24</v>
      </c>
      <c r="AK27" s="1304">
        <v>24</v>
      </c>
    </row>
    <row r="28" spans="1:37" ht="15.95">
      <c r="A28" s="167">
        <v>27</v>
      </c>
      <c r="B28" s="167"/>
      <c r="C28" t="s">
        <v>4171</v>
      </c>
      <c r="E28" s="1551">
        <v>1479812</v>
      </c>
      <c r="F28" s="1541" t="s">
        <v>144</v>
      </c>
      <c r="G28" s="1541" t="s">
        <v>170</v>
      </c>
      <c r="H28" s="193" t="s">
        <v>326</v>
      </c>
      <c r="I28" s="1542">
        <v>44606</v>
      </c>
      <c r="J28" s="1527">
        <f ca="1">YEARFRAC(I28,TODAY())</f>
        <v>1.5666666666666667</v>
      </c>
      <c r="K28" s="1528">
        <f ca="1">_xlfn.DAYS(TODAY(),I28)</f>
        <v>571</v>
      </c>
      <c r="L28" s="1528">
        <f ca="1">K28/30</f>
        <v>19.033333333333335</v>
      </c>
      <c r="M28" s="1543" t="s">
        <v>4150</v>
      </c>
      <c r="N28" s="1544">
        <v>44809</v>
      </c>
      <c r="O28" s="1543">
        <f t="shared" si="18"/>
        <v>6.7666666666666666</v>
      </c>
      <c r="P28" s="1304">
        <v>25</v>
      </c>
      <c r="Q28" s="1304">
        <v>160</v>
      </c>
      <c r="R28" s="1304">
        <v>25</v>
      </c>
      <c r="S28" s="1304">
        <v>25</v>
      </c>
      <c r="T28" s="1304">
        <v>25</v>
      </c>
      <c r="U28" s="1304">
        <v>25</v>
      </c>
      <c r="V28" s="1304">
        <v>25</v>
      </c>
      <c r="W28" s="1304">
        <v>25</v>
      </c>
      <c r="X28" s="1304">
        <v>25</v>
      </c>
      <c r="Y28" s="1304">
        <v>25</v>
      </c>
      <c r="Z28" s="1304">
        <v>25</v>
      </c>
      <c r="AA28" s="1304">
        <v>25</v>
      </c>
      <c r="AB28" s="1304">
        <v>25</v>
      </c>
      <c r="AC28" s="1304">
        <v>25</v>
      </c>
      <c r="AD28" s="1">
        <v>26</v>
      </c>
      <c r="AE28" s="1">
        <v>26</v>
      </c>
      <c r="AF28" s="1304">
        <v>25</v>
      </c>
      <c r="AG28" s="1">
        <v>26</v>
      </c>
      <c r="AH28" s="1">
        <v>26</v>
      </c>
      <c r="AI28" s="1">
        <v>26</v>
      </c>
      <c r="AJ28" s="1">
        <v>26</v>
      </c>
      <c r="AK28" s="1304">
        <v>25</v>
      </c>
    </row>
    <row r="29" spans="1:37" ht="15.95">
      <c r="A29" s="167">
        <v>28</v>
      </c>
      <c r="B29" s="167"/>
      <c r="C29" t="s">
        <v>4172</v>
      </c>
      <c r="E29" s="1551">
        <v>1479812</v>
      </c>
      <c r="F29" s="1541" t="s">
        <v>144</v>
      </c>
      <c r="G29" s="1541" t="s">
        <v>170</v>
      </c>
      <c r="H29" s="90" t="s">
        <v>316</v>
      </c>
      <c r="I29" s="1542">
        <v>44606</v>
      </c>
      <c r="J29" s="1527">
        <f ca="1">YEARFRAC(I29,TODAY())</f>
        <v>1.5666666666666667</v>
      </c>
      <c r="K29" s="1528">
        <f ca="1">_xlfn.DAYS(TODAY(),I29)</f>
        <v>571</v>
      </c>
      <c r="L29" s="1528">
        <f ca="1">K29/30</f>
        <v>19.033333333333335</v>
      </c>
      <c r="M29" s="1543" t="s">
        <v>4150</v>
      </c>
      <c r="N29" s="1544">
        <v>44809</v>
      </c>
      <c r="O29" s="1543">
        <f t="shared" si="18"/>
        <v>6.7666666666666666</v>
      </c>
      <c r="P29" s="1304">
        <v>25</v>
      </c>
      <c r="Q29" s="1304">
        <v>196</v>
      </c>
      <c r="R29" s="1304">
        <v>25</v>
      </c>
      <c r="S29" s="1304">
        <v>25</v>
      </c>
      <c r="T29" s="1304">
        <v>25</v>
      </c>
      <c r="U29" s="1304">
        <v>25</v>
      </c>
      <c r="V29" s="1304">
        <v>25</v>
      </c>
      <c r="W29" s="1304">
        <v>25</v>
      </c>
      <c r="X29" s="1304">
        <v>25</v>
      </c>
      <c r="Y29" s="1304">
        <v>25</v>
      </c>
      <c r="Z29" s="1304">
        <v>25</v>
      </c>
      <c r="AA29" s="1304">
        <v>25</v>
      </c>
      <c r="AB29" s="1304">
        <v>25</v>
      </c>
      <c r="AC29" s="1304">
        <v>25</v>
      </c>
      <c r="AD29" s="1">
        <v>26</v>
      </c>
      <c r="AE29" s="1">
        <v>26</v>
      </c>
      <c r="AF29" s="1304">
        <v>25</v>
      </c>
      <c r="AG29" s="1">
        <v>26</v>
      </c>
      <c r="AH29" s="1">
        <v>26</v>
      </c>
      <c r="AI29" s="1">
        <v>26</v>
      </c>
      <c r="AJ29" s="1">
        <v>26</v>
      </c>
      <c r="AK29" s="1304">
        <v>25</v>
      </c>
    </row>
    <row r="30" spans="1:37" s="1385" customFormat="1" ht="15.95">
      <c r="A30" s="1418">
        <v>29</v>
      </c>
      <c r="B30" s="1418"/>
      <c r="C30" s="1385" t="s">
        <v>4173</v>
      </c>
      <c r="D30" s="527"/>
      <c r="E30" s="1556">
        <v>1479812</v>
      </c>
      <c r="F30" s="1435" t="s">
        <v>144</v>
      </c>
      <c r="G30" s="1435" t="s">
        <v>170</v>
      </c>
      <c r="H30" s="1562" t="s">
        <v>323</v>
      </c>
      <c r="I30" s="1436">
        <v>44606</v>
      </c>
      <c r="J30" s="1437">
        <f ca="1">YEARFRAC(I30,TODAY())</f>
        <v>1.5666666666666667</v>
      </c>
      <c r="K30" s="1434">
        <f ca="1">_xlfn.DAYS(TODAY(),I30)</f>
        <v>571</v>
      </c>
      <c r="L30" s="1434">
        <f ca="1">K30/30</f>
        <v>19.033333333333335</v>
      </c>
      <c r="M30" s="1438" t="s">
        <v>4150</v>
      </c>
      <c r="N30" s="1439">
        <v>44809</v>
      </c>
      <c r="O30" s="1438">
        <f t="shared" si="18"/>
        <v>6.7666666666666666</v>
      </c>
      <c r="P30" s="1465">
        <v>24</v>
      </c>
      <c r="Q30" s="1465">
        <v>151</v>
      </c>
      <c r="R30" s="1465">
        <v>24</v>
      </c>
      <c r="S30" s="1465">
        <v>24</v>
      </c>
      <c r="T30" s="1465">
        <v>24</v>
      </c>
      <c r="U30" s="1465">
        <v>24</v>
      </c>
      <c r="V30" s="1465">
        <v>24</v>
      </c>
      <c r="W30" s="1465">
        <v>24</v>
      </c>
      <c r="X30" s="1465">
        <v>24</v>
      </c>
      <c r="Y30" s="1465">
        <v>24</v>
      </c>
      <c r="Z30" s="1465">
        <v>24</v>
      </c>
      <c r="AA30" s="1465">
        <v>24</v>
      </c>
      <c r="AB30" s="1465">
        <v>24</v>
      </c>
      <c r="AC30" s="1465">
        <v>24</v>
      </c>
      <c r="AD30" s="527">
        <v>26</v>
      </c>
      <c r="AE30" s="527">
        <v>25</v>
      </c>
      <c r="AF30" s="1465">
        <v>24</v>
      </c>
      <c r="AG30" s="527">
        <v>25</v>
      </c>
      <c r="AH30" s="527">
        <v>25</v>
      </c>
      <c r="AI30" s="527">
        <v>25</v>
      </c>
      <c r="AJ30" s="527">
        <v>25</v>
      </c>
      <c r="AK30" s="1465">
        <v>24</v>
      </c>
    </row>
    <row r="31" spans="1:37" s="247" customFormat="1" ht="15.95">
      <c r="D31" s="14"/>
      <c r="E31" s="1545"/>
      <c r="F31" s="1545"/>
      <c r="G31" s="1545"/>
      <c r="H31" s="14"/>
      <c r="K31" s="14"/>
      <c r="M31" s="1582" t="s">
        <v>4174</v>
      </c>
      <c r="N31" s="14"/>
      <c r="P31" s="247" t="s">
        <v>4175</v>
      </c>
      <c r="Q31" s="1615"/>
      <c r="S31" s="14"/>
      <c r="U31" s="1105"/>
      <c r="W31" s="14"/>
      <c r="AD31" s="14"/>
      <c r="AE31" s="14"/>
    </row>
    <row r="32" spans="1:37" s="247" customFormat="1" ht="15.95">
      <c r="D32" s="14"/>
      <c r="E32" s="1545"/>
      <c r="F32" s="1545"/>
      <c r="G32" s="1545"/>
      <c r="H32" s="14"/>
      <c r="K32" s="14"/>
      <c r="N32" s="14"/>
      <c r="Q32" s="1615"/>
      <c r="S32" s="14"/>
      <c r="U32" s="1105"/>
      <c r="W32" s="14"/>
      <c r="AD32" s="14"/>
      <c r="AE32" s="14"/>
    </row>
    <row r="33" spans="1:31" s="247" customFormat="1" ht="15.95">
      <c r="D33" s="14"/>
      <c r="E33" s="1545"/>
      <c r="F33" s="1545"/>
      <c r="G33" s="1545"/>
      <c r="H33" s="14"/>
      <c r="K33" s="14"/>
      <c r="N33" s="14"/>
      <c r="Q33" s="1615"/>
      <c r="S33" s="14"/>
      <c r="U33" s="1105"/>
      <c r="W33" s="14"/>
      <c r="AD33" s="14"/>
      <c r="AE33" s="14"/>
    </row>
    <row r="34" spans="1:31" s="247" customFormat="1" ht="17.25" customHeight="1">
      <c r="D34" s="14"/>
      <c r="E34" s="1545"/>
      <c r="F34" s="1545"/>
      <c r="G34" s="1545"/>
      <c r="H34" s="14"/>
      <c r="K34" s="14"/>
      <c r="N34" s="14"/>
      <c r="Q34" s="1615"/>
      <c r="S34" s="14"/>
      <c r="U34" s="1105"/>
      <c r="W34" s="14"/>
      <c r="AD34" s="14"/>
      <c r="AE34" s="14"/>
    </row>
    <row r="35" spans="1:31" s="247" customFormat="1" ht="17.25" customHeight="1">
      <c r="D35" s="14"/>
      <c r="E35" s="1545"/>
      <c r="F35" s="1545"/>
      <c r="G35" s="1545"/>
      <c r="H35" s="14"/>
      <c r="K35" s="14"/>
      <c r="N35" s="14"/>
      <c r="Q35" s="1615"/>
      <c r="S35" s="14"/>
      <c r="U35" s="1105"/>
      <c r="W35" s="14"/>
      <c r="AD35" s="14"/>
      <c r="AE35" s="14"/>
    </row>
    <row r="36" spans="1:31" s="247" customFormat="1" ht="17.25" customHeight="1">
      <c r="D36" s="14"/>
      <c r="E36" s="1545"/>
      <c r="F36" s="1545"/>
      <c r="G36" s="1545"/>
      <c r="H36" s="14"/>
      <c r="K36" s="14"/>
      <c r="N36" s="14"/>
      <c r="Q36" s="1615"/>
      <c r="S36" s="14"/>
      <c r="U36" s="1105"/>
      <c r="W36" s="14"/>
      <c r="AD36" s="14"/>
      <c r="AE36" s="14"/>
    </row>
    <row r="37" spans="1:31" s="247" customFormat="1" ht="17.25" customHeight="1">
      <c r="D37" s="14"/>
      <c r="E37" s="1545"/>
      <c r="F37" s="1545"/>
      <c r="G37" s="1545"/>
      <c r="H37" s="14"/>
      <c r="K37" s="14"/>
      <c r="N37" s="14"/>
      <c r="Q37" s="1615"/>
      <c r="S37" s="14"/>
      <c r="U37" s="1105"/>
      <c r="W37" s="14"/>
      <c r="AD37" s="14"/>
      <c r="AE37" s="14"/>
    </row>
    <row r="38" spans="1:31" s="247" customFormat="1" ht="17.25" customHeight="1">
      <c r="D38" s="14"/>
      <c r="E38" s="1545"/>
      <c r="F38" s="1545"/>
      <c r="G38" s="1545"/>
      <c r="H38" s="14"/>
      <c r="K38" s="14"/>
      <c r="N38" s="14"/>
      <c r="Q38" s="1615"/>
      <c r="S38" s="14"/>
      <c r="U38" s="1105"/>
      <c r="W38" s="14"/>
      <c r="AD38" s="14"/>
      <c r="AE38" s="14"/>
    </row>
    <row r="39" spans="1:31" s="247" customFormat="1" ht="17.25" customHeight="1">
      <c r="D39" s="14"/>
      <c r="E39" s="1545"/>
      <c r="F39" s="1545"/>
      <c r="G39" s="1545"/>
      <c r="H39" s="14"/>
      <c r="K39" s="14"/>
      <c r="N39" s="14"/>
      <c r="Q39" s="1615"/>
      <c r="S39" s="14"/>
      <c r="U39" s="1105"/>
      <c r="W39" s="14"/>
      <c r="AD39" s="14"/>
      <c r="AE39" s="14"/>
    </row>
    <row r="40" spans="1:31" ht="15.95">
      <c r="K40" s="1546"/>
      <c r="L40" s="1547"/>
    </row>
    <row r="41" spans="1:31" ht="15.95">
      <c r="A41" s="1530"/>
      <c r="B41" s="1530"/>
      <c r="C41" s="189"/>
      <c r="D41" s="189"/>
      <c r="E41" s="1552"/>
      <c r="F41" s="1553"/>
      <c r="G41" s="1548"/>
      <c r="H41" s="189"/>
      <c r="I41" s="1530"/>
      <c r="J41" s="14"/>
      <c r="K41" s="1546"/>
      <c r="L41" s="1547"/>
    </row>
    <row r="42" spans="1:31" ht="15.95">
      <c r="A42" s="1530"/>
      <c r="B42" s="1530"/>
      <c r="C42" s="189"/>
      <c r="D42" s="189"/>
      <c r="E42" s="1552"/>
      <c r="F42" s="1553"/>
      <c r="G42" s="1548"/>
      <c r="H42" s="189"/>
      <c r="I42" s="1530"/>
      <c r="J42" s="14"/>
      <c r="K42" s="1546"/>
      <c r="L42" s="1547"/>
    </row>
    <row r="43" spans="1:31" ht="15.95">
      <c r="A43" s="1530"/>
      <c r="B43" s="1530"/>
      <c r="C43" s="189"/>
      <c r="D43" s="189"/>
      <c r="E43" s="1552"/>
      <c r="F43" s="1553"/>
      <c r="G43" s="1548"/>
      <c r="H43" s="189"/>
      <c r="I43" s="1530"/>
      <c r="J43" s="14"/>
      <c r="K43" s="1546"/>
      <c r="L43" s="1547"/>
    </row>
    <row r="44" spans="1:31" ht="15.95">
      <c r="A44" s="1530"/>
      <c r="B44" s="1530"/>
      <c r="C44" s="189"/>
      <c r="D44" s="189"/>
      <c r="E44" s="1552"/>
      <c r="F44" s="1553"/>
      <c r="G44" s="1548"/>
      <c r="H44" s="189"/>
      <c r="I44" s="1530"/>
      <c r="J44" s="14"/>
    </row>
    <row r="45" spans="1:31" ht="15.95">
      <c r="A45" s="1530"/>
      <c r="B45" s="1530"/>
      <c r="C45" s="189"/>
      <c r="D45" s="189"/>
      <c r="E45" s="1552"/>
      <c r="F45" s="1553"/>
      <c r="G45" s="1548"/>
      <c r="H45" s="189"/>
      <c r="I45" s="1530"/>
      <c r="J45" s="14"/>
    </row>
    <row r="46" spans="1:31" ht="15.95">
      <c r="A46" s="1530"/>
      <c r="B46" s="1530"/>
      <c r="C46" s="189"/>
      <c r="D46" s="189"/>
      <c r="E46" s="1552"/>
      <c r="F46" s="1553"/>
      <c r="G46" s="1548"/>
      <c r="H46" s="189"/>
      <c r="I46" s="1530"/>
      <c r="J46" s="14"/>
    </row>
    <row r="47" spans="1:31" ht="15.95">
      <c r="A47" s="1530"/>
      <c r="B47" s="1530"/>
      <c r="C47" s="189"/>
      <c r="D47" s="189"/>
      <c r="E47" s="1552"/>
      <c r="F47" s="1553"/>
      <c r="G47" s="1548"/>
      <c r="H47" s="189"/>
      <c r="I47" s="1530"/>
      <c r="J47" s="14"/>
    </row>
    <row r="48" spans="1:31" ht="15.95">
      <c r="A48" s="1530"/>
      <c r="B48" s="1530"/>
      <c r="C48" s="189"/>
      <c r="D48" s="189"/>
      <c r="E48" s="1552"/>
      <c r="F48" s="1553"/>
      <c r="G48" s="1548"/>
      <c r="H48" s="189"/>
      <c r="I48" s="1530"/>
      <c r="J48" s="14"/>
    </row>
    <row r="49" spans="1:10" ht="15.95">
      <c r="A49" s="1530"/>
      <c r="B49" s="1530"/>
      <c r="C49" s="189"/>
      <c r="D49" s="189"/>
      <c r="E49" s="1552"/>
      <c r="F49" s="1553"/>
      <c r="G49" s="1548"/>
      <c r="H49" s="189"/>
      <c r="I49" s="1530"/>
      <c r="J49" s="14"/>
    </row>
    <row r="50" spans="1:10" ht="15.95">
      <c r="A50" s="1530"/>
      <c r="B50" s="1530"/>
      <c r="C50" s="189"/>
      <c r="D50" s="189"/>
      <c r="E50" s="1552"/>
      <c r="F50" s="1553"/>
      <c r="G50" s="1548"/>
      <c r="H50" s="189"/>
      <c r="I50" s="1530"/>
      <c r="J50" s="14"/>
    </row>
    <row r="51" spans="1:10" ht="15.95">
      <c r="A51" s="1530"/>
      <c r="B51" s="1530"/>
      <c r="C51" s="189"/>
      <c r="D51" s="189"/>
      <c r="E51" s="1552"/>
      <c r="F51" s="1553"/>
      <c r="G51" s="1548"/>
      <c r="H51" s="189"/>
      <c r="I51" s="1530"/>
      <c r="J51" s="14"/>
    </row>
  </sheetData>
  <autoFilter ref="G1:G51" xr:uid="{CDDEAF48-F698-4202-9625-213DE3CBD365}"/>
  <conditionalFormatting sqref="I41:I51">
    <cfRule type="cellIs" dxfId="19" priority="1" operator="between">
      <formula>14.5</formula>
      <formula>15.5</formula>
    </cfRule>
    <cfRule type="cellIs" dxfId="18" priority="2" operator="between">
      <formula>8.5</formula>
      <formula>9.5</formula>
    </cfRule>
    <cfRule type="cellIs" dxfId="17" priority="3" operator="between">
      <formula>2.5</formula>
      <formula>3.5</formula>
    </cfRule>
  </conditionalFormatting>
  <pageMargins left="0.7" right="0.7" top="0.75" bottom="0.75" header="0.3" footer="0.3"/>
  <pageSetup fitToHeight="0" orientation="landscape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DDF3-1E40-4502-AB59-56F211A6EBD9}">
  <sheetPr>
    <tabColor rgb="FFFFD966"/>
    <pageSetUpPr fitToPage="1"/>
  </sheetPr>
  <dimension ref="A1:AK63"/>
  <sheetViews>
    <sheetView workbookViewId="0">
      <selection activeCell="F23" sqref="F23"/>
    </sheetView>
  </sheetViews>
  <sheetFormatPr defaultColWidth="8.85546875" defaultRowHeight="15"/>
  <cols>
    <col min="1" max="1" width="9.42578125" customWidth="1"/>
    <col min="2" max="2" width="13.85546875" customWidth="1"/>
    <col min="3" max="3" width="17" bestFit="1" customWidth="1"/>
    <col min="4" max="4" width="16.42578125" style="1304" customWidth="1"/>
    <col min="5" max="5" width="13.140625" customWidth="1"/>
    <col min="6" max="6" width="14.85546875" style="1304" customWidth="1"/>
    <col min="7" max="7" width="9.140625" style="1304"/>
    <col min="8" max="8" width="11.42578125" customWidth="1"/>
    <col min="9" max="9" width="10.7109375" bestFit="1" customWidth="1"/>
    <col min="10" max="10" width="10" bestFit="1" customWidth="1"/>
    <col min="11" max="11" width="13.7109375" bestFit="1" customWidth="1"/>
    <col min="12" max="12" width="19.28515625" customWidth="1"/>
    <col min="13" max="13" width="16.140625" customWidth="1"/>
    <col min="14" max="14" width="17" bestFit="1" customWidth="1"/>
    <col min="15" max="15" width="18.42578125" style="1304" customWidth="1"/>
    <col min="16" max="16" width="20" style="1304" customWidth="1"/>
    <col min="17" max="17" width="15.28515625" style="1304" customWidth="1"/>
    <col min="18" max="21" width="9.140625" style="1304"/>
    <col min="22" max="24" width="10.42578125" style="1304" bestFit="1" customWidth="1"/>
    <col min="25" max="26" width="9.140625" style="1304"/>
    <col min="27" max="27" width="10.42578125" style="1" bestFit="1" customWidth="1"/>
    <col min="28" max="29" width="10.42578125" bestFit="1" customWidth="1"/>
    <col min="30" max="31" width="11.42578125" bestFit="1" customWidth="1"/>
    <col min="32" max="35" width="11.42578125" customWidth="1"/>
  </cols>
  <sheetData>
    <row r="1" spans="1:37">
      <c r="A1" s="167" t="s">
        <v>126</v>
      </c>
      <c r="B1" s="167" t="s">
        <v>3367</v>
      </c>
      <c r="C1" s="119" t="s">
        <v>269</v>
      </c>
      <c r="D1" s="1402" t="s">
        <v>3227</v>
      </c>
      <c r="E1" s="167" t="s">
        <v>219</v>
      </c>
      <c r="F1" s="1402" t="s">
        <v>222</v>
      </c>
      <c r="G1" s="1402" t="s">
        <v>271</v>
      </c>
      <c r="H1" s="167" t="s">
        <v>218</v>
      </c>
      <c r="I1" s="167" t="s">
        <v>272</v>
      </c>
      <c r="J1" s="167" t="s">
        <v>3684</v>
      </c>
      <c r="K1" s="167" t="s">
        <v>3685</v>
      </c>
      <c r="L1" s="167" t="s">
        <v>3233</v>
      </c>
      <c r="M1" s="368" t="s">
        <v>3675</v>
      </c>
      <c r="N1" s="167" t="s">
        <v>3676</v>
      </c>
      <c r="O1" s="1619" t="s">
        <v>4176</v>
      </c>
      <c r="P1" s="907" t="s">
        <v>4177</v>
      </c>
      <c r="Q1" s="1304" t="s">
        <v>4071</v>
      </c>
      <c r="R1" s="1304" t="s">
        <v>4072</v>
      </c>
      <c r="S1" s="1304" t="s">
        <v>4073</v>
      </c>
      <c r="T1" s="1304" t="s">
        <v>4074</v>
      </c>
      <c r="U1" s="1304" t="s">
        <v>4096</v>
      </c>
      <c r="V1" s="1620">
        <v>44785</v>
      </c>
      <c r="W1" s="1620">
        <v>44792</v>
      </c>
      <c r="X1" s="1620">
        <v>44799</v>
      </c>
      <c r="Y1" s="1620">
        <v>44806</v>
      </c>
      <c r="Z1" s="1620">
        <v>44813</v>
      </c>
      <c r="AA1" s="13">
        <v>44827</v>
      </c>
      <c r="AB1" s="6">
        <v>44834</v>
      </c>
      <c r="AC1" s="6">
        <v>44841</v>
      </c>
      <c r="AD1" s="6">
        <v>44848</v>
      </c>
      <c r="AE1" s="6">
        <v>44855</v>
      </c>
      <c r="AF1" s="6">
        <v>44862</v>
      </c>
      <c r="AG1" s="6">
        <v>44869</v>
      </c>
      <c r="AH1" s="6">
        <v>44876</v>
      </c>
      <c r="AI1" s="6">
        <v>44882</v>
      </c>
      <c r="AJ1" t="s">
        <v>3738</v>
      </c>
    </row>
    <row r="2" spans="1:37" ht="15.95">
      <c r="A2" s="1">
        <v>1</v>
      </c>
      <c r="B2" t="s">
        <v>887</v>
      </c>
      <c r="C2" t="s">
        <v>4145</v>
      </c>
      <c r="D2" s="1601">
        <v>1441997</v>
      </c>
      <c r="E2" s="150" t="s">
        <v>144</v>
      </c>
      <c r="F2" s="1601" t="s">
        <v>1248</v>
      </c>
      <c r="G2" s="1601" t="s">
        <v>329</v>
      </c>
      <c r="H2" s="1602">
        <v>44454</v>
      </c>
      <c r="I2" s="1603">
        <f t="shared" ref="I2:I23" ca="1" si="0">YEARFRAC(H2,TODAY())</f>
        <v>1.9805555555555556</v>
      </c>
      <c r="J2" s="1604">
        <f t="shared" ref="J2:J23" ca="1" si="1">_xlfn.DAYS(TODAY(),H2)</f>
        <v>723</v>
      </c>
      <c r="K2" s="1604">
        <f t="shared" ref="K2:K23" ca="1" si="2">J2/30</f>
        <v>24.1</v>
      </c>
      <c r="L2" s="1605" t="s">
        <v>141</v>
      </c>
      <c r="M2" s="1606">
        <v>44837</v>
      </c>
      <c r="N2" s="151">
        <f t="shared" ref="N2:N23" si="3">_xlfn.DAYS(M2,H2)/30</f>
        <v>12.766666666666667</v>
      </c>
      <c r="O2" s="1617">
        <v>24</v>
      </c>
      <c r="P2" s="1617">
        <v>219</v>
      </c>
      <c r="Q2" s="1617">
        <v>25</v>
      </c>
      <c r="R2" s="1617">
        <v>24</v>
      </c>
      <c r="S2" s="1617">
        <v>26</v>
      </c>
      <c r="T2" s="1617">
        <v>26</v>
      </c>
      <c r="U2" s="1617">
        <v>26</v>
      </c>
      <c r="V2" s="1617">
        <v>26</v>
      </c>
      <c r="W2" s="1617">
        <v>26</v>
      </c>
      <c r="X2" s="1617">
        <v>26</v>
      </c>
      <c r="Y2" s="1617">
        <v>26</v>
      </c>
      <c r="Z2" s="1617">
        <v>27</v>
      </c>
      <c r="AA2" s="177">
        <v>28</v>
      </c>
      <c r="AB2" s="177">
        <v>29</v>
      </c>
      <c r="AC2" s="177">
        <v>29</v>
      </c>
      <c r="AD2" s="177">
        <v>30</v>
      </c>
      <c r="AE2" s="177">
        <v>30</v>
      </c>
      <c r="AF2" s="177">
        <v>30</v>
      </c>
      <c r="AG2" s="177">
        <v>31</v>
      </c>
      <c r="AH2" s="177">
        <v>31</v>
      </c>
      <c r="AI2" s="177" t="s">
        <v>4178</v>
      </c>
      <c r="AJ2" s="1" t="s">
        <v>4178</v>
      </c>
      <c r="AK2" t="s">
        <v>4179</v>
      </c>
    </row>
    <row r="3" spans="1:37" ht="15.95">
      <c r="A3" s="1">
        <v>2</v>
      </c>
      <c r="B3" t="s">
        <v>888</v>
      </c>
      <c r="D3" s="1601">
        <v>1441997</v>
      </c>
      <c r="E3" s="150" t="s">
        <v>144</v>
      </c>
      <c r="F3" s="1601" t="s">
        <v>1248</v>
      </c>
      <c r="G3" s="1601" t="s">
        <v>326</v>
      </c>
      <c r="H3" s="1602">
        <v>44454</v>
      </c>
      <c r="I3" s="1603">
        <f t="shared" ca="1" si="0"/>
        <v>1.9805555555555556</v>
      </c>
      <c r="J3" s="1604">
        <f t="shared" ca="1" si="1"/>
        <v>723</v>
      </c>
      <c r="K3" s="1604">
        <f t="shared" ca="1" si="2"/>
        <v>24.1</v>
      </c>
      <c r="L3" s="1605" t="s">
        <v>141</v>
      </c>
      <c r="M3" s="1606">
        <v>44837</v>
      </c>
      <c r="N3" s="151">
        <f t="shared" si="3"/>
        <v>12.766666666666667</v>
      </c>
      <c r="O3" s="1617">
        <v>26</v>
      </c>
      <c r="P3" s="1617">
        <v>210</v>
      </c>
      <c r="Q3" s="1617">
        <v>27</v>
      </c>
      <c r="R3" s="1617">
        <v>28</v>
      </c>
      <c r="S3" s="1617">
        <v>31</v>
      </c>
      <c r="T3" s="1617">
        <v>31</v>
      </c>
      <c r="U3" s="1617">
        <v>35</v>
      </c>
      <c r="V3" s="1617">
        <v>33</v>
      </c>
      <c r="W3" s="1617">
        <v>31</v>
      </c>
      <c r="X3" s="1617">
        <v>31</v>
      </c>
      <c r="Y3" s="1617">
        <v>31</v>
      </c>
      <c r="Z3" s="1617">
        <v>35</v>
      </c>
      <c r="AA3" s="177">
        <v>34</v>
      </c>
      <c r="AB3" s="177">
        <v>35</v>
      </c>
      <c r="AC3" s="177">
        <v>35</v>
      </c>
      <c r="AD3" s="177">
        <v>36</v>
      </c>
      <c r="AE3" s="177">
        <v>36</v>
      </c>
      <c r="AF3" s="177">
        <v>36</v>
      </c>
      <c r="AG3" s="177">
        <v>34</v>
      </c>
      <c r="AH3" s="177">
        <v>34</v>
      </c>
      <c r="AI3" s="177">
        <v>33</v>
      </c>
      <c r="AJ3" s="1">
        <v>211</v>
      </c>
    </row>
    <row r="4" spans="1:37" ht="15.95">
      <c r="A4" s="1">
        <v>3</v>
      </c>
      <c r="B4" t="s">
        <v>889</v>
      </c>
      <c r="D4" s="1601">
        <v>1441997</v>
      </c>
      <c r="E4" s="150" t="s">
        <v>144</v>
      </c>
      <c r="F4" s="1601" t="s">
        <v>1248</v>
      </c>
      <c r="G4" s="1601" t="s">
        <v>316</v>
      </c>
      <c r="H4" s="1602">
        <v>44454</v>
      </c>
      <c r="I4" s="1603">
        <f t="shared" ca="1" si="0"/>
        <v>1.9805555555555556</v>
      </c>
      <c r="J4" s="1604">
        <f t="shared" ca="1" si="1"/>
        <v>723</v>
      </c>
      <c r="K4" s="1604">
        <f t="shared" ca="1" si="2"/>
        <v>24.1</v>
      </c>
      <c r="L4" s="1605" t="s">
        <v>141</v>
      </c>
      <c r="M4" s="1606">
        <v>44837</v>
      </c>
      <c r="N4" s="151">
        <f t="shared" si="3"/>
        <v>12.766666666666667</v>
      </c>
      <c r="O4" s="1617">
        <v>26</v>
      </c>
      <c r="P4" s="1617">
        <v>232</v>
      </c>
      <c r="Q4" s="1617">
        <v>30</v>
      </c>
      <c r="R4" s="1617">
        <v>30</v>
      </c>
      <c r="S4" s="1617">
        <v>32</v>
      </c>
      <c r="T4" s="1617">
        <v>34</v>
      </c>
      <c r="U4" s="1617">
        <v>35</v>
      </c>
      <c r="V4" s="1617">
        <v>36</v>
      </c>
      <c r="W4" s="1617">
        <v>36</v>
      </c>
      <c r="X4" s="1617">
        <v>36</v>
      </c>
      <c r="Y4" s="1617">
        <v>36</v>
      </c>
      <c r="Z4" s="1617">
        <v>40</v>
      </c>
      <c r="AA4" s="177">
        <v>41</v>
      </c>
      <c r="AB4" s="177">
        <v>42</v>
      </c>
      <c r="AC4" s="177">
        <v>42</v>
      </c>
      <c r="AD4" s="177">
        <v>44</v>
      </c>
      <c r="AE4" s="177">
        <v>44</v>
      </c>
      <c r="AF4" s="177">
        <v>44</v>
      </c>
      <c r="AG4" s="177">
        <v>42</v>
      </c>
      <c r="AH4" s="177">
        <v>42</v>
      </c>
      <c r="AI4" s="177">
        <v>38</v>
      </c>
      <c r="AJ4" s="1">
        <v>207</v>
      </c>
    </row>
    <row r="5" spans="1:37" s="1385" customFormat="1" ht="15.95">
      <c r="A5" s="527">
        <v>4</v>
      </c>
      <c r="B5" s="1385" t="s">
        <v>890</v>
      </c>
      <c r="D5" s="1441">
        <v>1441997</v>
      </c>
      <c r="E5" s="1440" t="s">
        <v>144</v>
      </c>
      <c r="F5" s="1441" t="s">
        <v>1248</v>
      </c>
      <c r="G5" s="1441" t="s">
        <v>323</v>
      </c>
      <c r="H5" s="1442">
        <v>44454</v>
      </c>
      <c r="I5" s="1443">
        <f t="shared" ca="1" si="0"/>
        <v>1.9805555555555556</v>
      </c>
      <c r="J5" s="1444">
        <f t="shared" ca="1" si="1"/>
        <v>723</v>
      </c>
      <c r="K5" s="1444">
        <f t="shared" ca="1" si="2"/>
        <v>24.1</v>
      </c>
      <c r="L5" s="1445" t="s">
        <v>141</v>
      </c>
      <c r="M5" s="1446">
        <v>44837</v>
      </c>
      <c r="N5" s="1447">
        <f t="shared" si="3"/>
        <v>12.766666666666667</v>
      </c>
      <c r="O5" s="1618">
        <v>25</v>
      </c>
      <c r="P5" s="1618">
        <v>186</v>
      </c>
      <c r="Q5" s="1618">
        <v>28</v>
      </c>
      <c r="R5" s="1618">
        <v>26</v>
      </c>
      <c r="S5" s="1618">
        <v>27</v>
      </c>
      <c r="T5" s="1618">
        <v>28</v>
      </c>
      <c r="U5" s="1618">
        <v>29</v>
      </c>
      <c r="V5" s="1618">
        <v>30</v>
      </c>
      <c r="W5" s="1618">
        <v>29</v>
      </c>
      <c r="X5" s="1618">
        <v>29</v>
      </c>
      <c r="Y5" s="1618">
        <v>29</v>
      </c>
      <c r="Z5" s="1618">
        <v>32</v>
      </c>
      <c r="AA5" s="1656">
        <v>34</v>
      </c>
      <c r="AB5" s="1656">
        <v>35</v>
      </c>
      <c r="AC5" s="1656">
        <v>35</v>
      </c>
      <c r="AD5" s="1656">
        <v>40</v>
      </c>
      <c r="AE5" s="1656">
        <v>40</v>
      </c>
      <c r="AF5" s="1656">
        <v>40</v>
      </c>
      <c r="AG5" s="1656">
        <v>38</v>
      </c>
      <c r="AH5" s="1656">
        <v>38</v>
      </c>
      <c r="AI5" s="1656">
        <v>34</v>
      </c>
      <c r="AJ5" s="527">
        <v>213</v>
      </c>
    </row>
    <row r="6" spans="1:37" ht="15.95">
      <c r="A6" s="1">
        <v>5</v>
      </c>
      <c r="B6" t="s">
        <v>891</v>
      </c>
      <c r="C6" t="s">
        <v>4148</v>
      </c>
      <c r="D6" s="1601">
        <v>1416085</v>
      </c>
      <c r="E6" s="150" t="s">
        <v>142</v>
      </c>
      <c r="F6" s="1601" t="s">
        <v>1248</v>
      </c>
      <c r="G6" s="1601" t="s">
        <v>329</v>
      </c>
      <c r="H6" s="1602">
        <v>44469</v>
      </c>
      <c r="I6" s="1603">
        <f t="shared" ca="1" si="0"/>
        <v>1.9388888888888889</v>
      </c>
      <c r="J6" s="1604">
        <f t="shared" ca="1" si="1"/>
        <v>708</v>
      </c>
      <c r="K6" s="1604">
        <f t="shared" ca="1" si="2"/>
        <v>23.6</v>
      </c>
      <c r="L6" s="1605" t="s">
        <v>141</v>
      </c>
      <c r="M6" s="1606">
        <v>44837</v>
      </c>
      <c r="N6" s="151">
        <f t="shared" si="3"/>
        <v>12.266666666666667</v>
      </c>
      <c r="O6" s="1617">
        <v>32</v>
      </c>
      <c r="P6" s="1617">
        <v>200</v>
      </c>
      <c r="Q6" s="1617">
        <v>36</v>
      </c>
      <c r="R6" s="1617">
        <v>39</v>
      </c>
      <c r="S6" s="1617">
        <v>40</v>
      </c>
      <c r="T6" s="1617">
        <v>42</v>
      </c>
      <c r="U6" s="1617">
        <v>43</v>
      </c>
      <c r="V6" s="1617">
        <v>44</v>
      </c>
      <c r="W6" s="1617">
        <v>47</v>
      </c>
      <c r="X6" s="1617">
        <v>47</v>
      </c>
      <c r="Y6" s="1617">
        <v>47</v>
      </c>
      <c r="Z6" s="1617">
        <v>50</v>
      </c>
      <c r="AA6" s="177">
        <v>51</v>
      </c>
      <c r="AB6" s="177">
        <v>50</v>
      </c>
      <c r="AC6" s="177">
        <v>50</v>
      </c>
      <c r="AD6" s="177">
        <v>51</v>
      </c>
      <c r="AE6" s="177">
        <v>51</v>
      </c>
      <c r="AF6" s="177">
        <v>51</v>
      </c>
      <c r="AG6" s="177">
        <v>50</v>
      </c>
      <c r="AH6" s="177">
        <v>50</v>
      </c>
      <c r="AI6" s="177">
        <v>47</v>
      </c>
      <c r="AJ6" s="1">
        <v>219</v>
      </c>
    </row>
    <row r="7" spans="1:37" s="1385" customFormat="1" ht="15.95">
      <c r="A7" s="527">
        <v>6</v>
      </c>
      <c r="B7" s="1385" t="s">
        <v>892</v>
      </c>
      <c r="D7" s="1441">
        <v>1416085</v>
      </c>
      <c r="E7" s="1440" t="s">
        <v>142</v>
      </c>
      <c r="F7" s="1441" t="s">
        <v>1248</v>
      </c>
      <c r="G7" s="1441" t="s">
        <v>326</v>
      </c>
      <c r="H7" s="1442">
        <v>44469</v>
      </c>
      <c r="I7" s="1443">
        <f t="shared" ca="1" si="0"/>
        <v>1.9388888888888889</v>
      </c>
      <c r="J7" s="1444">
        <f t="shared" ca="1" si="1"/>
        <v>708</v>
      </c>
      <c r="K7" s="1444">
        <f t="shared" ca="1" si="2"/>
        <v>23.6</v>
      </c>
      <c r="L7" s="1445" t="s">
        <v>141</v>
      </c>
      <c r="M7" s="1446">
        <v>44837</v>
      </c>
      <c r="N7" s="1447">
        <f t="shared" si="3"/>
        <v>12.266666666666667</v>
      </c>
      <c r="O7" s="1618">
        <v>32</v>
      </c>
      <c r="P7" s="1618">
        <v>235</v>
      </c>
      <c r="Q7" s="1618">
        <v>36</v>
      </c>
      <c r="R7" s="1618">
        <v>38</v>
      </c>
      <c r="S7" s="1618">
        <v>37</v>
      </c>
      <c r="T7" s="1618">
        <v>38</v>
      </c>
      <c r="U7" s="1618">
        <v>38</v>
      </c>
      <c r="V7" s="1618">
        <v>38</v>
      </c>
      <c r="W7" s="1618">
        <v>40</v>
      </c>
      <c r="X7" s="1618">
        <v>40</v>
      </c>
      <c r="Y7" s="1618">
        <v>40</v>
      </c>
      <c r="Z7" s="1618">
        <v>42</v>
      </c>
      <c r="AA7" s="1656">
        <v>42</v>
      </c>
      <c r="AB7" s="1656">
        <v>43</v>
      </c>
      <c r="AC7" s="1656">
        <v>43</v>
      </c>
      <c r="AD7" s="1656">
        <v>44</v>
      </c>
      <c r="AE7" s="1656">
        <v>44</v>
      </c>
      <c r="AF7" s="1656">
        <v>44</v>
      </c>
      <c r="AG7" s="1656">
        <v>43</v>
      </c>
      <c r="AH7" s="1656">
        <v>43</v>
      </c>
      <c r="AI7" s="1656" t="s">
        <v>4178</v>
      </c>
      <c r="AJ7" s="527">
        <v>97</v>
      </c>
      <c r="AK7" s="1385" t="s">
        <v>4180</v>
      </c>
    </row>
    <row r="8" spans="1:37" s="1385" customFormat="1" ht="15.95">
      <c r="A8" s="527">
        <v>7</v>
      </c>
      <c r="B8" s="1385" t="s">
        <v>893</v>
      </c>
      <c r="C8" t="s">
        <v>4149</v>
      </c>
      <c r="D8" s="1449">
        <v>1441998</v>
      </c>
      <c r="E8" s="1448" t="s">
        <v>142</v>
      </c>
      <c r="F8" s="1449" t="s">
        <v>1248</v>
      </c>
      <c r="G8" s="1449" t="s">
        <v>326</v>
      </c>
      <c r="H8" s="1450">
        <v>44454</v>
      </c>
      <c r="I8" s="1451">
        <f t="shared" ca="1" si="0"/>
        <v>1.9805555555555556</v>
      </c>
      <c r="J8" s="1452">
        <f t="shared" ca="1" si="1"/>
        <v>723</v>
      </c>
      <c r="K8" s="1452">
        <f t="shared" ca="1" si="2"/>
        <v>24.1</v>
      </c>
      <c r="L8" s="1445" t="s">
        <v>141</v>
      </c>
      <c r="M8" s="1446">
        <v>44837</v>
      </c>
      <c r="N8" s="1447">
        <f t="shared" si="3"/>
        <v>12.766666666666667</v>
      </c>
      <c r="O8" s="1618">
        <v>30</v>
      </c>
      <c r="P8" s="1618">
        <v>184</v>
      </c>
      <c r="Q8" s="1618">
        <v>34</v>
      </c>
      <c r="R8" s="1618">
        <v>37</v>
      </c>
      <c r="S8" s="1618">
        <v>38</v>
      </c>
      <c r="T8" s="1618">
        <v>41</v>
      </c>
      <c r="U8" s="1618">
        <v>41</v>
      </c>
      <c r="V8" s="1618">
        <v>43</v>
      </c>
      <c r="W8" s="1618">
        <v>45</v>
      </c>
      <c r="X8" s="1618">
        <v>45</v>
      </c>
      <c r="Y8" s="1618">
        <v>45</v>
      </c>
      <c r="Z8" s="1618">
        <v>50</v>
      </c>
      <c r="AA8" s="1656">
        <v>49</v>
      </c>
      <c r="AB8" s="1656">
        <v>48</v>
      </c>
      <c r="AC8" s="1656">
        <v>48</v>
      </c>
      <c r="AD8" s="1656">
        <v>50</v>
      </c>
      <c r="AE8" s="1656">
        <v>50</v>
      </c>
      <c r="AF8" s="1656">
        <v>50</v>
      </c>
      <c r="AG8" s="1656">
        <v>49</v>
      </c>
      <c r="AH8" s="1656">
        <v>49</v>
      </c>
      <c r="AI8" s="1656">
        <v>44</v>
      </c>
      <c r="AJ8" s="527">
        <v>213</v>
      </c>
    </row>
    <row r="9" spans="1:37" ht="15.95">
      <c r="A9" s="1">
        <v>8</v>
      </c>
      <c r="B9" t="s">
        <v>894</v>
      </c>
      <c r="C9" t="s">
        <v>4151</v>
      </c>
      <c r="D9" s="1526">
        <v>1497399</v>
      </c>
      <c r="E9" s="907" t="s">
        <v>142</v>
      </c>
      <c r="F9" s="907" t="s">
        <v>170</v>
      </c>
      <c r="G9" s="907" t="s">
        <v>329</v>
      </c>
      <c r="H9" s="821">
        <v>44633</v>
      </c>
      <c r="I9" s="1527">
        <f t="shared" ca="1" si="0"/>
        <v>1.4861111111111112</v>
      </c>
      <c r="J9" s="1528">
        <f t="shared" ca="1" si="1"/>
        <v>544</v>
      </c>
      <c r="K9" s="1528">
        <f t="shared" ca="1" si="2"/>
        <v>18.133333333333333</v>
      </c>
      <c r="L9" s="105" t="s">
        <v>4150</v>
      </c>
      <c r="M9" s="1529">
        <v>44837</v>
      </c>
      <c r="N9" s="105">
        <f t="shared" si="3"/>
        <v>6.8</v>
      </c>
      <c r="O9" s="907">
        <v>27</v>
      </c>
      <c r="P9" s="907">
        <v>181</v>
      </c>
      <c r="Q9" s="907">
        <v>27</v>
      </c>
      <c r="R9" s="907">
        <v>28</v>
      </c>
      <c r="S9" s="907">
        <v>29</v>
      </c>
      <c r="T9" s="907">
        <v>29</v>
      </c>
      <c r="U9" s="907">
        <v>29</v>
      </c>
      <c r="V9" s="907">
        <v>28</v>
      </c>
      <c r="W9" s="907">
        <v>29</v>
      </c>
      <c r="X9" s="907">
        <v>29</v>
      </c>
      <c r="Y9" s="907">
        <v>29</v>
      </c>
      <c r="Z9" s="907">
        <v>29</v>
      </c>
      <c r="AA9" s="194">
        <v>29</v>
      </c>
      <c r="AB9" s="194">
        <v>29</v>
      </c>
      <c r="AC9" s="194">
        <v>29</v>
      </c>
      <c r="AD9" s="194">
        <v>29</v>
      </c>
      <c r="AE9" s="194">
        <v>29</v>
      </c>
      <c r="AF9" s="194">
        <v>29</v>
      </c>
      <c r="AG9" s="194">
        <v>29</v>
      </c>
      <c r="AH9" s="194">
        <v>29</v>
      </c>
      <c r="AI9" s="194">
        <v>29</v>
      </c>
      <c r="AJ9" s="194"/>
    </row>
    <row r="10" spans="1:37" ht="15.95">
      <c r="A10" s="1">
        <v>9</v>
      </c>
      <c r="B10" t="s">
        <v>895</v>
      </c>
      <c r="D10" s="1526">
        <v>1497399</v>
      </c>
      <c r="E10" s="907" t="s">
        <v>142</v>
      </c>
      <c r="F10" s="907" t="s">
        <v>170</v>
      </c>
      <c r="G10" s="907" t="s">
        <v>326</v>
      </c>
      <c r="H10" s="821">
        <v>44633</v>
      </c>
      <c r="I10" s="1527">
        <f t="shared" ca="1" si="0"/>
        <v>1.4861111111111112</v>
      </c>
      <c r="J10" s="1528">
        <f t="shared" ca="1" si="1"/>
        <v>544</v>
      </c>
      <c r="K10" s="1528">
        <f t="shared" ca="1" si="2"/>
        <v>18.133333333333333</v>
      </c>
      <c r="L10" s="105" t="s">
        <v>4150</v>
      </c>
      <c r="M10" s="1529">
        <v>44837</v>
      </c>
      <c r="N10" s="105">
        <f t="shared" si="3"/>
        <v>6.8</v>
      </c>
      <c r="O10" s="907">
        <v>29</v>
      </c>
      <c r="P10" s="907">
        <v>169</v>
      </c>
      <c r="Q10" s="907">
        <v>30</v>
      </c>
      <c r="R10" s="907">
        <v>30</v>
      </c>
      <c r="S10" s="907">
        <v>30</v>
      </c>
      <c r="T10" s="907">
        <v>31</v>
      </c>
      <c r="U10" s="907">
        <v>31</v>
      </c>
      <c r="V10" s="907">
        <v>30</v>
      </c>
      <c r="W10" s="907">
        <v>30</v>
      </c>
      <c r="X10" s="907">
        <v>31</v>
      </c>
      <c r="Y10" s="907">
        <v>32</v>
      </c>
      <c r="Z10" s="907">
        <v>31</v>
      </c>
      <c r="AA10" s="194">
        <v>32</v>
      </c>
      <c r="AB10" s="194">
        <v>32</v>
      </c>
      <c r="AC10" s="194">
        <v>32</v>
      </c>
      <c r="AD10" s="194">
        <v>32</v>
      </c>
      <c r="AE10" s="194">
        <v>32</v>
      </c>
      <c r="AF10" s="194">
        <v>32</v>
      </c>
      <c r="AG10" s="194">
        <v>32</v>
      </c>
      <c r="AH10" s="194">
        <v>32</v>
      </c>
      <c r="AI10" s="194">
        <v>32</v>
      </c>
      <c r="AJ10" s="194"/>
    </row>
    <row r="11" spans="1:37" s="1385" customFormat="1" ht="17.100000000000001" thickBot="1">
      <c r="A11" s="527">
        <v>10</v>
      </c>
      <c r="B11" s="1385" t="s">
        <v>896</v>
      </c>
      <c r="D11" s="1460">
        <v>1497399</v>
      </c>
      <c r="E11" s="1453" t="s">
        <v>142</v>
      </c>
      <c r="F11" s="1453" t="s">
        <v>170</v>
      </c>
      <c r="G11" s="1453" t="s">
        <v>316</v>
      </c>
      <c r="H11" s="1388">
        <v>44633</v>
      </c>
      <c r="I11" s="1437">
        <f t="shared" ca="1" si="0"/>
        <v>1.4861111111111112</v>
      </c>
      <c r="J11" s="1434">
        <f t="shared" ca="1" si="1"/>
        <v>544</v>
      </c>
      <c r="K11" s="1434">
        <f t="shared" ca="1" si="2"/>
        <v>18.133333333333333</v>
      </c>
      <c r="L11" s="382" t="s">
        <v>4150</v>
      </c>
      <c r="M11" s="1454">
        <v>44837</v>
      </c>
      <c r="N11" s="382">
        <f t="shared" si="3"/>
        <v>6.8</v>
      </c>
      <c r="O11" s="1453">
        <v>29</v>
      </c>
      <c r="P11" s="1453">
        <v>174</v>
      </c>
      <c r="Q11" s="1453">
        <v>30</v>
      </c>
      <c r="R11" s="1453">
        <v>30</v>
      </c>
      <c r="S11" s="1453">
        <v>30</v>
      </c>
      <c r="T11" s="1453">
        <v>31</v>
      </c>
      <c r="U11" s="1453">
        <v>31</v>
      </c>
      <c r="V11" s="1453">
        <v>31</v>
      </c>
      <c r="W11" s="1453">
        <v>31</v>
      </c>
      <c r="X11" s="1453">
        <v>31</v>
      </c>
      <c r="Y11" s="1453">
        <v>32</v>
      </c>
      <c r="Z11" s="1453">
        <v>32</v>
      </c>
      <c r="AA11" s="528">
        <v>32</v>
      </c>
      <c r="AB11" s="528">
        <v>32</v>
      </c>
      <c r="AC11" s="528">
        <v>32</v>
      </c>
      <c r="AD11" s="528">
        <v>32</v>
      </c>
      <c r="AE11" s="528">
        <v>32</v>
      </c>
      <c r="AF11" s="528">
        <v>32</v>
      </c>
      <c r="AG11" s="528">
        <v>32</v>
      </c>
      <c r="AH11" s="528">
        <v>32</v>
      </c>
      <c r="AI11" s="528">
        <v>32</v>
      </c>
      <c r="AJ11" s="528"/>
    </row>
    <row r="12" spans="1:37" ht="15.95">
      <c r="A12" s="1">
        <v>11</v>
      </c>
      <c r="B12" t="s">
        <v>897</v>
      </c>
      <c r="C12" t="s">
        <v>4155</v>
      </c>
      <c r="D12" s="1526">
        <v>1497398</v>
      </c>
      <c r="E12" s="907" t="s">
        <v>144</v>
      </c>
      <c r="F12" s="907" t="s">
        <v>170</v>
      </c>
      <c r="G12" s="907" t="s">
        <v>329</v>
      </c>
      <c r="H12" s="821">
        <v>44633</v>
      </c>
      <c r="I12" s="1527">
        <f t="shared" ca="1" si="0"/>
        <v>1.4861111111111112</v>
      </c>
      <c r="J12" s="1528">
        <f t="shared" ca="1" si="1"/>
        <v>544</v>
      </c>
      <c r="K12" s="1528">
        <f t="shared" ca="1" si="2"/>
        <v>18.133333333333333</v>
      </c>
      <c r="L12" s="105" t="s">
        <v>4150</v>
      </c>
      <c r="M12" s="1529">
        <v>44837</v>
      </c>
      <c r="N12" s="105">
        <f t="shared" si="3"/>
        <v>6.8</v>
      </c>
      <c r="O12" s="907">
        <v>20</v>
      </c>
      <c r="P12" s="907">
        <v>161</v>
      </c>
      <c r="Q12" s="907">
        <v>22</v>
      </c>
      <c r="R12" s="907">
        <v>21</v>
      </c>
      <c r="S12" s="907">
        <v>22</v>
      </c>
      <c r="T12" s="907">
        <v>22</v>
      </c>
      <c r="U12" s="907">
        <v>23</v>
      </c>
      <c r="V12" s="907">
        <v>22</v>
      </c>
      <c r="W12" s="907">
        <v>23</v>
      </c>
      <c r="X12" s="907">
        <v>24</v>
      </c>
      <c r="Y12" s="907">
        <v>23</v>
      </c>
      <c r="Z12" s="907">
        <v>24</v>
      </c>
      <c r="AA12" s="194">
        <v>25</v>
      </c>
      <c r="AB12" s="194">
        <v>25</v>
      </c>
      <c r="AC12" s="194">
        <v>25</v>
      </c>
      <c r="AD12" s="194">
        <v>25</v>
      </c>
      <c r="AE12" s="194">
        <v>25</v>
      </c>
      <c r="AF12" s="194">
        <v>25</v>
      </c>
      <c r="AG12" s="194">
        <v>25</v>
      </c>
      <c r="AH12" s="194">
        <v>25</v>
      </c>
      <c r="AI12" s="194">
        <v>25</v>
      </c>
      <c r="AJ12" s="194"/>
    </row>
    <row r="13" spans="1:37" ht="15.95">
      <c r="A13" s="1">
        <v>12</v>
      </c>
      <c r="B13" t="s">
        <v>898</v>
      </c>
      <c r="D13" s="1526">
        <v>1497398</v>
      </c>
      <c r="E13" s="907" t="s">
        <v>144</v>
      </c>
      <c r="F13" s="907" t="s">
        <v>170</v>
      </c>
      <c r="G13" s="907" t="s">
        <v>326</v>
      </c>
      <c r="H13" s="821">
        <v>44633</v>
      </c>
      <c r="I13" s="1527">
        <f t="shared" ca="1" si="0"/>
        <v>1.4861111111111112</v>
      </c>
      <c r="J13" s="1528">
        <f t="shared" ca="1" si="1"/>
        <v>544</v>
      </c>
      <c r="K13" s="1528">
        <f t="shared" ca="1" si="2"/>
        <v>18.133333333333333</v>
      </c>
      <c r="L13" s="105" t="s">
        <v>4150</v>
      </c>
      <c r="M13" s="1529">
        <v>44837</v>
      </c>
      <c r="N13" s="105">
        <f t="shared" si="3"/>
        <v>6.8</v>
      </c>
      <c r="O13" s="907">
        <v>21</v>
      </c>
      <c r="P13" s="907">
        <v>200</v>
      </c>
      <c r="Q13" s="907">
        <v>21</v>
      </c>
      <c r="R13" s="907">
        <v>22</v>
      </c>
      <c r="S13" s="907">
        <v>22</v>
      </c>
      <c r="T13" s="907">
        <v>23</v>
      </c>
      <c r="U13" s="907">
        <v>24</v>
      </c>
      <c r="V13" s="907">
        <v>23</v>
      </c>
      <c r="W13" s="907">
        <v>24</v>
      </c>
      <c r="X13" s="907">
        <v>23</v>
      </c>
      <c r="Y13" s="907">
        <v>23</v>
      </c>
      <c r="Z13" s="907">
        <v>24</v>
      </c>
      <c r="AA13" s="194">
        <v>25</v>
      </c>
      <c r="AB13" s="194">
        <v>25</v>
      </c>
      <c r="AC13" s="194">
        <v>25</v>
      </c>
      <c r="AD13" s="194">
        <v>25</v>
      </c>
      <c r="AE13" s="194">
        <v>25</v>
      </c>
      <c r="AF13" s="194">
        <v>25</v>
      </c>
      <c r="AG13" s="194">
        <v>25</v>
      </c>
      <c r="AH13" s="194">
        <v>25</v>
      </c>
      <c r="AI13" s="194">
        <v>25</v>
      </c>
      <c r="AJ13" s="194"/>
    </row>
    <row r="14" spans="1:37" ht="15.95">
      <c r="A14" s="1">
        <v>13</v>
      </c>
      <c r="B14" t="s">
        <v>4181</v>
      </c>
      <c r="D14" s="1526">
        <v>1497398</v>
      </c>
      <c r="E14" s="907" t="s">
        <v>144</v>
      </c>
      <c r="F14" s="907" t="s">
        <v>170</v>
      </c>
      <c r="G14" s="907" t="s">
        <v>316</v>
      </c>
      <c r="H14" s="821">
        <v>44633</v>
      </c>
      <c r="I14" s="1527">
        <f t="shared" ca="1" si="0"/>
        <v>1.4861111111111112</v>
      </c>
      <c r="J14" s="1528">
        <f t="shared" ca="1" si="1"/>
        <v>544</v>
      </c>
      <c r="K14" s="1528">
        <f t="shared" ca="1" si="2"/>
        <v>18.133333333333333</v>
      </c>
      <c r="L14" s="105" t="s">
        <v>4150</v>
      </c>
      <c r="M14" s="1529">
        <v>44837</v>
      </c>
      <c r="N14" s="105">
        <f t="shared" si="3"/>
        <v>6.8</v>
      </c>
      <c r="O14" s="907">
        <v>21</v>
      </c>
      <c r="P14" s="907">
        <v>173</v>
      </c>
      <c r="Q14" s="907">
        <v>22</v>
      </c>
      <c r="R14" s="907">
        <v>23</v>
      </c>
      <c r="S14" s="907">
        <v>23</v>
      </c>
      <c r="T14" s="907">
        <v>23</v>
      </c>
      <c r="U14" s="907">
        <v>25</v>
      </c>
      <c r="V14" s="907">
        <v>23</v>
      </c>
      <c r="W14" s="907">
        <v>25</v>
      </c>
      <c r="X14" s="907">
        <v>24</v>
      </c>
      <c r="Y14" s="907">
        <v>25</v>
      </c>
      <c r="Z14" s="907">
        <v>24</v>
      </c>
      <c r="AA14" s="194">
        <v>25</v>
      </c>
      <c r="AB14" s="194">
        <v>25</v>
      </c>
      <c r="AC14" s="194">
        <v>25</v>
      </c>
      <c r="AD14" s="194">
        <v>25</v>
      </c>
      <c r="AE14" s="194">
        <v>25</v>
      </c>
      <c r="AF14" s="194">
        <v>25</v>
      </c>
      <c r="AG14" s="194">
        <v>25</v>
      </c>
      <c r="AH14" s="194">
        <v>25</v>
      </c>
      <c r="AI14" s="194">
        <v>25</v>
      </c>
      <c r="AJ14" s="194"/>
    </row>
    <row r="15" spans="1:37" s="1385" customFormat="1" ht="17.100000000000001" thickBot="1">
      <c r="A15" s="527">
        <v>14</v>
      </c>
      <c r="B15" s="1385" t="s">
        <v>4182</v>
      </c>
      <c r="D15" s="1460">
        <v>1497398</v>
      </c>
      <c r="E15" s="1453" t="s">
        <v>144</v>
      </c>
      <c r="F15" s="1453" t="s">
        <v>170</v>
      </c>
      <c r="G15" s="1453" t="s">
        <v>323</v>
      </c>
      <c r="H15" s="1388">
        <v>44633</v>
      </c>
      <c r="I15" s="1437">
        <f t="shared" ca="1" si="0"/>
        <v>1.4861111111111112</v>
      </c>
      <c r="J15" s="1434">
        <f t="shared" ca="1" si="1"/>
        <v>544</v>
      </c>
      <c r="K15" s="1434">
        <f t="shared" ca="1" si="2"/>
        <v>18.133333333333333</v>
      </c>
      <c r="L15" s="382" t="s">
        <v>4150</v>
      </c>
      <c r="M15" s="1454">
        <v>44837</v>
      </c>
      <c r="N15" s="382">
        <f t="shared" si="3"/>
        <v>6.8</v>
      </c>
      <c r="O15" s="1453">
        <v>21</v>
      </c>
      <c r="P15" s="1453">
        <v>152</v>
      </c>
      <c r="Q15" s="1453">
        <v>22</v>
      </c>
      <c r="R15" s="1453">
        <v>23</v>
      </c>
      <c r="S15" s="1453">
        <v>23</v>
      </c>
      <c r="T15" s="1453">
        <v>24</v>
      </c>
      <c r="U15" s="1453">
        <v>24</v>
      </c>
      <c r="V15" s="1453">
        <v>23</v>
      </c>
      <c r="W15" s="1453">
        <v>24</v>
      </c>
      <c r="X15" s="1453">
        <v>24</v>
      </c>
      <c r="Y15" s="1453">
        <v>26</v>
      </c>
      <c r="Z15" s="1453">
        <v>24</v>
      </c>
      <c r="AA15" s="528">
        <v>25</v>
      </c>
      <c r="AB15" s="528">
        <v>25</v>
      </c>
      <c r="AC15" s="528">
        <v>25</v>
      </c>
      <c r="AD15" s="528">
        <v>25</v>
      </c>
      <c r="AE15" s="528">
        <v>25</v>
      </c>
      <c r="AF15" s="528">
        <v>25</v>
      </c>
      <c r="AG15" s="528">
        <v>25</v>
      </c>
      <c r="AH15" s="528">
        <v>25</v>
      </c>
      <c r="AI15" s="528">
        <v>25</v>
      </c>
      <c r="AJ15" s="528"/>
    </row>
    <row r="16" spans="1:37" ht="15.95">
      <c r="A16" s="1">
        <v>15</v>
      </c>
      <c r="B16" t="s">
        <v>4183</v>
      </c>
      <c r="C16" t="s">
        <v>4157</v>
      </c>
      <c r="D16" s="1591">
        <v>1459509</v>
      </c>
      <c r="E16" s="1899" t="s">
        <v>142</v>
      </c>
      <c r="F16" s="903" t="s">
        <v>179</v>
      </c>
      <c r="G16" s="903" t="s">
        <v>329</v>
      </c>
      <c r="H16" s="789">
        <v>44626</v>
      </c>
      <c r="I16" s="790">
        <f t="shared" ca="1" si="0"/>
        <v>1.5055555555555555</v>
      </c>
      <c r="J16" s="788">
        <f t="shared" ca="1" si="1"/>
        <v>551</v>
      </c>
      <c r="K16" s="788">
        <f t="shared" ca="1" si="2"/>
        <v>18.366666666666667</v>
      </c>
      <c r="L16" s="335" t="s">
        <v>4150</v>
      </c>
      <c r="M16" s="1595">
        <v>44837</v>
      </c>
      <c r="N16" s="335">
        <f t="shared" si="3"/>
        <v>7.0333333333333332</v>
      </c>
      <c r="O16" s="903">
        <v>27</v>
      </c>
      <c r="P16" s="903">
        <v>217</v>
      </c>
      <c r="Q16" s="903">
        <v>28</v>
      </c>
      <c r="R16" s="903">
        <v>28</v>
      </c>
      <c r="S16" s="903">
        <v>29</v>
      </c>
      <c r="T16" s="903">
        <v>29</v>
      </c>
      <c r="U16" s="903">
        <v>29</v>
      </c>
      <c r="V16" s="903">
        <v>29</v>
      </c>
      <c r="W16" s="903">
        <v>29</v>
      </c>
      <c r="X16" s="903">
        <v>29</v>
      </c>
      <c r="Y16" s="903">
        <v>29</v>
      </c>
      <c r="Z16" s="903">
        <v>29</v>
      </c>
      <c r="AA16" s="274">
        <v>30</v>
      </c>
      <c r="AB16" s="274">
        <v>30</v>
      </c>
      <c r="AC16" s="274">
        <v>30</v>
      </c>
      <c r="AD16" s="274">
        <v>30</v>
      </c>
      <c r="AE16" s="274">
        <v>30</v>
      </c>
      <c r="AF16" s="274">
        <v>30</v>
      </c>
      <c r="AG16" s="274">
        <v>30</v>
      </c>
      <c r="AH16" s="274">
        <v>30</v>
      </c>
      <c r="AI16" s="274">
        <v>30</v>
      </c>
      <c r="AJ16" s="274"/>
    </row>
    <row r="17" spans="1:36" ht="15.95">
      <c r="A17" s="1">
        <v>16</v>
      </c>
      <c r="B17" t="s">
        <v>4184</v>
      </c>
      <c r="D17" s="1591">
        <v>1459509</v>
      </c>
      <c r="E17" s="1899" t="s">
        <v>872</v>
      </c>
      <c r="F17" s="903" t="s">
        <v>179</v>
      </c>
      <c r="G17" s="903" t="s">
        <v>326</v>
      </c>
      <c r="H17" s="789">
        <v>44626</v>
      </c>
      <c r="I17" s="790">
        <f t="shared" ca="1" si="0"/>
        <v>1.5055555555555555</v>
      </c>
      <c r="J17" s="788">
        <f t="shared" ca="1" si="1"/>
        <v>551</v>
      </c>
      <c r="K17" s="788">
        <f t="shared" ca="1" si="2"/>
        <v>18.366666666666667</v>
      </c>
      <c r="L17" s="335" t="s">
        <v>4150</v>
      </c>
      <c r="M17" s="1595">
        <v>44837</v>
      </c>
      <c r="N17" s="335">
        <f t="shared" si="3"/>
        <v>7.0333333333333332</v>
      </c>
      <c r="O17" s="903">
        <v>27</v>
      </c>
      <c r="P17" s="903">
        <v>217</v>
      </c>
      <c r="Q17" s="903">
        <v>30</v>
      </c>
      <c r="R17" s="903">
        <v>30</v>
      </c>
      <c r="S17" s="903">
        <v>30</v>
      </c>
      <c r="T17" s="903">
        <v>30</v>
      </c>
      <c r="U17" s="903">
        <v>31</v>
      </c>
      <c r="V17" s="903">
        <v>31</v>
      </c>
      <c r="W17" s="903">
        <v>31</v>
      </c>
      <c r="X17" s="903">
        <v>31</v>
      </c>
      <c r="Y17" s="903">
        <v>31</v>
      </c>
      <c r="Z17" s="903">
        <v>32</v>
      </c>
      <c r="AA17" s="274">
        <v>33</v>
      </c>
      <c r="AB17" s="274">
        <v>33</v>
      </c>
      <c r="AC17" s="274">
        <v>33</v>
      </c>
      <c r="AD17" s="274">
        <v>33</v>
      </c>
      <c r="AE17" s="274">
        <v>33</v>
      </c>
      <c r="AF17" s="274">
        <v>33</v>
      </c>
      <c r="AG17" s="274">
        <v>33</v>
      </c>
      <c r="AH17" s="274">
        <v>33</v>
      </c>
      <c r="AI17" s="274">
        <v>33</v>
      </c>
      <c r="AJ17" s="274"/>
    </row>
    <row r="18" spans="1:36" ht="15.95">
      <c r="A18" s="1">
        <v>17</v>
      </c>
      <c r="B18" t="s">
        <v>4185</v>
      </c>
      <c r="D18" s="1591">
        <v>1459509</v>
      </c>
      <c r="E18" s="1899" t="s">
        <v>872</v>
      </c>
      <c r="F18" s="903" t="s">
        <v>179</v>
      </c>
      <c r="G18" s="903" t="s">
        <v>316</v>
      </c>
      <c r="H18" s="789">
        <v>44626</v>
      </c>
      <c r="I18" s="790">
        <f t="shared" ca="1" si="0"/>
        <v>1.5055555555555555</v>
      </c>
      <c r="J18" s="788">
        <f t="shared" ca="1" si="1"/>
        <v>551</v>
      </c>
      <c r="K18" s="788">
        <f t="shared" ca="1" si="2"/>
        <v>18.366666666666667</v>
      </c>
      <c r="L18" s="335" t="s">
        <v>4150</v>
      </c>
      <c r="M18" s="1595">
        <v>44837</v>
      </c>
      <c r="N18" s="335">
        <f t="shared" si="3"/>
        <v>7.0333333333333332</v>
      </c>
      <c r="O18" s="903">
        <v>27</v>
      </c>
      <c r="P18" s="903">
        <v>235</v>
      </c>
      <c r="Q18" s="903">
        <v>27</v>
      </c>
      <c r="R18" s="903">
        <v>28</v>
      </c>
      <c r="S18" s="903">
        <v>28</v>
      </c>
      <c r="T18" s="903">
        <v>28</v>
      </c>
      <c r="U18" s="903">
        <v>28</v>
      </c>
      <c r="V18" s="903">
        <v>28</v>
      </c>
      <c r="W18" s="903">
        <v>28</v>
      </c>
      <c r="X18" s="903">
        <v>28</v>
      </c>
      <c r="Y18" s="903">
        <v>28</v>
      </c>
      <c r="Z18" s="903">
        <v>30</v>
      </c>
      <c r="AA18" s="274">
        <v>30</v>
      </c>
      <c r="AB18" s="274">
        <v>30</v>
      </c>
      <c r="AC18" s="274">
        <v>30</v>
      </c>
      <c r="AD18" s="274">
        <v>30</v>
      </c>
      <c r="AE18" s="274">
        <v>30</v>
      </c>
      <c r="AF18" s="274">
        <v>30</v>
      </c>
      <c r="AG18" s="274">
        <v>30</v>
      </c>
      <c r="AH18" s="274">
        <v>30</v>
      </c>
      <c r="AI18" s="274">
        <v>30</v>
      </c>
      <c r="AJ18" s="274"/>
    </row>
    <row r="19" spans="1:36" s="1385" customFormat="1" ht="15.95">
      <c r="A19" s="527">
        <v>18</v>
      </c>
      <c r="B19" s="1385" t="s">
        <v>4186</v>
      </c>
      <c r="D19" s="1473">
        <v>1459509</v>
      </c>
      <c r="E19" s="1921" t="s">
        <v>872</v>
      </c>
      <c r="F19" s="1421" t="s">
        <v>179</v>
      </c>
      <c r="G19" s="1421" t="s">
        <v>323</v>
      </c>
      <c r="H19" s="1423">
        <v>44626</v>
      </c>
      <c r="I19" s="1424">
        <f t="shared" ca="1" si="0"/>
        <v>1.5055555555555555</v>
      </c>
      <c r="J19" s="1420">
        <f t="shared" ca="1" si="1"/>
        <v>551</v>
      </c>
      <c r="K19" s="1420">
        <f t="shared" ca="1" si="2"/>
        <v>18.366666666666667</v>
      </c>
      <c r="L19" s="1425" t="s">
        <v>4150</v>
      </c>
      <c r="M19" s="1426">
        <v>44837</v>
      </c>
      <c r="N19" s="1425">
        <f t="shared" si="3"/>
        <v>7.0333333333333332</v>
      </c>
      <c r="O19" s="1421">
        <v>26</v>
      </c>
      <c r="P19" s="1421">
        <v>202</v>
      </c>
      <c r="Q19" s="1421">
        <v>28</v>
      </c>
      <c r="R19" s="1421">
        <v>29</v>
      </c>
      <c r="S19" s="1421">
        <v>29</v>
      </c>
      <c r="T19" s="1421">
        <v>29</v>
      </c>
      <c r="U19" s="1421">
        <v>29</v>
      </c>
      <c r="V19" s="1421">
        <v>28</v>
      </c>
      <c r="W19" s="1421">
        <v>29</v>
      </c>
      <c r="X19" s="1421">
        <v>29</v>
      </c>
      <c r="Y19" s="1421">
        <v>30</v>
      </c>
      <c r="Z19" s="1421">
        <v>30</v>
      </c>
      <c r="AA19" s="1422">
        <v>31</v>
      </c>
      <c r="AB19" s="1422">
        <v>31</v>
      </c>
      <c r="AC19" s="1422">
        <v>31</v>
      </c>
      <c r="AD19" s="1422">
        <v>31</v>
      </c>
      <c r="AE19" s="1422">
        <v>31</v>
      </c>
      <c r="AF19" s="1422">
        <v>31</v>
      </c>
      <c r="AG19" s="1422">
        <v>31</v>
      </c>
      <c r="AH19" s="1422">
        <v>31</v>
      </c>
      <c r="AI19" s="1422">
        <v>31</v>
      </c>
      <c r="AJ19" s="1422"/>
    </row>
    <row r="20" spans="1:36" ht="15.95">
      <c r="A20" s="1">
        <v>19</v>
      </c>
      <c r="B20" t="s">
        <v>4187</v>
      </c>
      <c r="C20" t="s">
        <v>4159</v>
      </c>
      <c r="D20" s="1591">
        <v>1479801</v>
      </c>
      <c r="E20" s="1899" t="s">
        <v>876</v>
      </c>
      <c r="F20" s="903" t="s">
        <v>179</v>
      </c>
      <c r="G20" s="903" t="s">
        <v>329</v>
      </c>
      <c r="H20" s="789">
        <v>44626</v>
      </c>
      <c r="I20" s="790">
        <f t="shared" ca="1" si="0"/>
        <v>1.5055555555555555</v>
      </c>
      <c r="J20" s="788">
        <f t="shared" ca="1" si="1"/>
        <v>551</v>
      </c>
      <c r="K20" s="788">
        <f t="shared" ca="1" si="2"/>
        <v>18.366666666666667</v>
      </c>
      <c r="L20" s="335" t="s">
        <v>4150</v>
      </c>
      <c r="M20" s="1595">
        <v>44837</v>
      </c>
      <c r="N20" s="335">
        <f t="shared" si="3"/>
        <v>7.0333333333333332</v>
      </c>
      <c r="O20" s="903">
        <v>21</v>
      </c>
      <c r="P20" s="903">
        <v>143</v>
      </c>
      <c r="Q20" s="903">
        <v>23</v>
      </c>
      <c r="R20" s="903">
        <v>23</v>
      </c>
      <c r="S20" s="903">
        <v>22</v>
      </c>
      <c r="T20" s="903">
        <v>23</v>
      </c>
      <c r="U20" s="903">
        <v>23</v>
      </c>
      <c r="V20" s="903">
        <v>23</v>
      </c>
      <c r="W20" s="903">
        <v>23</v>
      </c>
      <c r="X20" s="903">
        <v>24</v>
      </c>
      <c r="Y20" s="903">
        <v>24</v>
      </c>
      <c r="Z20" s="903">
        <v>24</v>
      </c>
      <c r="AA20" s="274">
        <v>25</v>
      </c>
      <c r="AB20" s="274">
        <v>25</v>
      </c>
      <c r="AC20" s="274">
        <v>25</v>
      </c>
      <c r="AD20" s="274">
        <v>25</v>
      </c>
      <c r="AE20" s="274">
        <v>25</v>
      </c>
      <c r="AF20" s="274">
        <v>25</v>
      </c>
      <c r="AG20" s="274">
        <v>25</v>
      </c>
      <c r="AH20" s="274">
        <v>25</v>
      </c>
      <c r="AI20" s="274">
        <v>25</v>
      </c>
      <c r="AJ20" s="274"/>
    </row>
    <row r="21" spans="1:36" ht="15.95">
      <c r="A21" s="1">
        <v>20</v>
      </c>
      <c r="B21" t="s">
        <v>4188</v>
      </c>
      <c r="D21" s="1591">
        <v>1479801</v>
      </c>
      <c r="E21" s="1899" t="s">
        <v>876</v>
      </c>
      <c r="F21" s="903" t="s">
        <v>179</v>
      </c>
      <c r="G21" s="903" t="s">
        <v>326</v>
      </c>
      <c r="H21" s="789">
        <v>44626</v>
      </c>
      <c r="I21" s="790">
        <f t="shared" ca="1" si="0"/>
        <v>1.5055555555555555</v>
      </c>
      <c r="J21" s="788">
        <f t="shared" ca="1" si="1"/>
        <v>551</v>
      </c>
      <c r="K21" s="788">
        <f t="shared" ca="1" si="2"/>
        <v>18.366666666666667</v>
      </c>
      <c r="L21" s="335" t="s">
        <v>4150</v>
      </c>
      <c r="M21" s="1595">
        <v>44837</v>
      </c>
      <c r="N21" s="335">
        <f t="shared" si="3"/>
        <v>7.0333333333333332</v>
      </c>
      <c r="O21" s="903">
        <v>22</v>
      </c>
      <c r="P21" s="903">
        <v>162</v>
      </c>
      <c r="Q21" s="903">
        <v>23</v>
      </c>
      <c r="R21" s="903">
        <v>24</v>
      </c>
      <c r="S21" s="903">
        <v>24</v>
      </c>
      <c r="T21" s="903">
        <v>23</v>
      </c>
      <c r="U21" s="903">
        <v>24</v>
      </c>
      <c r="V21" s="903">
        <v>23</v>
      </c>
      <c r="W21" s="903">
        <v>23</v>
      </c>
      <c r="X21" s="903">
        <v>24</v>
      </c>
      <c r="Y21" s="903">
        <v>24</v>
      </c>
      <c r="Z21" s="903">
        <v>25</v>
      </c>
      <c r="AA21" s="274">
        <v>26</v>
      </c>
      <c r="AB21" s="274">
        <v>26</v>
      </c>
      <c r="AC21" s="274">
        <v>26</v>
      </c>
      <c r="AD21" s="274">
        <v>26</v>
      </c>
      <c r="AE21" s="274">
        <v>26</v>
      </c>
      <c r="AF21" s="274">
        <v>26</v>
      </c>
      <c r="AG21" s="274">
        <v>26</v>
      </c>
      <c r="AH21" s="274">
        <v>26</v>
      </c>
      <c r="AI21" s="274">
        <v>26</v>
      </c>
      <c r="AJ21" s="274"/>
    </row>
    <row r="22" spans="1:36" s="1385" customFormat="1" ht="15.95">
      <c r="A22" s="527">
        <v>21</v>
      </c>
      <c r="B22" s="1385" t="s">
        <v>4189</v>
      </c>
      <c r="D22" s="1473">
        <v>1479801</v>
      </c>
      <c r="E22" s="1921" t="s">
        <v>876</v>
      </c>
      <c r="F22" s="1421" t="s">
        <v>179</v>
      </c>
      <c r="G22" s="1421" t="s">
        <v>316</v>
      </c>
      <c r="H22" s="1423">
        <v>44626</v>
      </c>
      <c r="I22" s="1424">
        <f t="shared" ca="1" si="0"/>
        <v>1.5055555555555555</v>
      </c>
      <c r="J22" s="1420">
        <f t="shared" ca="1" si="1"/>
        <v>551</v>
      </c>
      <c r="K22" s="1420">
        <f t="shared" ca="1" si="2"/>
        <v>18.366666666666667</v>
      </c>
      <c r="L22" s="1425" t="s">
        <v>4150</v>
      </c>
      <c r="M22" s="1426">
        <v>44837</v>
      </c>
      <c r="N22" s="1425">
        <f t="shared" si="3"/>
        <v>7.0333333333333332</v>
      </c>
      <c r="O22" s="1421">
        <v>22</v>
      </c>
      <c r="P22" s="1421">
        <v>207</v>
      </c>
      <c r="Q22" s="1421">
        <v>22</v>
      </c>
      <c r="R22" s="1421">
        <v>23</v>
      </c>
      <c r="S22" s="1421">
        <v>22</v>
      </c>
      <c r="T22" s="1421">
        <v>23</v>
      </c>
      <c r="U22" s="1421">
        <v>23</v>
      </c>
      <c r="V22" s="1421">
        <v>22</v>
      </c>
      <c r="W22" s="1421">
        <v>22</v>
      </c>
      <c r="X22" s="1421">
        <v>23</v>
      </c>
      <c r="Y22" s="1421">
        <v>23</v>
      </c>
      <c r="Z22" s="1421">
        <v>24</v>
      </c>
      <c r="AA22" s="1422">
        <v>25</v>
      </c>
      <c r="AB22" s="1422">
        <v>25</v>
      </c>
      <c r="AC22" s="1422">
        <v>25</v>
      </c>
      <c r="AD22" s="1422">
        <v>25</v>
      </c>
      <c r="AE22" s="1422">
        <v>25</v>
      </c>
      <c r="AF22" s="1422">
        <v>25</v>
      </c>
      <c r="AG22" s="1422">
        <v>25</v>
      </c>
      <c r="AH22" s="1422">
        <v>25</v>
      </c>
      <c r="AI22" s="1422">
        <v>25</v>
      </c>
      <c r="AJ22" s="1422"/>
    </row>
    <row r="23" spans="1:36" s="1385" customFormat="1" ht="15.95">
      <c r="A23" s="1607">
        <v>22</v>
      </c>
      <c r="B23" s="1385" t="s">
        <v>4190</v>
      </c>
      <c r="C23" s="1385" t="s">
        <v>4163</v>
      </c>
      <c r="D23" s="1501">
        <v>1479805</v>
      </c>
      <c r="E23" s="1515" t="s">
        <v>142</v>
      </c>
      <c r="F23" s="1507" t="s">
        <v>185</v>
      </c>
      <c r="G23" s="1507" t="s">
        <v>329</v>
      </c>
      <c r="H23" s="1516">
        <v>44614</v>
      </c>
      <c r="I23" s="1517">
        <f t="shared" ca="1" si="0"/>
        <v>1.5444444444444445</v>
      </c>
      <c r="J23" s="1518">
        <f t="shared" ca="1" si="1"/>
        <v>563</v>
      </c>
      <c r="K23" s="1518">
        <f t="shared" ca="1" si="2"/>
        <v>18.766666666666666</v>
      </c>
      <c r="L23" s="1519" t="s">
        <v>4150</v>
      </c>
      <c r="M23" s="1520">
        <v>44837</v>
      </c>
      <c r="N23" s="1519">
        <f t="shared" si="3"/>
        <v>7.4333333333333336</v>
      </c>
      <c r="O23" s="1465">
        <v>35</v>
      </c>
      <c r="P23" s="1465">
        <v>184</v>
      </c>
      <c r="Q23" s="1465">
        <v>36</v>
      </c>
      <c r="R23" s="1465">
        <v>35</v>
      </c>
      <c r="S23" s="1465">
        <v>34</v>
      </c>
      <c r="T23" s="1465">
        <v>35</v>
      </c>
      <c r="U23" s="1465">
        <v>35</v>
      </c>
      <c r="V23" s="1465">
        <v>35</v>
      </c>
      <c r="W23" s="1465">
        <v>35</v>
      </c>
      <c r="X23" s="1465">
        <v>36</v>
      </c>
      <c r="Y23" s="1465">
        <v>35</v>
      </c>
      <c r="Z23" s="1465">
        <v>35</v>
      </c>
      <c r="AA23" s="527">
        <v>35</v>
      </c>
      <c r="AB23" s="527">
        <v>35</v>
      </c>
      <c r="AC23" s="527">
        <v>35</v>
      </c>
      <c r="AD23" s="527">
        <v>35</v>
      </c>
      <c r="AE23" s="527">
        <v>35</v>
      </c>
      <c r="AF23" s="527">
        <v>35</v>
      </c>
      <c r="AG23" s="527">
        <v>35</v>
      </c>
      <c r="AH23" s="527">
        <v>35</v>
      </c>
      <c r="AI23" s="527">
        <v>35</v>
      </c>
      <c r="AJ23" s="527"/>
    </row>
    <row r="24" spans="1:36" ht="15.95">
      <c r="A24" s="1">
        <v>23</v>
      </c>
      <c r="B24" t="s">
        <v>4191</v>
      </c>
      <c r="C24" t="s">
        <v>4166</v>
      </c>
      <c r="D24" s="1461">
        <v>1479800</v>
      </c>
      <c r="E24" s="1455" t="s">
        <v>142</v>
      </c>
      <c r="F24" s="1455" t="s">
        <v>153</v>
      </c>
      <c r="G24" s="1455" t="s">
        <v>3801</v>
      </c>
      <c r="H24" s="1140">
        <v>44628</v>
      </c>
      <c r="I24" s="1141">
        <f t="shared" ref="I24:I31" ca="1" si="4">YEARFRAC(H24,TODAY())</f>
        <v>1.5</v>
      </c>
      <c r="J24" s="1139">
        <f t="shared" ref="J24:J31" ca="1" si="5">_xlfn.DAYS(TODAY(),H24)</f>
        <v>549</v>
      </c>
      <c r="K24" s="1139">
        <f t="shared" ref="K24:K31" ca="1" si="6">J24/30</f>
        <v>18.3</v>
      </c>
      <c r="L24" s="332" t="s">
        <v>4150</v>
      </c>
      <c r="M24" s="1588">
        <v>44837</v>
      </c>
      <c r="N24" s="332">
        <f t="shared" ref="N24:N31" si="7">_xlfn.DAYS(M24,H24)/30</f>
        <v>6.9666666666666668</v>
      </c>
      <c r="O24" s="1304">
        <v>30</v>
      </c>
      <c r="P24" s="1304">
        <v>146</v>
      </c>
      <c r="Q24" s="1304">
        <v>30</v>
      </c>
      <c r="R24" s="1304">
        <v>30</v>
      </c>
      <c r="S24" s="1304">
        <v>32</v>
      </c>
      <c r="T24" s="1304">
        <v>31</v>
      </c>
      <c r="U24" s="1304">
        <v>32</v>
      </c>
      <c r="V24" s="1304">
        <v>31</v>
      </c>
      <c r="W24" s="1304">
        <v>31</v>
      </c>
      <c r="X24" s="1304">
        <v>31</v>
      </c>
      <c r="Y24" s="1304">
        <v>31</v>
      </c>
      <c r="Z24" s="1304">
        <v>30</v>
      </c>
      <c r="AA24" s="1">
        <v>31</v>
      </c>
      <c r="AB24" s="1">
        <v>31</v>
      </c>
      <c r="AC24" s="1">
        <v>31</v>
      </c>
      <c r="AD24" s="1">
        <v>31</v>
      </c>
      <c r="AE24" s="1">
        <v>31</v>
      </c>
      <c r="AF24" s="1">
        <v>31</v>
      </c>
      <c r="AG24" s="1">
        <v>31</v>
      </c>
      <c r="AH24" s="1">
        <v>31</v>
      </c>
      <c r="AI24" s="1">
        <v>31</v>
      </c>
      <c r="AJ24" s="1"/>
    </row>
    <row r="25" spans="1:36" ht="15.95">
      <c r="A25" s="1">
        <v>24</v>
      </c>
      <c r="B25" t="s">
        <v>4192</v>
      </c>
      <c r="D25" s="1461">
        <v>1479800</v>
      </c>
      <c r="E25" s="1455" t="s">
        <v>142</v>
      </c>
      <c r="F25" s="1455" t="s">
        <v>153</v>
      </c>
      <c r="G25" s="1455" t="s">
        <v>3804</v>
      </c>
      <c r="H25" s="1140">
        <v>44628</v>
      </c>
      <c r="I25" s="1141">
        <f t="shared" ca="1" si="4"/>
        <v>1.5</v>
      </c>
      <c r="J25" s="1139">
        <f t="shared" ca="1" si="5"/>
        <v>549</v>
      </c>
      <c r="K25" s="1139">
        <f t="shared" ca="1" si="6"/>
        <v>18.3</v>
      </c>
      <c r="L25" s="332" t="s">
        <v>4150</v>
      </c>
      <c r="M25" s="1588">
        <v>44837</v>
      </c>
      <c r="N25" s="332">
        <f t="shared" si="7"/>
        <v>6.9666666666666668</v>
      </c>
      <c r="O25" s="1304">
        <v>29</v>
      </c>
      <c r="P25" s="1304">
        <v>178</v>
      </c>
      <c r="Q25" s="1304">
        <v>29</v>
      </c>
      <c r="R25" s="1304">
        <v>29</v>
      </c>
      <c r="S25" s="1304">
        <v>28</v>
      </c>
      <c r="T25" s="1304">
        <v>29</v>
      </c>
      <c r="U25" s="1304">
        <v>28</v>
      </c>
      <c r="V25" s="1304">
        <v>29</v>
      </c>
      <c r="W25" s="1304">
        <v>29</v>
      </c>
      <c r="X25" s="1304">
        <v>29</v>
      </c>
      <c r="Y25" s="1304">
        <v>29</v>
      </c>
      <c r="Z25" s="1304">
        <v>29</v>
      </c>
      <c r="AA25" s="1">
        <v>29</v>
      </c>
      <c r="AB25" s="1">
        <v>29</v>
      </c>
      <c r="AC25" s="1">
        <v>29</v>
      </c>
      <c r="AD25" s="1">
        <v>29</v>
      </c>
      <c r="AE25" s="1">
        <v>29</v>
      </c>
      <c r="AF25" s="1">
        <v>29</v>
      </c>
      <c r="AG25" s="1">
        <v>29</v>
      </c>
      <c r="AH25" s="1">
        <v>29</v>
      </c>
      <c r="AI25" s="1">
        <v>29</v>
      </c>
      <c r="AJ25" s="1"/>
    </row>
    <row r="26" spans="1:36" s="1385" customFormat="1" ht="15.95">
      <c r="A26" s="527">
        <v>25</v>
      </c>
      <c r="B26" s="1385" t="s">
        <v>4193</v>
      </c>
      <c r="D26" s="1462">
        <v>1479800</v>
      </c>
      <c r="E26" s="1399" t="s">
        <v>142</v>
      </c>
      <c r="F26" s="1399" t="s">
        <v>153</v>
      </c>
      <c r="G26" s="1399" t="s">
        <v>320</v>
      </c>
      <c r="H26" s="1457">
        <v>44631</v>
      </c>
      <c r="I26" s="1458">
        <f t="shared" ca="1" si="4"/>
        <v>1.4916666666666667</v>
      </c>
      <c r="J26" s="1456">
        <f t="shared" ca="1" si="5"/>
        <v>546</v>
      </c>
      <c r="K26" s="1456">
        <f t="shared" ca="1" si="6"/>
        <v>18.2</v>
      </c>
      <c r="L26" s="1408" t="s">
        <v>4150</v>
      </c>
      <c r="M26" s="1459">
        <v>44837</v>
      </c>
      <c r="N26" s="1408">
        <f t="shared" si="7"/>
        <v>6.8666666666666663</v>
      </c>
      <c r="O26" s="1465">
        <v>29</v>
      </c>
      <c r="P26" s="1465">
        <v>142</v>
      </c>
      <c r="Q26" s="1465">
        <v>29</v>
      </c>
      <c r="R26" s="1465">
        <v>29</v>
      </c>
      <c r="S26" s="1465">
        <v>30</v>
      </c>
      <c r="T26" s="1465">
        <v>29</v>
      </c>
      <c r="U26" s="1465">
        <v>30</v>
      </c>
      <c r="V26" s="1465">
        <v>29</v>
      </c>
      <c r="W26" s="1465">
        <v>29</v>
      </c>
      <c r="X26" s="1465">
        <v>29</v>
      </c>
      <c r="Y26" s="1465">
        <v>29</v>
      </c>
      <c r="Z26" s="1465">
        <v>29</v>
      </c>
      <c r="AA26" s="527">
        <v>28</v>
      </c>
      <c r="AB26" s="527">
        <v>28</v>
      </c>
      <c r="AC26" s="527">
        <v>28</v>
      </c>
      <c r="AD26" s="527">
        <v>28</v>
      </c>
      <c r="AE26" s="527">
        <v>28</v>
      </c>
      <c r="AF26" s="527">
        <v>28</v>
      </c>
      <c r="AG26" s="527">
        <v>28</v>
      </c>
      <c r="AH26" s="527">
        <v>28</v>
      </c>
      <c r="AI26" s="527">
        <v>28</v>
      </c>
      <c r="AJ26" s="527"/>
    </row>
    <row r="27" spans="1:36" ht="15.95">
      <c r="A27" s="1">
        <v>26</v>
      </c>
      <c r="B27" t="s">
        <v>4194</v>
      </c>
      <c r="C27" t="s">
        <v>4170</v>
      </c>
      <c r="D27" s="1461">
        <v>1513063</v>
      </c>
      <c r="E27" s="1455" t="s">
        <v>144</v>
      </c>
      <c r="F27" s="1455" t="s">
        <v>153</v>
      </c>
      <c r="G27" s="1455" t="s">
        <v>3801</v>
      </c>
      <c r="H27" s="1140">
        <v>44628</v>
      </c>
      <c r="I27" s="1141">
        <f t="shared" ca="1" si="4"/>
        <v>1.5</v>
      </c>
      <c r="J27" s="1139">
        <f t="shared" ca="1" si="5"/>
        <v>549</v>
      </c>
      <c r="K27" s="1139">
        <f t="shared" ca="1" si="6"/>
        <v>18.3</v>
      </c>
      <c r="L27" s="332" t="s">
        <v>4150</v>
      </c>
      <c r="M27" s="1588">
        <v>44837</v>
      </c>
      <c r="N27" s="332">
        <f t="shared" si="7"/>
        <v>6.9666666666666668</v>
      </c>
      <c r="O27" s="1304">
        <v>16</v>
      </c>
      <c r="P27" s="1304">
        <v>152</v>
      </c>
      <c r="Q27" s="1304">
        <v>16</v>
      </c>
      <c r="R27" s="1304">
        <v>16</v>
      </c>
      <c r="S27" s="1304">
        <v>17</v>
      </c>
      <c r="T27" s="1304">
        <v>17</v>
      </c>
      <c r="U27" s="1304">
        <v>17</v>
      </c>
      <c r="V27" s="1304">
        <v>17</v>
      </c>
      <c r="W27" s="1304">
        <v>17</v>
      </c>
      <c r="X27" s="1304">
        <v>17</v>
      </c>
      <c r="Y27" s="1304">
        <v>17</v>
      </c>
      <c r="Z27" s="1304">
        <v>16</v>
      </c>
      <c r="AA27" s="1">
        <v>16</v>
      </c>
      <c r="AB27" s="1">
        <v>16</v>
      </c>
      <c r="AC27" s="1">
        <v>16</v>
      </c>
      <c r="AD27" s="1">
        <v>16</v>
      </c>
      <c r="AE27" s="1">
        <v>16</v>
      </c>
      <c r="AF27" s="1">
        <v>16</v>
      </c>
      <c r="AG27" s="1">
        <v>16</v>
      </c>
      <c r="AH27" s="1">
        <v>16</v>
      </c>
      <c r="AI27" s="1">
        <v>16</v>
      </c>
      <c r="AJ27" s="1"/>
    </row>
    <row r="28" spans="1:36" ht="15.95">
      <c r="A28" s="1">
        <v>27</v>
      </c>
      <c r="B28" t="s">
        <v>4195</v>
      </c>
      <c r="D28" s="1461">
        <v>1513063</v>
      </c>
      <c r="E28" s="1455" t="s">
        <v>144</v>
      </c>
      <c r="F28" s="1455" t="s">
        <v>153</v>
      </c>
      <c r="G28" s="1455" t="s">
        <v>3804</v>
      </c>
      <c r="H28" s="1140">
        <v>44628</v>
      </c>
      <c r="I28" s="1141">
        <f t="shared" ca="1" si="4"/>
        <v>1.5</v>
      </c>
      <c r="J28" s="1139">
        <f t="shared" ca="1" si="5"/>
        <v>549</v>
      </c>
      <c r="K28" s="1139">
        <f t="shared" ca="1" si="6"/>
        <v>18.3</v>
      </c>
      <c r="L28" s="332" t="s">
        <v>4150</v>
      </c>
      <c r="M28" s="1588">
        <v>44837</v>
      </c>
      <c r="N28" s="332">
        <f t="shared" si="7"/>
        <v>6.9666666666666668</v>
      </c>
      <c r="O28" s="1304">
        <v>24</v>
      </c>
      <c r="P28" s="1304">
        <v>132</v>
      </c>
      <c r="Q28" s="1304">
        <v>24</v>
      </c>
      <c r="R28" s="1304">
        <v>24</v>
      </c>
      <c r="S28" s="1304">
        <v>23</v>
      </c>
      <c r="T28" s="1304">
        <v>23</v>
      </c>
      <c r="U28" s="1304">
        <v>23</v>
      </c>
      <c r="V28" s="1304">
        <v>23</v>
      </c>
      <c r="W28" s="1304">
        <v>23</v>
      </c>
      <c r="X28" s="1304">
        <v>23</v>
      </c>
      <c r="Y28" s="1304">
        <v>23</v>
      </c>
      <c r="Z28" s="1304">
        <v>24</v>
      </c>
      <c r="AA28" s="1">
        <v>25</v>
      </c>
      <c r="AB28" s="1">
        <v>25</v>
      </c>
      <c r="AC28" s="1">
        <v>25</v>
      </c>
      <c r="AD28" s="1">
        <v>25</v>
      </c>
      <c r="AE28" s="1">
        <v>25</v>
      </c>
      <c r="AF28" s="1">
        <v>25</v>
      </c>
      <c r="AG28" s="1">
        <v>25</v>
      </c>
      <c r="AH28" s="1">
        <v>25</v>
      </c>
      <c r="AI28" s="1">
        <v>25</v>
      </c>
      <c r="AJ28" s="1"/>
    </row>
    <row r="29" spans="1:36" ht="15.95">
      <c r="A29" s="1">
        <v>28</v>
      </c>
      <c r="B29" t="s">
        <v>4196</v>
      </c>
      <c r="D29" s="1461">
        <v>1513063</v>
      </c>
      <c r="E29" s="1455" t="s">
        <v>144</v>
      </c>
      <c r="F29" s="1455" t="s">
        <v>153</v>
      </c>
      <c r="G29" s="1455" t="s">
        <v>316</v>
      </c>
      <c r="H29" s="1140">
        <v>44631</v>
      </c>
      <c r="I29" s="1141">
        <f t="shared" ca="1" si="4"/>
        <v>1.4916666666666667</v>
      </c>
      <c r="J29" s="1139">
        <f t="shared" ca="1" si="5"/>
        <v>546</v>
      </c>
      <c r="K29" s="1139">
        <f t="shared" ca="1" si="6"/>
        <v>18.2</v>
      </c>
      <c r="L29" s="332" t="s">
        <v>4150</v>
      </c>
      <c r="M29" s="1588">
        <v>44837</v>
      </c>
      <c r="N29" s="332">
        <f t="shared" si="7"/>
        <v>6.8666666666666663</v>
      </c>
      <c r="O29" s="1304">
        <v>24</v>
      </c>
      <c r="P29" s="1304">
        <v>112</v>
      </c>
      <c r="Q29" s="1304">
        <v>24</v>
      </c>
      <c r="R29" s="1304">
        <v>24</v>
      </c>
      <c r="S29" s="1304">
        <v>24</v>
      </c>
      <c r="T29" s="1304">
        <v>24</v>
      </c>
      <c r="U29" s="1304">
        <v>24</v>
      </c>
      <c r="V29" s="1304">
        <v>24</v>
      </c>
      <c r="W29" s="1304">
        <v>24</v>
      </c>
      <c r="X29" s="1304">
        <v>24</v>
      </c>
      <c r="Y29" s="1304">
        <v>24</v>
      </c>
      <c r="Z29" s="1304">
        <v>24</v>
      </c>
      <c r="AA29" s="1">
        <v>24</v>
      </c>
      <c r="AB29" s="1">
        <v>24</v>
      </c>
      <c r="AC29" s="1">
        <v>24</v>
      </c>
      <c r="AD29" s="1">
        <v>24</v>
      </c>
      <c r="AE29" s="1">
        <v>24</v>
      </c>
      <c r="AF29" s="1">
        <v>24</v>
      </c>
      <c r="AG29" s="1">
        <v>24</v>
      </c>
      <c r="AH29" s="1">
        <v>24</v>
      </c>
      <c r="AI29" s="1">
        <v>24</v>
      </c>
      <c r="AJ29" s="1"/>
    </row>
    <row r="30" spans="1:36" ht="15.95">
      <c r="A30" s="1">
        <v>29</v>
      </c>
      <c r="B30" t="s">
        <v>4197</v>
      </c>
      <c r="D30" s="1461">
        <v>1513063</v>
      </c>
      <c r="E30" s="1455" t="s">
        <v>144</v>
      </c>
      <c r="F30" s="1455" t="s">
        <v>153</v>
      </c>
      <c r="G30" s="1455" t="s">
        <v>323</v>
      </c>
      <c r="H30" s="1140">
        <v>44631</v>
      </c>
      <c r="I30" s="1141">
        <f t="shared" ca="1" si="4"/>
        <v>1.4916666666666667</v>
      </c>
      <c r="J30" s="1139">
        <f t="shared" ca="1" si="5"/>
        <v>546</v>
      </c>
      <c r="K30" s="1139">
        <f t="shared" ca="1" si="6"/>
        <v>18.2</v>
      </c>
      <c r="L30" s="332" t="s">
        <v>4150</v>
      </c>
      <c r="M30" s="1588">
        <v>44837</v>
      </c>
      <c r="N30" s="332">
        <f t="shared" si="7"/>
        <v>6.8666666666666663</v>
      </c>
      <c r="O30" s="1304">
        <v>25</v>
      </c>
      <c r="P30" s="1304">
        <v>148</v>
      </c>
      <c r="Q30" s="1304">
        <v>25</v>
      </c>
      <c r="R30" s="1304">
        <v>25</v>
      </c>
      <c r="S30" s="1304">
        <v>24</v>
      </c>
      <c r="T30" s="1304">
        <v>24</v>
      </c>
      <c r="U30" s="1304">
        <v>24</v>
      </c>
      <c r="V30" s="1304">
        <v>24</v>
      </c>
      <c r="W30" s="1304">
        <v>24</v>
      </c>
      <c r="X30" s="1304">
        <v>24</v>
      </c>
      <c r="Y30" s="1304">
        <v>24</v>
      </c>
      <c r="Z30" s="1304">
        <v>25</v>
      </c>
      <c r="AA30" s="1">
        <v>25</v>
      </c>
      <c r="AB30" s="1">
        <v>25</v>
      </c>
      <c r="AC30" s="1">
        <v>25</v>
      </c>
      <c r="AD30" s="1">
        <v>25</v>
      </c>
      <c r="AE30" s="1">
        <v>25</v>
      </c>
      <c r="AF30" s="1">
        <v>25</v>
      </c>
      <c r="AG30" s="1">
        <v>25</v>
      </c>
      <c r="AH30" s="1">
        <v>25</v>
      </c>
      <c r="AI30" s="1">
        <v>25</v>
      </c>
      <c r="AJ30" s="1"/>
    </row>
    <row r="31" spans="1:36" s="1385" customFormat="1" ht="17.100000000000001" thickBot="1">
      <c r="A31" s="527">
        <v>30</v>
      </c>
      <c r="B31" s="1385" t="s">
        <v>4198</v>
      </c>
      <c r="D31" s="1462">
        <v>1513063</v>
      </c>
      <c r="E31" s="1399" t="s">
        <v>144</v>
      </c>
      <c r="F31" s="1399" t="s">
        <v>153</v>
      </c>
      <c r="G31" s="1399" t="s">
        <v>412</v>
      </c>
      <c r="H31" s="1457">
        <v>44631</v>
      </c>
      <c r="I31" s="1458">
        <f t="shared" ca="1" si="4"/>
        <v>1.4916666666666667</v>
      </c>
      <c r="J31" s="1456">
        <f t="shared" ca="1" si="5"/>
        <v>546</v>
      </c>
      <c r="K31" s="1456">
        <f t="shared" ca="1" si="6"/>
        <v>18.2</v>
      </c>
      <c r="L31" s="1408" t="s">
        <v>4150</v>
      </c>
      <c r="M31" s="1459">
        <v>44837</v>
      </c>
      <c r="N31" s="1408">
        <f t="shared" si="7"/>
        <v>6.8666666666666663</v>
      </c>
      <c r="O31" s="1465">
        <v>20</v>
      </c>
      <c r="P31" s="1465">
        <v>137</v>
      </c>
      <c r="Q31" s="1465">
        <v>20</v>
      </c>
      <c r="R31" s="1465">
        <v>20</v>
      </c>
      <c r="S31" s="1465">
        <v>21</v>
      </c>
      <c r="T31" s="1465">
        <v>21</v>
      </c>
      <c r="U31" s="1465">
        <v>21</v>
      </c>
      <c r="V31" s="1465">
        <v>21</v>
      </c>
      <c r="W31" s="1465">
        <v>21</v>
      </c>
      <c r="X31" s="1465">
        <v>21</v>
      </c>
      <c r="Y31" s="1465">
        <v>21</v>
      </c>
      <c r="Z31" s="1465">
        <v>20</v>
      </c>
      <c r="AA31" s="527">
        <v>19</v>
      </c>
      <c r="AB31" s="527">
        <v>19</v>
      </c>
      <c r="AC31" s="527">
        <v>19</v>
      </c>
      <c r="AD31" s="527">
        <v>19</v>
      </c>
      <c r="AE31" s="527">
        <v>19</v>
      </c>
      <c r="AF31" s="527">
        <v>19</v>
      </c>
      <c r="AG31" s="527">
        <v>19</v>
      </c>
      <c r="AH31" s="527">
        <v>19</v>
      </c>
      <c r="AI31" s="527">
        <v>19</v>
      </c>
      <c r="AJ31" s="527"/>
    </row>
    <row r="32" spans="1:36" ht="15.95">
      <c r="L32" s="1582" t="s">
        <v>4199</v>
      </c>
    </row>
    <row r="55" spans="1:1" ht="15.95">
      <c r="A55" s="14" t="s">
        <v>184</v>
      </c>
    </row>
    <row r="56" spans="1:1" ht="15.95">
      <c r="A56" s="877" t="s">
        <v>153</v>
      </c>
    </row>
    <row r="57" spans="1:1">
      <c r="A57" s="105" t="s">
        <v>170</v>
      </c>
    </row>
    <row r="58" spans="1:1" ht="15.95">
      <c r="A58" s="124" t="s">
        <v>179</v>
      </c>
    </row>
    <row r="59" spans="1:1" ht="15.95">
      <c r="A59" s="3" t="s">
        <v>185</v>
      </c>
    </row>
    <row r="60" spans="1:1" ht="15.95">
      <c r="A60" s="92" t="s">
        <v>183</v>
      </c>
    </row>
    <row r="61" spans="1:1">
      <c r="A61" s="151" t="s">
        <v>186</v>
      </c>
    </row>
    <row r="62" spans="1:1" ht="17.100000000000001">
      <c r="A62" s="878" t="s">
        <v>187</v>
      </c>
    </row>
    <row r="63" spans="1:1" ht="17.100000000000001">
      <c r="A63" s="879" t="s">
        <v>188</v>
      </c>
    </row>
  </sheetData>
  <pageMargins left="0.25" right="0.25" top="0.75" bottom="0.75" header="0.3" footer="0.3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72FE-A5BD-4626-A732-6364121BDC32}">
  <dimension ref="A1:N40"/>
  <sheetViews>
    <sheetView workbookViewId="0"/>
  </sheetViews>
  <sheetFormatPr defaultColWidth="8.85546875" defaultRowHeight="15"/>
  <cols>
    <col min="1" max="1" width="12.85546875" bestFit="1" customWidth="1"/>
    <col min="2" max="3" width="20.85546875" customWidth="1"/>
  </cols>
  <sheetData>
    <row r="1" spans="1:14" ht="15.95">
      <c r="A1" s="1859" t="s">
        <v>216</v>
      </c>
      <c r="B1" s="1859" t="s">
        <v>217</v>
      </c>
      <c r="C1" s="1859" t="s">
        <v>218</v>
      </c>
      <c r="D1" s="1859" t="s">
        <v>219</v>
      </c>
      <c r="E1" s="1859" t="s">
        <v>129</v>
      </c>
      <c r="F1" s="1859" t="s">
        <v>220</v>
      </c>
      <c r="G1" s="1859" t="s">
        <v>221</v>
      </c>
      <c r="H1" s="1859" t="s">
        <v>222</v>
      </c>
      <c r="I1" s="1859" t="s">
        <v>223</v>
      </c>
      <c r="J1" s="1859" t="s">
        <v>224</v>
      </c>
      <c r="K1" s="1859" t="s">
        <v>225</v>
      </c>
      <c r="L1" s="1859" t="s">
        <v>226</v>
      </c>
      <c r="M1" s="1859" t="s">
        <v>227</v>
      </c>
      <c r="N1" s="1859" t="s">
        <v>228</v>
      </c>
    </row>
    <row r="2" spans="1:14" ht="15.95">
      <c r="A2" s="1859" t="s">
        <v>229</v>
      </c>
      <c r="B2" s="1860">
        <v>44396</v>
      </c>
      <c r="C2" s="1860">
        <v>44180</v>
      </c>
      <c r="D2" s="1859" t="s">
        <v>230</v>
      </c>
      <c r="E2" s="1859">
        <v>216</v>
      </c>
      <c r="F2" s="1859">
        <v>27.1</v>
      </c>
      <c r="G2" s="1859" t="s">
        <v>141</v>
      </c>
      <c r="H2" s="1859" t="s">
        <v>231</v>
      </c>
      <c r="I2" s="1859">
        <v>31.572265600000001</v>
      </c>
      <c r="J2" s="1859">
        <v>8.3066406300000004</v>
      </c>
      <c r="K2" s="1859">
        <v>23.265625</v>
      </c>
      <c r="L2" s="1859">
        <v>73.690071099999997</v>
      </c>
      <c r="M2" s="1859">
        <v>462</v>
      </c>
      <c r="N2" s="1859">
        <v>10.748718800000001</v>
      </c>
    </row>
    <row r="3" spans="1:14" ht="15.95">
      <c r="A3" s="1859" t="s">
        <v>232</v>
      </c>
      <c r="B3" s="1860">
        <v>44396</v>
      </c>
      <c r="C3" s="1860">
        <v>44062</v>
      </c>
      <c r="D3" s="1859" t="s">
        <v>230</v>
      </c>
      <c r="E3" s="1859">
        <v>334</v>
      </c>
      <c r="F3" s="1859">
        <v>32.4</v>
      </c>
      <c r="G3" s="1859" t="s">
        <v>141</v>
      </c>
      <c r="H3" s="1859" t="s">
        <v>231</v>
      </c>
      <c r="I3" s="1859">
        <v>21.46875</v>
      </c>
      <c r="J3" s="1859">
        <v>8.15625</v>
      </c>
      <c r="K3" s="1859">
        <v>13.3125</v>
      </c>
      <c r="L3" s="1859">
        <v>62.008733599999999</v>
      </c>
      <c r="M3" s="1859">
        <v>450</v>
      </c>
      <c r="N3" s="1859">
        <v>5.9906249999999996</v>
      </c>
    </row>
    <row r="4" spans="1:14" ht="15.95">
      <c r="A4" s="1859" t="s">
        <v>233</v>
      </c>
      <c r="B4" s="1860">
        <v>44396</v>
      </c>
      <c r="C4" s="1860">
        <v>44062</v>
      </c>
      <c r="D4" s="1859" t="s">
        <v>230</v>
      </c>
      <c r="E4" s="1859">
        <v>334</v>
      </c>
      <c r="F4" s="1859">
        <v>28.7</v>
      </c>
      <c r="G4" s="1859" t="s">
        <v>141</v>
      </c>
      <c r="H4" s="1859" t="s">
        <v>231</v>
      </c>
      <c r="I4" s="1859">
        <v>23.71875</v>
      </c>
      <c r="J4" s="1859">
        <v>11.230468800000001</v>
      </c>
      <c r="K4" s="1859">
        <v>12.488281300000001</v>
      </c>
      <c r="L4" s="1859">
        <v>52.651515199999999</v>
      </c>
      <c r="M4" s="1859">
        <v>551.14300000000003</v>
      </c>
      <c r="N4" s="1859">
        <v>6.8828287899999996</v>
      </c>
    </row>
    <row r="5" spans="1:14" ht="15.95">
      <c r="A5" s="1859" t="s">
        <v>234</v>
      </c>
      <c r="B5" s="1860">
        <v>44369</v>
      </c>
      <c r="C5" s="1860">
        <v>44157</v>
      </c>
      <c r="D5" s="1859" t="s">
        <v>235</v>
      </c>
      <c r="E5" s="1859">
        <v>212</v>
      </c>
      <c r="F5" s="1859">
        <v>41</v>
      </c>
      <c r="G5" s="1859" t="s">
        <v>141</v>
      </c>
      <c r="H5" s="1859" t="s">
        <v>231</v>
      </c>
      <c r="I5" s="1859">
        <v>53.4921875</v>
      </c>
      <c r="J5" s="1859">
        <v>18.988281300000001</v>
      </c>
      <c r="K5" s="1859">
        <v>34.503906299999997</v>
      </c>
      <c r="L5" s="1859">
        <v>64.502701900000005</v>
      </c>
      <c r="M5" s="1859">
        <v>442.286</v>
      </c>
      <c r="N5" s="1859">
        <v>15.2605947</v>
      </c>
    </row>
    <row r="6" spans="1:14" ht="15.95">
      <c r="A6" s="1859" t="s">
        <v>234</v>
      </c>
      <c r="B6" s="1860">
        <v>44396</v>
      </c>
      <c r="C6" s="1860">
        <v>44157</v>
      </c>
      <c r="D6" s="1859" t="s">
        <v>235</v>
      </c>
      <c r="E6" s="1859">
        <v>239</v>
      </c>
      <c r="F6" s="1859">
        <v>40.9</v>
      </c>
      <c r="G6" s="1859" t="s">
        <v>141</v>
      </c>
      <c r="H6" s="1859" t="s">
        <v>231</v>
      </c>
      <c r="I6" s="1859">
        <v>34.816406299999997</v>
      </c>
      <c r="J6" s="1859">
        <v>13.078125</v>
      </c>
      <c r="K6" s="1859">
        <v>21.738281300000001</v>
      </c>
      <c r="L6" s="1859">
        <v>62.436889899999997</v>
      </c>
      <c r="M6" s="1859">
        <v>442.286</v>
      </c>
      <c r="N6" s="1859">
        <v>9.6145374599999993</v>
      </c>
    </row>
    <row r="7" spans="1:14" ht="15.95">
      <c r="A7" s="1859" t="s">
        <v>236</v>
      </c>
      <c r="B7" s="1860">
        <v>44396</v>
      </c>
      <c r="C7" s="1860">
        <v>44157</v>
      </c>
      <c r="D7" s="1859" t="s">
        <v>235</v>
      </c>
      <c r="E7" s="1859">
        <v>239</v>
      </c>
      <c r="F7" s="1859">
        <v>40.1</v>
      </c>
      <c r="G7" s="1859" t="s">
        <v>141</v>
      </c>
      <c r="H7" s="1859" t="s">
        <v>231</v>
      </c>
      <c r="I7" s="1859">
        <v>39.544921899999999</v>
      </c>
      <c r="J7" s="1859">
        <v>11.3261719</v>
      </c>
      <c r="K7" s="1859">
        <v>28.21875</v>
      </c>
      <c r="L7" s="1859">
        <v>71.358719800000003</v>
      </c>
      <c r="M7" s="1859">
        <v>465.42899999999997</v>
      </c>
      <c r="N7" s="1859">
        <v>13.133824600000001</v>
      </c>
    </row>
    <row r="8" spans="1:14" ht="15.95">
      <c r="A8" s="1859" t="s">
        <v>237</v>
      </c>
      <c r="B8" s="1860">
        <v>44407</v>
      </c>
      <c r="C8" s="1860">
        <v>44011</v>
      </c>
      <c r="D8" s="1859" t="s">
        <v>230</v>
      </c>
      <c r="E8" s="1859">
        <v>396</v>
      </c>
      <c r="F8" s="1859">
        <v>39</v>
      </c>
      <c r="G8" s="1859" t="s">
        <v>141</v>
      </c>
      <c r="H8" s="1859" t="s">
        <v>179</v>
      </c>
      <c r="I8" s="1859">
        <v>40.511718799999997</v>
      </c>
      <c r="J8" s="1859">
        <v>20.873046899999999</v>
      </c>
      <c r="K8" s="1859">
        <v>19.638671899999999</v>
      </c>
      <c r="L8" s="1859">
        <v>48.476521099999999</v>
      </c>
      <c r="M8" s="1859">
        <v>462</v>
      </c>
      <c r="N8" s="1859">
        <v>9.0730664099999991</v>
      </c>
    </row>
    <row r="9" spans="1:14" ht="15.95">
      <c r="A9" s="1859" t="s">
        <v>238</v>
      </c>
      <c r="B9" s="1860">
        <v>44407</v>
      </c>
      <c r="C9" s="1860">
        <v>44011</v>
      </c>
      <c r="D9" s="1859" t="s">
        <v>235</v>
      </c>
      <c r="E9" s="1859">
        <v>396</v>
      </c>
      <c r="F9" s="1859">
        <v>39</v>
      </c>
      <c r="G9" s="1859" t="s">
        <v>141</v>
      </c>
      <c r="H9" s="1859" t="s">
        <v>179</v>
      </c>
      <c r="I9" s="1859">
        <v>61.785156299999997</v>
      </c>
      <c r="J9" s="1859">
        <v>33.699218799999997</v>
      </c>
      <c r="K9" s="1859">
        <v>28.0859375</v>
      </c>
      <c r="L9" s="1859">
        <v>45.457419199999997</v>
      </c>
      <c r="M9" s="1859">
        <v>412.286</v>
      </c>
      <c r="N9" s="1859">
        <v>11.5794388</v>
      </c>
    </row>
    <row r="10" spans="1:14" ht="15.95">
      <c r="A10" s="1859" t="s">
        <v>239</v>
      </c>
      <c r="B10" s="1860">
        <v>44249</v>
      </c>
      <c r="C10" s="1860">
        <v>43831</v>
      </c>
      <c r="D10" s="1859" t="s">
        <v>230</v>
      </c>
      <c r="E10" s="1859">
        <v>418</v>
      </c>
      <c r="F10" s="1859">
        <v>53.6</v>
      </c>
      <c r="G10" s="1859" t="s">
        <v>141</v>
      </c>
      <c r="H10" s="1859" t="s">
        <v>185</v>
      </c>
      <c r="I10" s="1859">
        <v>56.091796899999999</v>
      </c>
      <c r="J10" s="1859">
        <v>34.619140600000001</v>
      </c>
      <c r="K10" s="1859">
        <v>21.472656300000001</v>
      </c>
      <c r="L10" s="1859">
        <v>38.281277199999998</v>
      </c>
      <c r="M10" s="1859">
        <v>378</v>
      </c>
      <c r="N10" s="1859">
        <v>8.1166640599999997</v>
      </c>
    </row>
    <row r="11" spans="1:14" ht="15.95">
      <c r="A11" s="1859" t="s">
        <v>239</v>
      </c>
      <c r="B11" s="1860">
        <v>44251</v>
      </c>
      <c r="C11" s="1860">
        <v>43831</v>
      </c>
      <c r="D11" s="1859" t="s">
        <v>230</v>
      </c>
      <c r="E11" s="1859">
        <v>420</v>
      </c>
      <c r="F11" s="1859">
        <v>52.6</v>
      </c>
      <c r="G11" s="1859" t="s">
        <v>141</v>
      </c>
      <c r="H11" s="1859" t="s">
        <v>185</v>
      </c>
      <c r="I11" s="1859">
        <v>39.207031299999997</v>
      </c>
      <c r="J11" s="1859">
        <v>16.542968800000001</v>
      </c>
      <c r="K11" s="1859">
        <v>22.6640625</v>
      </c>
      <c r="L11" s="1859">
        <v>57.806117399999998</v>
      </c>
      <c r="M11" s="1859">
        <v>450.85700000000003</v>
      </c>
      <c r="N11" s="1859">
        <v>10.218251199999999</v>
      </c>
    </row>
    <row r="12" spans="1:14" ht="15.95">
      <c r="A12" s="1859" t="s">
        <v>240</v>
      </c>
      <c r="B12" s="1860">
        <v>44249</v>
      </c>
      <c r="C12" s="1860">
        <v>43832</v>
      </c>
      <c r="D12" s="1859" t="s">
        <v>235</v>
      </c>
      <c r="E12" s="1859">
        <v>417</v>
      </c>
      <c r="F12" s="1859">
        <v>56.4</v>
      </c>
      <c r="G12" s="1859" t="s">
        <v>141</v>
      </c>
      <c r="H12" s="1859" t="s">
        <v>185</v>
      </c>
      <c r="I12" s="1859">
        <v>46.917968799999997</v>
      </c>
      <c r="J12" s="1859">
        <v>18.859375</v>
      </c>
      <c r="K12" s="1859">
        <v>28.058593800000001</v>
      </c>
      <c r="L12" s="1859">
        <v>59.803513500000001</v>
      </c>
      <c r="M12" s="1859">
        <v>394.286</v>
      </c>
      <c r="N12" s="1859">
        <v>11.063110699999999</v>
      </c>
    </row>
    <row r="13" spans="1:14" ht="15.95">
      <c r="A13" s="1859" t="s">
        <v>241</v>
      </c>
      <c r="B13" s="1860">
        <v>44249</v>
      </c>
      <c r="C13" s="1860">
        <v>43832</v>
      </c>
      <c r="D13" s="1859" t="s">
        <v>235</v>
      </c>
      <c r="E13" s="1859">
        <v>417</v>
      </c>
      <c r="F13" s="1859">
        <v>51.8</v>
      </c>
      <c r="G13" s="1859" t="s">
        <v>141</v>
      </c>
      <c r="H13" s="1859" t="s">
        <v>185</v>
      </c>
      <c r="I13" s="1859">
        <v>46.798828100000001</v>
      </c>
      <c r="J13" s="1859">
        <v>24.7578125</v>
      </c>
      <c r="K13" s="1859">
        <v>22.041015600000001</v>
      </c>
      <c r="L13" s="1859">
        <v>47.097366600000001</v>
      </c>
      <c r="M13" s="1859">
        <v>384.85700000000003</v>
      </c>
      <c r="N13" s="1859">
        <v>8.4826391500000007</v>
      </c>
    </row>
    <row r="14" spans="1:14" ht="15.95">
      <c r="A14" s="1859" t="s">
        <v>242</v>
      </c>
      <c r="B14" s="1860">
        <v>44249</v>
      </c>
      <c r="C14" s="1860">
        <v>43831</v>
      </c>
      <c r="D14" s="1859" t="s">
        <v>235</v>
      </c>
      <c r="E14" s="1859">
        <v>418</v>
      </c>
      <c r="F14" s="1859">
        <v>51.7</v>
      </c>
      <c r="G14" s="1859" t="s">
        <v>141</v>
      </c>
      <c r="H14" s="1859" t="s">
        <v>185</v>
      </c>
      <c r="I14" s="1859">
        <v>41.2109375</v>
      </c>
      <c r="J14" s="1859">
        <v>21.050781300000001</v>
      </c>
      <c r="K14" s="1859">
        <v>20.160156300000001</v>
      </c>
      <c r="L14" s="1859">
        <v>48.919431299999999</v>
      </c>
      <c r="M14" s="1859">
        <v>423.42899999999997</v>
      </c>
      <c r="N14" s="1859">
        <v>8.5363948000000001</v>
      </c>
    </row>
    <row r="15" spans="1:14" ht="15.95">
      <c r="A15" s="1859" t="s">
        <v>240</v>
      </c>
      <c r="B15" s="1860">
        <v>44251</v>
      </c>
      <c r="C15" s="1860">
        <v>43832</v>
      </c>
      <c r="D15" s="1859" t="s">
        <v>235</v>
      </c>
      <c r="E15" s="1859">
        <v>419</v>
      </c>
      <c r="F15" s="1859">
        <v>55</v>
      </c>
      <c r="G15" s="1859" t="s">
        <v>141</v>
      </c>
      <c r="H15" s="1859" t="s">
        <v>185</v>
      </c>
      <c r="I15" s="1859">
        <v>45.441406299999997</v>
      </c>
      <c r="J15" s="1859">
        <v>20.412109399999999</v>
      </c>
      <c r="K15" s="1859">
        <v>25.029296899999999</v>
      </c>
      <c r="L15" s="1859">
        <v>55.080374800000001</v>
      </c>
      <c r="M15" s="1859">
        <v>425.14299999999997</v>
      </c>
      <c r="N15" s="1859">
        <v>10.6410304</v>
      </c>
    </row>
    <row r="16" spans="1:14" ht="15.95">
      <c r="A16" s="1859" t="s">
        <v>241</v>
      </c>
      <c r="B16" s="1860">
        <v>44251</v>
      </c>
      <c r="C16" s="1860">
        <v>43831</v>
      </c>
      <c r="D16" s="1859" t="s">
        <v>235</v>
      </c>
      <c r="E16" s="1859">
        <v>420</v>
      </c>
      <c r="F16" s="1859">
        <v>49.6</v>
      </c>
      <c r="G16" s="1859" t="s">
        <v>141</v>
      </c>
      <c r="H16" s="1859" t="s">
        <v>185</v>
      </c>
      <c r="I16" s="1859">
        <v>42.060546899999999</v>
      </c>
      <c r="J16" s="1859">
        <v>23.208984399999999</v>
      </c>
      <c r="K16" s="1859">
        <v>18.8515625</v>
      </c>
      <c r="L16" s="1859">
        <v>44.820060400000003</v>
      </c>
      <c r="M16" s="1859">
        <v>408.85700000000003</v>
      </c>
      <c r="N16" s="1859">
        <v>7.7075932900000002</v>
      </c>
    </row>
    <row r="17" spans="1:14" ht="15.95">
      <c r="A17" s="1859" t="s">
        <v>242</v>
      </c>
      <c r="B17" s="1860">
        <v>44251</v>
      </c>
      <c r="C17" s="1860">
        <v>43831</v>
      </c>
      <c r="D17" s="1859" t="s">
        <v>235</v>
      </c>
      <c r="E17" s="1859">
        <v>420</v>
      </c>
      <c r="F17" s="1859">
        <v>49.9</v>
      </c>
      <c r="G17" s="1859" t="s">
        <v>141</v>
      </c>
      <c r="H17" s="1859" t="s">
        <v>185</v>
      </c>
      <c r="I17" s="1859">
        <v>41.048828100000001</v>
      </c>
      <c r="J17" s="1859">
        <v>18.048828100000001</v>
      </c>
      <c r="K17" s="1859">
        <v>23</v>
      </c>
      <c r="L17" s="1859">
        <v>56.030832199999999</v>
      </c>
      <c r="M17" s="1859">
        <v>450.85700000000003</v>
      </c>
      <c r="N17" s="1859">
        <v>10.369711000000001</v>
      </c>
    </row>
    <row r="18" spans="1:14" ht="15.95">
      <c r="A18" s="1859" t="s">
        <v>243</v>
      </c>
      <c r="B18" s="1860">
        <v>44473</v>
      </c>
      <c r="C18" s="1860">
        <v>44002</v>
      </c>
      <c r="D18" s="1859" t="s">
        <v>235</v>
      </c>
      <c r="E18" s="1859">
        <v>471</v>
      </c>
      <c r="F18" s="1859">
        <v>35.6</v>
      </c>
      <c r="G18" s="1859" t="s">
        <v>136</v>
      </c>
      <c r="H18" s="1859" t="s">
        <v>170</v>
      </c>
      <c r="I18" s="1859">
        <v>58.537109399999999</v>
      </c>
      <c r="J18" s="1859">
        <v>33.074218799999997</v>
      </c>
      <c r="K18" s="1859">
        <v>25.462890600000001</v>
      </c>
      <c r="L18" s="1859">
        <v>43.498715400000002</v>
      </c>
      <c r="M18" s="1859">
        <v>411.42899999999997</v>
      </c>
      <c r="N18" s="1859">
        <v>10.476171600000001</v>
      </c>
    </row>
    <row r="19" spans="1:14" ht="15.95">
      <c r="A19" s="1859" t="s">
        <v>244</v>
      </c>
      <c r="B19" s="1860">
        <v>44473</v>
      </c>
      <c r="C19" s="1860">
        <v>44002</v>
      </c>
      <c r="D19" s="1859" t="s">
        <v>235</v>
      </c>
      <c r="E19" s="1859">
        <v>471</v>
      </c>
      <c r="F19" s="1859">
        <v>33.9</v>
      </c>
      <c r="G19" s="1859" t="s">
        <v>136</v>
      </c>
      <c r="H19" s="1859" t="s">
        <v>170</v>
      </c>
      <c r="I19" s="1859">
        <v>51.173828100000001</v>
      </c>
      <c r="J19" s="1859">
        <v>25.751953100000001</v>
      </c>
      <c r="K19" s="1859">
        <v>25.421875</v>
      </c>
      <c r="L19" s="1859">
        <v>49.677493200000001</v>
      </c>
      <c r="M19" s="1859">
        <v>451.714</v>
      </c>
      <c r="N19" s="1859">
        <v>11.483416800000001</v>
      </c>
    </row>
    <row r="20" spans="1:14" ht="15.95">
      <c r="A20" s="1859" t="s">
        <v>245</v>
      </c>
      <c r="B20" s="1860">
        <v>44473</v>
      </c>
      <c r="C20" s="1860">
        <v>44002</v>
      </c>
      <c r="D20" s="1859" t="s">
        <v>235</v>
      </c>
      <c r="E20" s="1859">
        <v>471</v>
      </c>
      <c r="F20" s="1859">
        <v>33.299999999999997</v>
      </c>
      <c r="G20" s="1859" t="s">
        <v>136</v>
      </c>
      <c r="H20" s="1859" t="s">
        <v>170</v>
      </c>
      <c r="I20" s="1859">
        <v>34.857421899999999</v>
      </c>
      <c r="J20" s="1859">
        <v>28.568359399999999</v>
      </c>
      <c r="K20" s="1859">
        <v>6.2890625</v>
      </c>
      <c r="L20" s="1859">
        <v>18.042248000000001</v>
      </c>
      <c r="M20" s="1859">
        <v>438</v>
      </c>
      <c r="N20" s="1859">
        <v>2.7546093800000002</v>
      </c>
    </row>
    <row r="21" spans="1:14" ht="15.95">
      <c r="A21" s="1859" t="s">
        <v>246</v>
      </c>
      <c r="B21" s="1860">
        <v>44305</v>
      </c>
      <c r="C21" s="1860">
        <v>43900</v>
      </c>
      <c r="D21" s="1859" t="s">
        <v>230</v>
      </c>
      <c r="E21" s="1859">
        <v>405</v>
      </c>
      <c r="F21" s="1859">
        <v>50.4</v>
      </c>
      <c r="G21" s="1859" t="s">
        <v>141</v>
      </c>
      <c r="H21" s="1859" t="s">
        <v>170</v>
      </c>
      <c r="I21" s="1859">
        <v>53.171875</v>
      </c>
      <c r="J21" s="1859">
        <v>31.330078100000001</v>
      </c>
      <c r="K21" s="1859">
        <v>21.841796899999999</v>
      </c>
      <c r="L21" s="1859">
        <v>41.0777255</v>
      </c>
      <c r="M21" s="1859">
        <v>444.85700000000003</v>
      </c>
      <c r="N21" s="1859">
        <v>9.7164762299999996</v>
      </c>
    </row>
    <row r="22" spans="1:14" ht="15.95">
      <c r="A22" s="1859" t="s">
        <v>247</v>
      </c>
      <c r="B22" s="1860">
        <v>44236</v>
      </c>
      <c r="C22" s="1860">
        <v>43789</v>
      </c>
      <c r="D22" s="1859" t="s">
        <v>230</v>
      </c>
      <c r="E22" s="1859">
        <v>447</v>
      </c>
      <c r="F22" s="1859">
        <v>47.6</v>
      </c>
      <c r="G22" s="1859" t="s">
        <v>141</v>
      </c>
      <c r="H22" s="1859" t="s">
        <v>170</v>
      </c>
      <c r="I22" s="1859">
        <v>48.162109399999999</v>
      </c>
      <c r="J22" s="1859">
        <v>13.3808594</v>
      </c>
      <c r="K22" s="1859">
        <v>34.78125</v>
      </c>
      <c r="L22" s="1859">
        <v>72.217040400000002</v>
      </c>
      <c r="M22" s="1859">
        <v>449.14299999999997</v>
      </c>
      <c r="N22" s="1859">
        <v>15.621755</v>
      </c>
    </row>
    <row r="23" spans="1:14" ht="15.95">
      <c r="A23" s="1859" t="s">
        <v>248</v>
      </c>
      <c r="B23" s="1860">
        <v>44407</v>
      </c>
      <c r="C23" s="1860">
        <v>43949</v>
      </c>
      <c r="D23" s="1859" t="s">
        <v>230</v>
      </c>
      <c r="E23" s="1859">
        <v>458</v>
      </c>
      <c r="F23" s="1859">
        <v>59</v>
      </c>
      <c r="G23" s="1859" t="s">
        <v>141</v>
      </c>
      <c r="H23" s="1859" t="s">
        <v>170</v>
      </c>
      <c r="I23" s="1859">
        <v>74.4765625</v>
      </c>
      <c r="J23" s="1859">
        <v>42.705078100000001</v>
      </c>
      <c r="K23" s="1859">
        <v>31.771484399999999</v>
      </c>
      <c r="L23" s="1859">
        <v>42.6597084</v>
      </c>
      <c r="M23" s="1859">
        <v>433.714</v>
      </c>
      <c r="N23" s="1859">
        <v>13.779737600000001</v>
      </c>
    </row>
    <row r="24" spans="1:14" ht="15.95">
      <c r="A24" s="1859" t="s">
        <v>249</v>
      </c>
      <c r="B24" s="1860">
        <v>44473</v>
      </c>
      <c r="C24" s="1860">
        <v>44002</v>
      </c>
      <c r="D24" s="1859" t="s">
        <v>230</v>
      </c>
      <c r="E24" s="1859">
        <v>471</v>
      </c>
      <c r="F24" s="1859">
        <v>48.8</v>
      </c>
      <c r="G24" s="1859" t="s">
        <v>141</v>
      </c>
      <c r="H24" s="1859" t="s">
        <v>170</v>
      </c>
      <c r="I24" s="1859">
        <v>51.626953100000001</v>
      </c>
      <c r="J24" s="1859">
        <v>29.123046899999999</v>
      </c>
      <c r="K24" s="1859">
        <v>22.503906300000001</v>
      </c>
      <c r="L24" s="1859">
        <v>43.589452600000001</v>
      </c>
      <c r="M24" s="1859">
        <v>425.14299999999997</v>
      </c>
      <c r="N24" s="1859">
        <v>9.5673782200000002</v>
      </c>
    </row>
    <row r="25" spans="1:14" ht="15.95">
      <c r="A25" s="1859" t="s">
        <v>250</v>
      </c>
      <c r="B25" s="1860">
        <v>44236</v>
      </c>
      <c r="C25" s="1860">
        <v>43871</v>
      </c>
      <c r="D25" s="1859" t="s">
        <v>235</v>
      </c>
      <c r="E25" s="1859">
        <v>365</v>
      </c>
      <c r="F25" s="1859">
        <v>32.4</v>
      </c>
      <c r="G25" s="1859" t="s">
        <v>141</v>
      </c>
      <c r="H25" s="1859" t="s">
        <v>170</v>
      </c>
      <c r="I25" s="1859">
        <v>32.443359399999999</v>
      </c>
      <c r="J25" s="1859">
        <v>15.4785156</v>
      </c>
      <c r="K25" s="1859">
        <v>16.964843800000001</v>
      </c>
      <c r="L25" s="1859">
        <v>52.290650800000002</v>
      </c>
      <c r="M25" s="1859">
        <v>371.14299999999997</v>
      </c>
      <c r="N25" s="1859">
        <v>6.2963829999999996</v>
      </c>
    </row>
    <row r="26" spans="1:14" ht="15.95">
      <c r="A26" s="1859" t="s">
        <v>251</v>
      </c>
      <c r="B26" s="1860">
        <v>44407</v>
      </c>
      <c r="C26" s="1860">
        <v>43949</v>
      </c>
      <c r="D26" s="1859" t="s">
        <v>235</v>
      </c>
      <c r="E26" s="1859">
        <v>458</v>
      </c>
      <c r="F26" s="1859">
        <v>55</v>
      </c>
      <c r="G26" s="1859" t="s">
        <v>141</v>
      </c>
      <c r="H26" s="1859" t="s">
        <v>170</v>
      </c>
      <c r="I26" s="1859">
        <v>64.675781299999997</v>
      </c>
      <c r="J26" s="1859">
        <v>35.519531299999997</v>
      </c>
      <c r="K26" s="1859">
        <v>29.15625</v>
      </c>
      <c r="L26" s="1859">
        <v>45.080630599999999</v>
      </c>
      <c r="M26" s="1859">
        <v>467.14299999999997</v>
      </c>
      <c r="N26" s="1859">
        <v>13.6201381</v>
      </c>
    </row>
    <row r="27" spans="1:14" ht="15.95">
      <c r="A27" s="1859" t="s">
        <v>252</v>
      </c>
      <c r="B27" s="1860">
        <v>44473</v>
      </c>
      <c r="C27" s="1860">
        <v>44002</v>
      </c>
      <c r="D27" s="1859" t="s">
        <v>235</v>
      </c>
      <c r="E27" s="1859">
        <v>471</v>
      </c>
      <c r="F27" s="1859">
        <v>52.9</v>
      </c>
      <c r="G27" s="1859" t="s">
        <v>141</v>
      </c>
      <c r="H27" s="1859" t="s">
        <v>170</v>
      </c>
      <c r="I27" s="1859">
        <v>44.453125</v>
      </c>
      <c r="J27" s="1859">
        <v>24.693359399999999</v>
      </c>
      <c r="K27" s="1859">
        <v>19.759765600000001</v>
      </c>
      <c r="L27" s="1859">
        <v>44.450790900000001</v>
      </c>
      <c r="M27" s="1859">
        <v>444</v>
      </c>
      <c r="N27" s="1859">
        <v>8.7733359400000008</v>
      </c>
    </row>
    <row r="28" spans="1:14" ht="15.95">
      <c r="A28" s="1859" t="s">
        <v>253</v>
      </c>
      <c r="B28" s="1860">
        <v>44407</v>
      </c>
      <c r="C28" s="1860">
        <v>43927</v>
      </c>
      <c r="D28" s="1859" t="s">
        <v>235</v>
      </c>
      <c r="E28" s="1859">
        <v>480</v>
      </c>
      <c r="F28" s="1859">
        <v>51</v>
      </c>
      <c r="G28" s="1859" t="s">
        <v>141</v>
      </c>
      <c r="H28" s="1859" t="s">
        <v>183</v>
      </c>
      <c r="I28" s="1859">
        <v>53.283203100000001</v>
      </c>
      <c r="J28" s="1859">
        <v>32.896484399999999</v>
      </c>
      <c r="K28" s="1859">
        <v>20.386718800000001</v>
      </c>
      <c r="L28" s="1859">
        <v>38.261060800000003</v>
      </c>
      <c r="M28" s="1859">
        <v>446.57100000000003</v>
      </c>
      <c r="N28" s="1859">
        <v>9.1041173799999999</v>
      </c>
    </row>
    <row r="29" spans="1:14" ht="15.95">
      <c r="A29" s="1859" t="s">
        <v>254</v>
      </c>
      <c r="B29" s="1860">
        <v>44209</v>
      </c>
      <c r="C29" s="1860">
        <v>43689</v>
      </c>
      <c r="D29" s="1859" t="s">
        <v>230</v>
      </c>
      <c r="E29" s="1859">
        <v>520</v>
      </c>
      <c r="F29" s="1859">
        <v>32.6</v>
      </c>
      <c r="G29" s="1859" t="s">
        <v>136</v>
      </c>
      <c r="H29" s="1859" t="s">
        <v>153</v>
      </c>
      <c r="I29" s="1859">
        <v>27.519531300000001</v>
      </c>
      <c r="J29" s="1859">
        <v>10.5722656</v>
      </c>
      <c r="K29" s="1859">
        <v>16.947265600000001</v>
      </c>
      <c r="L29" s="1859">
        <v>61.582682800000001</v>
      </c>
      <c r="M29" s="1859">
        <v>470.57100000000003</v>
      </c>
      <c r="N29" s="1859">
        <v>7.9748917300000004</v>
      </c>
    </row>
    <row r="30" spans="1:14" ht="15.95">
      <c r="A30" s="1859" t="s">
        <v>255</v>
      </c>
      <c r="B30" s="1860">
        <v>44305</v>
      </c>
      <c r="C30" s="1860">
        <v>43950</v>
      </c>
      <c r="D30" s="1859" t="s">
        <v>230</v>
      </c>
      <c r="E30" s="1859">
        <v>355</v>
      </c>
      <c r="F30" s="1859">
        <v>40.299999999999997</v>
      </c>
      <c r="G30" s="1859" t="s">
        <v>141</v>
      </c>
      <c r="H30" s="1859" t="s">
        <v>153</v>
      </c>
      <c r="I30" s="1859">
        <v>46.355468799999997</v>
      </c>
      <c r="J30" s="1859">
        <v>20.253906300000001</v>
      </c>
      <c r="K30" s="1859">
        <v>26.1015625</v>
      </c>
      <c r="L30" s="1859">
        <v>56.307407099999999</v>
      </c>
      <c r="M30" s="1859">
        <v>390.85700000000003</v>
      </c>
      <c r="N30" s="1859">
        <v>10.2019784</v>
      </c>
    </row>
    <row r="31" spans="1:14" ht="15.95">
      <c r="A31" s="1859" t="s">
        <v>256</v>
      </c>
      <c r="B31" s="1860">
        <v>44235</v>
      </c>
      <c r="C31" s="1860">
        <v>43824</v>
      </c>
      <c r="D31" s="1859" t="s">
        <v>230</v>
      </c>
      <c r="E31" s="1859">
        <v>411</v>
      </c>
      <c r="F31" s="1859">
        <v>38.4</v>
      </c>
      <c r="G31" s="1859" t="s">
        <v>141</v>
      </c>
      <c r="H31" s="1859" t="s">
        <v>153</v>
      </c>
      <c r="I31" s="1859">
        <v>49.919921899999999</v>
      </c>
      <c r="J31" s="1859">
        <v>26.777343800000001</v>
      </c>
      <c r="K31" s="1859">
        <v>23.142578100000001</v>
      </c>
      <c r="L31" s="1859">
        <v>46.359403700000001</v>
      </c>
      <c r="M31" s="1859">
        <v>387.42899999999997</v>
      </c>
      <c r="N31" s="1859">
        <v>8.9661059000000005</v>
      </c>
    </row>
    <row r="32" spans="1:14" ht="15.95">
      <c r="A32" s="1859" t="s">
        <v>257</v>
      </c>
      <c r="B32" s="1860">
        <v>44235</v>
      </c>
      <c r="C32" s="1860">
        <v>43824</v>
      </c>
      <c r="D32" s="1859" t="s">
        <v>230</v>
      </c>
      <c r="E32" s="1859">
        <v>411</v>
      </c>
      <c r="F32" s="1859">
        <v>50.9</v>
      </c>
      <c r="G32" s="1859" t="s">
        <v>141</v>
      </c>
      <c r="H32" s="1859" t="s">
        <v>153</v>
      </c>
      <c r="I32" s="1859">
        <v>45.212890600000001</v>
      </c>
      <c r="J32" s="1859">
        <v>17.185546899999999</v>
      </c>
      <c r="K32" s="1859">
        <v>28.027343800000001</v>
      </c>
      <c r="L32" s="1859">
        <v>61.989718799999999</v>
      </c>
      <c r="M32" s="1859">
        <v>415.714</v>
      </c>
      <c r="N32" s="1859">
        <v>11.6513592</v>
      </c>
    </row>
    <row r="33" spans="1:14" ht="15.95">
      <c r="A33" s="1859" t="s">
        <v>258</v>
      </c>
      <c r="B33" s="1860">
        <v>44251</v>
      </c>
      <c r="C33" s="1860">
        <v>43824</v>
      </c>
      <c r="D33" s="1859" t="s">
        <v>230</v>
      </c>
      <c r="E33" s="1859">
        <v>427</v>
      </c>
      <c r="F33" s="1859">
        <v>37.4</v>
      </c>
      <c r="G33" s="1859" t="s">
        <v>141</v>
      </c>
      <c r="H33" s="1859" t="s">
        <v>153</v>
      </c>
      <c r="I33" s="1859">
        <v>29.3046875</v>
      </c>
      <c r="J33" s="1859">
        <v>8.4921875</v>
      </c>
      <c r="K33" s="1859">
        <v>20.8125</v>
      </c>
      <c r="L33" s="1859">
        <v>71.021061099999997</v>
      </c>
      <c r="M33" s="1859">
        <v>402.85700000000003</v>
      </c>
      <c r="N33" s="1859">
        <v>8.3844613100000007</v>
      </c>
    </row>
    <row r="34" spans="1:14" ht="15.95">
      <c r="A34" s="1859" t="s">
        <v>259</v>
      </c>
      <c r="B34" s="1860">
        <v>44407</v>
      </c>
      <c r="C34" s="1860">
        <v>43942</v>
      </c>
      <c r="D34" s="1859" t="s">
        <v>230</v>
      </c>
      <c r="E34" s="1859">
        <v>465</v>
      </c>
      <c r="F34" s="1859">
        <v>59</v>
      </c>
      <c r="G34" s="1859" t="s">
        <v>141</v>
      </c>
      <c r="H34" s="1859" t="s">
        <v>153</v>
      </c>
      <c r="I34" s="1859">
        <v>39.919921899999999</v>
      </c>
      <c r="J34" s="1859">
        <v>24.0078125</v>
      </c>
      <c r="K34" s="1859">
        <v>15.9121094</v>
      </c>
      <c r="L34" s="1859">
        <v>39.860071400000002</v>
      </c>
      <c r="M34" s="1859">
        <v>439.714</v>
      </c>
      <c r="N34" s="1859">
        <v>6.99677726</v>
      </c>
    </row>
    <row r="35" spans="1:14" ht="15.95">
      <c r="A35" s="1859" t="s">
        <v>260</v>
      </c>
      <c r="B35" s="1860">
        <v>44235</v>
      </c>
      <c r="C35" s="1860">
        <v>43851</v>
      </c>
      <c r="D35" s="1859" t="s">
        <v>235</v>
      </c>
      <c r="E35" s="1859">
        <v>384</v>
      </c>
      <c r="F35" s="1859">
        <v>50.5</v>
      </c>
      <c r="G35" s="1859" t="s">
        <v>141</v>
      </c>
      <c r="H35" s="1859" t="s">
        <v>153</v>
      </c>
      <c r="I35" s="1859">
        <v>38.769531299999997</v>
      </c>
      <c r="J35" s="1859">
        <v>19.962890600000001</v>
      </c>
      <c r="K35" s="1859">
        <v>18.806640600000001</v>
      </c>
      <c r="L35" s="1859">
        <v>48.508816099999997</v>
      </c>
      <c r="M35" s="1859">
        <v>358.286</v>
      </c>
      <c r="N35" s="1859">
        <v>6.7381560399999998</v>
      </c>
    </row>
    <row r="36" spans="1:14" ht="15.95">
      <c r="A36" s="1859" t="s">
        <v>261</v>
      </c>
      <c r="B36" s="1860">
        <v>44235</v>
      </c>
      <c r="C36" s="1860">
        <v>43845</v>
      </c>
      <c r="D36" s="1859" t="s">
        <v>235</v>
      </c>
      <c r="E36" s="1859">
        <v>390</v>
      </c>
      <c r="F36" s="1859">
        <v>37.4</v>
      </c>
      <c r="G36" s="1859" t="s">
        <v>141</v>
      </c>
      <c r="H36" s="1859" t="s">
        <v>153</v>
      </c>
      <c r="I36" s="1859">
        <v>30.121093800000001</v>
      </c>
      <c r="J36" s="1859">
        <v>7.09375</v>
      </c>
      <c r="K36" s="1859">
        <v>23.027343800000001</v>
      </c>
      <c r="L36" s="1859">
        <v>76.449228399999996</v>
      </c>
      <c r="M36" s="1859">
        <v>438</v>
      </c>
      <c r="N36" s="1859">
        <v>10.0859766</v>
      </c>
    </row>
    <row r="37" spans="1:14" ht="15.95">
      <c r="A37" s="1859" t="s">
        <v>262</v>
      </c>
      <c r="B37" s="1860">
        <v>44407</v>
      </c>
      <c r="C37" s="1860">
        <v>43942</v>
      </c>
      <c r="D37" s="1859" t="s">
        <v>235</v>
      </c>
      <c r="E37" s="1859">
        <v>465</v>
      </c>
      <c r="F37" s="1859">
        <v>56</v>
      </c>
      <c r="G37" s="1859" t="s">
        <v>141</v>
      </c>
      <c r="H37" s="1859" t="s">
        <v>153</v>
      </c>
      <c r="I37" s="1859">
        <v>59.091796899999999</v>
      </c>
      <c r="J37" s="1859">
        <v>30.037109399999999</v>
      </c>
      <c r="K37" s="1859">
        <v>29.0546875</v>
      </c>
      <c r="L37" s="1859">
        <v>49.168732400000003</v>
      </c>
      <c r="M37" s="1859">
        <v>474</v>
      </c>
      <c r="N37" s="1859">
        <v>13.771921900000001</v>
      </c>
    </row>
    <row r="38" spans="1:14" ht="15.95">
      <c r="A38" s="1859" t="s">
        <v>263</v>
      </c>
      <c r="B38" s="1860">
        <v>44735</v>
      </c>
      <c r="C38" s="1860">
        <v>44303</v>
      </c>
      <c r="D38" s="1859" t="s">
        <v>235</v>
      </c>
      <c r="E38" s="1859">
        <v>432</v>
      </c>
      <c r="F38" s="1859">
        <v>41.2</v>
      </c>
      <c r="G38" s="1859" t="s">
        <v>141</v>
      </c>
      <c r="H38" s="1859" t="s">
        <v>186</v>
      </c>
      <c r="I38" s="1859">
        <v>77.810546900000006</v>
      </c>
      <c r="J38" s="1859">
        <v>63.994140600000001</v>
      </c>
      <c r="K38" s="1859">
        <v>13.816406300000001</v>
      </c>
      <c r="L38" s="1859">
        <v>17.756469800000001</v>
      </c>
      <c r="M38" s="1859">
        <v>312</v>
      </c>
      <c r="N38" s="1859">
        <v>4.3107187500000004</v>
      </c>
    </row>
    <row r="39" spans="1:14" ht="15.95">
      <c r="A39" s="1859" t="s">
        <v>264</v>
      </c>
      <c r="B39" s="1860">
        <v>44735</v>
      </c>
      <c r="C39" s="1860">
        <v>44303</v>
      </c>
      <c r="D39" s="1859" t="s">
        <v>235</v>
      </c>
      <c r="E39" s="1859">
        <v>432</v>
      </c>
      <c r="F39" s="1859">
        <v>47.4</v>
      </c>
      <c r="G39" s="1859" t="s">
        <v>141</v>
      </c>
      <c r="H39" s="1859" t="s">
        <v>186</v>
      </c>
      <c r="I39" s="1859">
        <v>88.275390599999994</v>
      </c>
      <c r="J39" s="1859">
        <v>49.4296875</v>
      </c>
      <c r="K39" s="1859">
        <v>38.845703100000001</v>
      </c>
      <c r="L39" s="1859">
        <v>44.005133100000002</v>
      </c>
      <c r="M39" s="1859">
        <v>448.286</v>
      </c>
      <c r="N39" s="1859">
        <v>17.413984899999999</v>
      </c>
    </row>
    <row r="40" spans="1:14" ht="15.95">
      <c r="A40" s="1859" t="s">
        <v>265</v>
      </c>
      <c r="B40" s="1860">
        <v>44735</v>
      </c>
      <c r="C40" s="1860">
        <v>44303</v>
      </c>
      <c r="D40" s="1859" t="s">
        <v>235</v>
      </c>
      <c r="E40" s="1859">
        <v>432</v>
      </c>
      <c r="F40" s="1859">
        <v>39.1</v>
      </c>
      <c r="G40" s="1859" t="s">
        <v>141</v>
      </c>
      <c r="H40" s="1859" t="s">
        <v>186</v>
      </c>
      <c r="I40" s="1859">
        <v>105.783203</v>
      </c>
      <c r="J40" s="1859">
        <v>67.400390599999994</v>
      </c>
      <c r="K40" s="1859">
        <v>38.3828125</v>
      </c>
      <c r="L40" s="1859">
        <v>36.284411300000002</v>
      </c>
      <c r="M40" s="1859">
        <v>439.714</v>
      </c>
      <c r="N40" s="1859">
        <v>16.877459999999999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01DB-25B6-45BA-828F-14608CE87C8F}">
  <sheetPr>
    <tabColor rgb="FFFFC000"/>
    <pageSetUpPr fitToPage="1"/>
  </sheetPr>
  <dimension ref="A1:AH51"/>
  <sheetViews>
    <sheetView workbookViewId="0">
      <selection activeCell="AH6" sqref="AH6"/>
    </sheetView>
  </sheetViews>
  <sheetFormatPr defaultColWidth="8.85546875" defaultRowHeight="15"/>
  <cols>
    <col min="1" max="1" width="6.140625" bestFit="1" customWidth="1"/>
    <col min="2" max="2" width="10.42578125" bestFit="1" customWidth="1"/>
    <col min="3" max="3" width="17" bestFit="1" customWidth="1"/>
    <col min="4" max="4" width="14.42578125" style="1304" bestFit="1" customWidth="1"/>
    <col min="5" max="5" width="4.28515625" style="1304" bestFit="1" customWidth="1"/>
    <col min="6" max="6" width="9.85546875" style="1304" bestFit="1" customWidth="1"/>
    <col min="7" max="7" width="8.42578125" style="1304" bestFit="1" customWidth="1"/>
    <col min="8" max="8" width="12.42578125" bestFit="1" customWidth="1"/>
    <col min="9" max="9" width="10.7109375" bestFit="1" customWidth="1"/>
    <col min="10" max="10" width="10" bestFit="1" customWidth="1"/>
    <col min="11" max="11" width="12.85546875" bestFit="1" customWidth="1"/>
    <col min="12" max="12" width="19" style="1304" bestFit="1" customWidth="1"/>
    <col min="13" max="13" width="15.42578125" bestFit="1" customWidth="1"/>
    <col min="14" max="14" width="17" bestFit="1" customWidth="1"/>
    <col min="15" max="15" width="19.42578125" style="1304" bestFit="1" customWidth="1"/>
    <col min="16" max="16" width="20.140625" style="1304" bestFit="1" customWidth="1"/>
    <col min="17" max="17" width="13.7109375" style="1304" bestFit="1" customWidth="1"/>
    <col min="18" max="18" width="10.42578125" style="1304" bestFit="1" customWidth="1"/>
    <col min="19" max="20" width="9.140625" style="1304"/>
    <col min="21" max="23" width="10.42578125" bestFit="1" customWidth="1"/>
    <col min="24" max="26" width="11.42578125" bestFit="1" customWidth="1"/>
    <col min="27" max="27" width="11.42578125" customWidth="1"/>
    <col min="28" max="28" width="11.42578125" bestFit="1" customWidth="1"/>
    <col min="29" max="29" width="11.140625" customWidth="1"/>
    <col min="30" max="30" width="11" customWidth="1"/>
    <col min="31" max="32" width="10.42578125" bestFit="1" customWidth="1"/>
    <col min="33" max="33" width="11.42578125" bestFit="1" customWidth="1"/>
    <col min="34" max="34" width="9.140625"/>
  </cols>
  <sheetData>
    <row r="1" spans="1:34">
      <c r="A1" s="167" t="s">
        <v>126</v>
      </c>
      <c r="B1" s="167" t="s">
        <v>3367</v>
      </c>
      <c r="C1" s="119" t="s">
        <v>269</v>
      </c>
      <c r="D1" s="1402" t="s">
        <v>3227</v>
      </c>
      <c r="E1" s="1402" t="s">
        <v>219</v>
      </c>
      <c r="F1" s="1402" t="s">
        <v>222</v>
      </c>
      <c r="G1" s="1402" t="s">
        <v>271</v>
      </c>
      <c r="H1" s="167" t="s">
        <v>218</v>
      </c>
      <c r="I1" s="167" t="s">
        <v>272</v>
      </c>
      <c r="J1" s="167" t="s">
        <v>3684</v>
      </c>
      <c r="K1" s="167" t="s">
        <v>3685</v>
      </c>
      <c r="L1" s="1402" t="s">
        <v>3233</v>
      </c>
      <c r="M1" s="368" t="s">
        <v>3675</v>
      </c>
      <c r="N1" s="167" t="s">
        <v>3676</v>
      </c>
      <c r="O1" s="1619" t="s">
        <v>4200</v>
      </c>
      <c r="P1" s="907" t="s">
        <v>4201</v>
      </c>
      <c r="Q1" s="1620">
        <v>44792</v>
      </c>
      <c r="R1" s="1620">
        <v>44799</v>
      </c>
      <c r="S1" s="1620">
        <v>44806</v>
      </c>
      <c r="T1" s="1620">
        <v>44813</v>
      </c>
      <c r="U1" s="6">
        <v>44827</v>
      </c>
      <c r="V1" s="6">
        <v>44834</v>
      </c>
      <c r="W1" s="6">
        <v>44841</v>
      </c>
      <c r="X1" s="6">
        <v>44848</v>
      </c>
      <c r="Y1" s="6">
        <v>44855</v>
      </c>
      <c r="Z1" s="6">
        <v>44862</v>
      </c>
      <c r="AA1" s="6">
        <v>44869</v>
      </c>
      <c r="AB1" s="6">
        <v>44876</v>
      </c>
      <c r="AC1" s="6">
        <v>44883</v>
      </c>
      <c r="AD1" s="6">
        <v>44890</v>
      </c>
      <c r="AE1" s="6">
        <v>44897</v>
      </c>
      <c r="AF1" s="6">
        <v>44904</v>
      </c>
      <c r="AG1" s="6">
        <v>44910</v>
      </c>
      <c r="AH1" t="s">
        <v>3738</v>
      </c>
    </row>
    <row r="2" spans="1:34" ht="15.95">
      <c r="A2" s="1235">
        <v>1</v>
      </c>
      <c r="B2" t="s">
        <v>4202</v>
      </c>
      <c r="C2" s="1304" t="s">
        <v>4203</v>
      </c>
      <c r="D2" s="1559">
        <v>1459511</v>
      </c>
      <c r="E2" s="1415" t="s">
        <v>142</v>
      </c>
      <c r="F2" s="1415" t="s">
        <v>183</v>
      </c>
      <c r="G2" s="1559" t="s">
        <v>329</v>
      </c>
      <c r="H2" s="1560">
        <v>44516</v>
      </c>
      <c r="I2" s="1557">
        <f ca="1">YEARFRAC(H2,TODAY())</f>
        <v>1.8111111111111111</v>
      </c>
      <c r="J2" s="1558">
        <f ca="1">_xlfn.DAYS(TODAY(),H2)</f>
        <v>661</v>
      </c>
      <c r="K2" s="1558">
        <f t="shared" ref="K2:K25" ca="1" si="0">J2/30</f>
        <v>22.033333333333335</v>
      </c>
      <c r="L2" s="1583" t="s">
        <v>141</v>
      </c>
      <c r="M2" s="1417">
        <v>44866</v>
      </c>
      <c r="N2" s="524">
        <f t="shared" ref="N2:N25" si="1">_xlfn.DAYS(M2,H2)/30</f>
        <v>11.666666666666666</v>
      </c>
      <c r="O2" s="902">
        <v>33</v>
      </c>
      <c r="P2" s="902">
        <v>198</v>
      </c>
      <c r="Q2" s="902">
        <v>37</v>
      </c>
      <c r="R2" s="1304">
        <v>38</v>
      </c>
      <c r="S2" s="1304">
        <v>40</v>
      </c>
      <c r="T2" s="1304">
        <v>42</v>
      </c>
      <c r="U2" s="1304">
        <v>45</v>
      </c>
      <c r="V2" s="1304">
        <v>46</v>
      </c>
      <c r="W2" s="1304">
        <v>47</v>
      </c>
      <c r="X2" s="1304">
        <v>48</v>
      </c>
      <c r="Y2" s="1304">
        <v>48</v>
      </c>
      <c r="Z2" s="1304">
        <v>48</v>
      </c>
      <c r="AA2" s="1304">
        <v>48</v>
      </c>
      <c r="AB2" s="1304">
        <v>48</v>
      </c>
      <c r="AC2" s="1304">
        <v>48</v>
      </c>
      <c r="AD2" s="1304">
        <v>46</v>
      </c>
      <c r="AE2" s="1304">
        <v>46</v>
      </c>
      <c r="AF2" s="1304">
        <v>45</v>
      </c>
      <c r="AG2" s="1304">
        <v>44</v>
      </c>
      <c r="AH2" s="1304">
        <v>176</v>
      </c>
    </row>
    <row r="3" spans="1:34" s="1385" customFormat="1" ht="15.95">
      <c r="A3" s="1235">
        <v>2</v>
      </c>
      <c r="B3" t="s">
        <v>4204</v>
      </c>
      <c r="C3" s="1465"/>
      <c r="D3" s="1468">
        <v>1459511</v>
      </c>
      <c r="E3" s="1390" t="s">
        <v>142</v>
      </c>
      <c r="F3" s="1390" t="s">
        <v>183</v>
      </c>
      <c r="G3" s="1468" t="s">
        <v>326</v>
      </c>
      <c r="H3" s="1469">
        <v>44516</v>
      </c>
      <c r="I3" s="1466">
        <f ca="1">YEARFRAC(H3,TODAY())</f>
        <v>1.8111111111111111</v>
      </c>
      <c r="J3" s="1467">
        <f ca="1">_xlfn.DAYS(TODAY(),H3)</f>
        <v>661</v>
      </c>
      <c r="K3" s="1467">
        <f t="shared" ca="1" si="0"/>
        <v>22.033333333333335</v>
      </c>
      <c r="L3" s="1470" t="s">
        <v>141</v>
      </c>
      <c r="M3" s="1414">
        <v>44866</v>
      </c>
      <c r="N3" s="1395">
        <f t="shared" si="1"/>
        <v>11.666666666666666</v>
      </c>
      <c r="O3" s="1391">
        <v>31</v>
      </c>
      <c r="P3" s="1391">
        <v>181</v>
      </c>
      <c r="Q3" s="1391">
        <v>36</v>
      </c>
      <c r="R3" s="1465">
        <v>37</v>
      </c>
      <c r="S3" s="1465">
        <v>39</v>
      </c>
      <c r="T3" s="1465">
        <v>43</v>
      </c>
      <c r="U3" s="1465">
        <v>44</v>
      </c>
      <c r="V3" s="1465">
        <v>44</v>
      </c>
      <c r="W3" s="1465">
        <v>45</v>
      </c>
      <c r="X3" s="1465">
        <v>46</v>
      </c>
      <c r="Y3" s="1465">
        <v>46</v>
      </c>
      <c r="Z3" s="1465">
        <v>46</v>
      </c>
      <c r="AA3" s="1465">
        <v>46</v>
      </c>
      <c r="AB3" s="1465">
        <v>46</v>
      </c>
      <c r="AC3" s="1465">
        <v>46</v>
      </c>
      <c r="AD3" s="1465">
        <v>43</v>
      </c>
      <c r="AE3" s="1465">
        <v>43</v>
      </c>
      <c r="AF3" s="1465">
        <v>42</v>
      </c>
      <c r="AG3" s="1465">
        <v>41</v>
      </c>
      <c r="AH3" s="1465">
        <v>163</v>
      </c>
    </row>
    <row r="4" spans="1:34" s="661" customFormat="1" ht="15.95">
      <c r="A4" s="1138">
        <v>3</v>
      </c>
      <c r="B4" s="661" t="s">
        <v>4205</v>
      </c>
      <c r="C4" s="906" t="s">
        <v>4148</v>
      </c>
      <c r="D4" s="1608">
        <v>1416084</v>
      </c>
      <c r="E4" s="1608" t="s">
        <v>142</v>
      </c>
      <c r="F4" s="1608" t="s">
        <v>153</v>
      </c>
      <c r="G4" s="1608"/>
      <c r="H4" s="1774">
        <v>44165</v>
      </c>
      <c r="I4" s="1646">
        <f t="shared" ref="I4:I5" ca="1" si="2">YEARFRAC(H4,TODAY())</f>
        <v>2.7722222222222221</v>
      </c>
      <c r="J4" s="1647">
        <f t="shared" ref="J4:J5" ca="1" si="3">_xlfn.DAYS(TODAY(),H4)</f>
        <v>1012</v>
      </c>
      <c r="K4" s="1647">
        <f t="shared" ca="1" si="0"/>
        <v>33.733333333333334</v>
      </c>
      <c r="L4" s="1775" t="s">
        <v>3827</v>
      </c>
      <c r="M4" s="1600">
        <v>44866</v>
      </c>
      <c r="N4" s="368">
        <f t="shared" si="1"/>
        <v>23.366666666666667</v>
      </c>
      <c r="O4" s="906">
        <v>32</v>
      </c>
      <c r="P4" s="906">
        <v>177</v>
      </c>
      <c r="Q4" s="906">
        <v>41</v>
      </c>
      <c r="R4" s="906">
        <v>42</v>
      </c>
      <c r="S4" s="906">
        <v>43</v>
      </c>
      <c r="T4" s="906">
        <v>45</v>
      </c>
      <c r="U4" s="906">
        <v>49</v>
      </c>
      <c r="V4" s="906">
        <v>48</v>
      </c>
      <c r="W4" s="906">
        <v>47</v>
      </c>
      <c r="X4" s="906">
        <v>46</v>
      </c>
      <c r="Y4" s="906">
        <v>46</v>
      </c>
      <c r="Z4" s="906">
        <v>46</v>
      </c>
      <c r="AA4" s="906">
        <v>46</v>
      </c>
      <c r="AB4" s="906">
        <v>46</v>
      </c>
      <c r="AC4" s="906">
        <v>46</v>
      </c>
      <c r="AD4" s="906">
        <v>45</v>
      </c>
      <c r="AE4" s="906">
        <v>45</v>
      </c>
      <c r="AF4" s="906">
        <v>43</v>
      </c>
      <c r="AG4" s="906">
        <v>42</v>
      </c>
      <c r="AH4" s="906" t="s">
        <v>4206</v>
      </c>
    </row>
    <row r="5" spans="1:34" s="1385" customFormat="1" ht="15.95">
      <c r="A5" s="1235">
        <v>4</v>
      </c>
      <c r="B5" t="s">
        <v>4207</v>
      </c>
      <c r="C5" s="1465"/>
      <c r="D5" s="1471">
        <v>1416084</v>
      </c>
      <c r="E5" s="1471" t="s">
        <v>144</v>
      </c>
      <c r="F5" s="1471" t="s">
        <v>153</v>
      </c>
      <c r="G5" s="1471"/>
      <c r="H5" s="1404">
        <v>44165</v>
      </c>
      <c r="I5" s="1405">
        <f t="shared" ca="1" si="2"/>
        <v>2.7722222222222221</v>
      </c>
      <c r="J5" s="1406">
        <f t="shared" ca="1" si="3"/>
        <v>1012</v>
      </c>
      <c r="K5" s="1406">
        <f t="shared" ca="1" si="0"/>
        <v>33.733333333333334</v>
      </c>
      <c r="L5" s="1472" t="s">
        <v>3827</v>
      </c>
      <c r="M5" s="1459">
        <v>44866</v>
      </c>
      <c r="N5" s="1408">
        <f t="shared" si="1"/>
        <v>23.366666666666667</v>
      </c>
      <c r="O5" s="1399">
        <v>31</v>
      </c>
      <c r="P5" s="1399">
        <v>148</v>
      </c>
      <c r="Q5" s="1399">
        <v>40</v>
      </c>
      <c r="R5" s="1465">
        <v>40</v>
      </c>
      <c r="S5" s="1465">
        <v>40</v>
      </c>
      <c r="T5" s="1465">
        <v>38</v>
      </c>
      <c r="U5" s="1465">
        <v>40</v>
      </c>
      <c r="V5" s="1465">
        <v>40</v>
      </c>
      <c r="W5" s="1465">
        <v>40</v>
      </c>
      <c r="X5" s="1465">
        <v>41</v>
      </c>
      <c r="Y5" s="1465">
        <v>41</v>
      </c>
      <c r="Z5" s="1465">
        <v>41</v>
      </c>
      <c r="AA5" s="1465">
        <v>41</v>
      </c>
      <c r="AB5" s="1465">
        <v>41</v>
      </c>
      <c r="AC5" s="1465">
        <v>41</v>
      </c>
      <c r="AD5" s="1465">
        <v>40</v>
      </c>
      <c r="AE5" s="1465">
        <v>40</v>
      </c>
      <c r="AF5" s="1465">
        <v>39</v>
      </c>
      <c r="AG5" s="1465">
        <v>38</v>
      </c>
      <c r="AH5" s="1465">
        <v>202</v>
      </c>
    </row>
    <row r="6" spans="1:34" ht="15.95">
      <c r="A6" s="1235">
        <v>5</v>
      </c>
      <c r="B6" t="s">
        <v>4208</v>
      </c>
      <c r="C6" s="1304" t="s">
        <v>4149</v>
      </c>
      <c r="D6" s="1461">
        <v>1497412</v>
      </c>
      <c r="E6" s="1455" t="s">
        <v>142</v>
      </c>
      <c r="F6" s="1455" t="s">
        <v>153</v>
      </c>
      <c r="G6" s="1455" t="s">
        <v>329</v>
      </c>
      <c r="H6" s="1140">
        <v>44656</v>
      </c>
      <c r="I6" s="1141">
        <f t="shared" ref="I6:I25" ca="1" si="4">YEARFRAC(H6,TODAY())</f>
        <v>1.425</v>
      </c>
      <c r="J6" s="1139">
        <f t="shared" ref="J6:J25" ca="1" si="5">_xlfn.DAYS(TODAY(),H6)</f>
        <v>521</v>
      </c>
      <c r="K6" s="1139">
        <f t="shared" ca="1" si="0"/>
        <v>17.366666666666667</v>
      </c>
      <c r="L6" s="332" t="s">
        <v>4150</v>
      </c>
      <c r="M6" s="1588">
        <v>44866</v>
      </c>
      <c r="N6" s="332">
        <f t="shared" si="1"/>
        <v>7</v>
      </c>
      <c r="O6" s="1455">
        <v>28</v>
      </c>
      <c r="P6" s="1455">
        <v>163</v>
      </c>
      <c r="Q6" s="1455">
        <v>28</v>
      </c>
      <c r="R6" s="1455">
        <v>29</v>
      </c>
      <c r="S6" s="1455">
        <v>28</v>
      </c>
      <c r="T6" s="1455">
        <v>30</v>
      </c>
      <c r="U6" s="1455">
        <v>30</v>
      </c>
      <c r="V6" s="1455">
        <v>30</v>
      </c>
      <c r="W6" s="1455">
        <v>29</v>
      </c>
      <c r="X6" s="1455">
        <v>29</v>
      </c>
      <c r="Y6" s="1455">
        <v>29</v>
      </c>
      <c r="Z6" s="1455">
        <v>29</v>
      </c>
      <c r="AA6" s="1455">
        <v>29</v>
      </c>
      <c r="AB6" s="1455">
        <v>29</v>
      </c>
      <c r="AC6" s="1455">
        <v>29</v>
      </c>
      <c r="AD6" s="1455">
        <v>28</v>
      </c>
      <c r="AE6" s="1455">
        <v>28</v>
      </c>
      <c r="AF6" s="1304">
        <v>30</v>
      </c>
      <c r="AG6" s="1304">
        <v>30</v>
      </c>
      <c r="AH6" s="1304"/>
    </row>
    <row r="7" spans="1:34" s="1385" customFormat="1" ht="15.95">
      <c r="A7" s="1235">
        <v>6</v>
      </c>
      <c r="B7" t="s">
        <v>4209</v>
      </c>
      <c r="D7" s="1462">
        <v>1497412</v>
      </c>
      <c r="E7" s="1399" t="s">
        <v>142</v>
      </c>
      <c r="F7" s="1399" t="s">
        <v>153</v>
      </c>
      <c r="G7" s="1399" t="s">
        <v>326</v>
      </c>
      <c r="H7" s="1457">
        <v>44656</v>
      </c>
      <c r="I7" s="1458">
        <f t="shared" ca="1" si="4"/>
        <v>1.425</v>
      </c>
      <c r="J7" s="1456">
        <f t="shared" ca="1" si="5"/>
        <v>521</v>
      </c>
      <c r="K7" s="1456">
        <f t="shared" ca="1" si="0"/>
        <v>17.366666666666667</v>
      </c>
      <c r="L7" s="1408" t="s">
        <v>4150</v>
      </c>
      <c r="M7" s="1459">
        <v>44866</v>
      </c>
      <c r="N7" s="1408">
        <f t="shared" si="1"/>
        <v>7</v>
      </c>
      <c r="O7" s="1399">
        <v>25</v>
      </c>
      <c r="P7" s="1399">
        <v>149</v>
      </c>
      <c r="Q7" s="1399">
        <v>25</v>
      </c>
      <c r="R7" s="1399">
        <v>27</v>
      </c>
      <c r="S7" s="1399">
        <v>27</v>
      </c>
      <c r="T7" s="1399">
        <v>28</v>
      </c>
      <c r="U7" s="1399">
        <v>28</v>
      </c>
      <c r="V7" s="1399">
        <v>28</v>
      </c>
      <c r="W7" s="1399">
        <v>27</v>
      </c>
      <c r="X7" s="1399">
        <v>27</v>
      </c>
      <c r="Y7" s="1399">
        <v>27</v>
      </c>
      <c r="Z7" s="1399">
        <v>27</v>
      </c>
      <c r="AA7" s="1399">
        <v>27</v>
      </c>
      <c r="AB7" s="1399">
        <v>27</v>
      </c>
      <c r="AC7" s="1399">
        <v>27</v>
      </c>
      <c r="AD7" s="1399">
        <v>26</v>
      </c>
      <c r="AE7" s="1399">
        <v>26</v>
      </c>
      <c r="AF7" s="1465">
        <v>27</v>
      </c>
      <c r="AG7" s="1465">
        <v>27</v>
      </c>
      <c r="AH7" s="1465"/>
    </row>
    <row r="8" spans="1:34" ht="15.95">
      <c r="A8" s="1235">
        <v>7</v>
      </c>
      <c r="B8" t="s">
        <v>4210</v>
      </c>
      <c r="C8" s="1304" t="s">
        <v>4151</v>
      </c>
      <c r="D8" s="1415">
        <v>1497415</v>
      </c>
      <c r="E8" s="1415" t="s">
        <v>144</v>
      </c>
      <c r="F8" s="902" t="s">
        <v>183</v>
      </c>
      <c r="G8" s="902"/>
      <c r="H8" s="1416">
        <v>44649</v>
      </c>
      <c r="I8" s="1589">
        <f t="shared" ca="1" si="4"/>
        <v>1.4416666666666667</v>
      </c>
      <c r="J8" s="1590">
        <f t="shared" ca="1" si="5"/>
        <v>528</v>
      </c>
      <c r="K8" s="1590">
        <f t="shared" ca="1" si="0"/>
        <v>17.600000000000001</v>
      </c>
      <c r="L8" s="524" t="s">
        <v>4150</v>
      </c>
      <c r="M8" s="1417">
        <v>44866</v>
      </c>
      <c r="N8" s="524">
        <f t="shared" si="1"/>
        <v>7.2333333333333334</v>
      </c>
      <c r="O8" s="1304">
        <v>23</v>
      </c>
      <c r="P8" s="1304">
        <v>138</v>
      </c>
      <c r="Q8" s="1304">
        <v>23</v>
      </c>
      <c r="R8" s="1304">
        <v>23</v>
      </c>
      <c r="S8" s="1304">
        <v>23</v>
      </c>
      <c r="T8" s="1304">
        <v>23</v>
      </c>
      <c r="U8" s="1304">
        <v>23</v>
      </c>
      <c r="V8" s="1304">
        <v>23</v>
      </c>
      <c r="W8" s="1304">
        <v>23</v>
      </c>
      <c r="X8" s="1304">
        <v>23</v>
      </c>
      <c r="Y8" s="1304">
        <v>23</v>
      </c>
      <c r="Z8" s="1304">
        <v>23</v>
      </c>
      <c r="AA8" s="1304">
        <v>23</v>
      </c>
      <c r="AB8" s="1304">
        <v>23</v>
      </c>
      <c r="AC8" s="1304">
        <v>23</v>
      </c>
      <c r="AD8" s="1304">
        <v>23</v>
      </c>
      <c r="AE8" s="1304">
        <v>23</v>
      </c>
      <c r="AF8" s="1304">
        <v>23</v>
      </c>
      <c r="AG8" s="1304">
        <v>23</v>
      </c>
      <c r="AH8" s="1304"/>
    </row>
    <row r="9" spans="1:34" ht="15.95">
      <c r="A9" s="1235">
        <v>8</v>
      </c>
      <c r="B9" t="s">
        <v>4211</v>
      </c>
      <c r="C9" s="965"/>
      <c r="D9" s="1415">
        <v>1497415</v>
      </c>
      <c r="E9" s="1415" t="s">
        <v>144</v>
      </c>
      <c r="F9" s="902" t="s">
        <v>183</v>
      </c>
      <c r="G9" s="902"/>
      <c r="H9" s="1416">
        <v>44649</v>
      </c>
      <c r="I9" s="1589">
        <f t="shared" ca="1" si="4"/>
        <v>1.4416666666666667</v>
      </c>
      <c r="J9" s="1590">
        <f t="shared" ca="1" si="5"/>
        <v>528</v>
      </c>
      <c r="K9" s="1590">
        <f t="shared" ca="1" si="0"/>
        <v>17.600000000000001</v>
      </c>
      <c r="L9" s="524" t="s">
        <v>4150</v>
      </c>
      <c r="M9" s="1417">
        <v>44866</v>
      </c>
      <c r="N9" s="524">
        <f t="shared" si="1"/>
        <v>7.2333333333333334</v>
      </c>
      <c r="O9" s="1304">
        <v>22</v>
      </c>
      <c r="P9" s="1304">
        <v>146</v>
      </c>
      <c r="Q9" s="1304">
        <v>23</v>
      </c>
      <c r="R9" s="1304">
        <v>23</v>
      </c>
      <c r="S9" s="1304">
        <v>22</v>
      </c>
      <c r="T9" s="1304">
        <v>22</v>
      </c>
      <c r="U9" s="1304">
        <v>23</v>
      </c>
      <c r="V9" s="1304">
        <v>23</v>
      </c>
      <c r="W9" s="1304">
        <v>22</v>
      </c>
      <c r="X9" s="1304">
        <v>22</v>
      </c>
      <c r="Y9" s="1304">
        <v>22</v>
      </c>
      <c r="Z9" s="1304">
        <v>22</v>
      </c>
      <c r="AA9" s="1304">
        <v>22</v>
      </c>
      <c r="AB9" s="1304">
        <v>22</v>
      </c>
      <c r="AC9" s="1304">
        <v>22</v>
      </c>
      <c r="AD9" s="1304">
        <v>22</v>
      </c>
      <c r="AE9" s="1304">
        <v>22</v>
      </c>
      <c r="AF9" s="1304">
        <v>22</v>
      </c>
      <c r="AG9" s="1304">
        <v>22</v>
      </c>
      <c r="AH9" s="1304"/>
    </row>
    <row r="10" spans="1:34" s="1385" customFormat="1" ht="15.95">
      <c r="A10" s="1235">
        <v>9</v>
      </c>
      <c r="B10" t="s">
        <v>4212</v>
      </c>
      <c r="C10" s="1389"/>
      <c r="D10" s="1390">
        <v>1497415</v>
      </c>
      <c r="E10" s="1390" t="s">
        <v>144</v>
      </c>
      <c r="F10" s="1391" t="s">
        <v>183</v>
      </c>
      <c r="G10" s="1391"/>
      <c r="H10" s="1392">
        <v>44649</v>
      </c>
      <c r="I10" s="1393">
        <f t="shared" ca="1" si="4"/>
        <v>1.4416666666666667</v>
      </c>
      <c r="J10" s="1394">
        <f t="shared" ca="1" si="5"/>
        <v>528</v>
      </c>
      <c r="K10" s="1394">
        <f t="shared" ca="1" si="0"/>
        <v>17.600000000000001</v>
      </c>
      <c r="L10" s="1395" t="s">
        <v>4150</v>
      </c>
      <c r="M10" s="1414">
        <v>44866</v>
      </c>
      <c r="N10" s="1395">
        <f t="shared" si="1"/>
        <v>7.2333333333333334</v>
      </c>
      <c r="O10" s="1465">
        <v>24</v>
      </c>
      <c r="P10" s="1465">
        <v>127</v>
      </c>
      <c r="Q10" s="1465">
        <v>23</v>
      </c>
      <c r="R10" s="1465">
        <v>23</v>
      </c>
      <c r="S10" s="1465">
        <v>24</v>
      </c>
      <c r="T10" s="1465">
        <v>24</v>
      </c>
      <c r="U10" s="1465">
        <v>24</v>
      </c>
      <c r="V10" s="1465">
        <v>24</v>
      </c>
      <c r="W10" s="1465">
        <v>24</v>
      </c>
      <c r="X10" s="1465">
        <v>24</v>
      </c>
      <c r="Y10" s="1465">
        <v>24</v>
      </c>
      <c r="Z10" s="1465">
        <v>24</v>
      </c>
      <c r="AA10" s="1465">
        <v>24</v>
      </c>
      <c r="AB10" s="1465">
        <v>24</v>
      </c>
      <c r="AC10" s="1465">
        <v>24</v>
      </c>
      <c r="AD10" s="1465">
        <v>24</v>
      </c>
      <c r="AE10" s="1465">
        <v>24</v>
      </c>
      <c r="AF10" s="1465">
        <v>24</v>
      </c>
      <c r="AG10" s="1465">
        <v>24</v>
      </c>
      <c r="AH10" s="1465"/>
    </row>
    <row r="11" spans="1:34" ht="15.95">
      <c r="A11" s="1235">
        <v>10</v>
      </c>
      <c r="B11" t="s">
        <v>4213</v>
      </c>
      <c r="C11" s="1304" t="s">
        <v>4155</v>
      </c>
      <c r="D11" s="1415">
        <v>1497414</v>
      </c>
      <c r="E11" s="1415" t="s">
        <v>142</v>
      </c>
      <c r="F11" s="902" t="s">
        <v>183</v>
      </c>
      <c r="G11" s="902"/>
      <c r="H11" s="1416">
        <v>44649</v>
      </c>
      <c r="I11" s="1589">
        <f t="shared" ca="1" si="4"/>
        <v>1.4416666666666667</v>
      </c>
      <c r="J11" s="1590">
        <f t="shared" ca="1" si="5"/>
        <v>528</v>
      </c>
      <c r="K11" s="1590">
        <f t="shared" ca="1" si="0"/>
        <v>17.600000000000001</v>
      </c>
      <c r="L11" s="524" t="s">
        <v>4150</v>
      </c>
      <c r="M11" s="1417">
        <v>44866</v>
      </c>
      <c r="N11" s="524">
        <f t="shared" si="1"/>
        <v>7.2333333333333334</v>
      </c>
      <c r="O11" s="1304">
        <v>29</v>
      </c>
      <c r="P11" s="1304">
        <v>176</v>
      </c>
      <c r="Q11" s="1304">
        <v>28</v>
      </c>
      <c r="R11" s="1304">
        <v>28</v>
      </c>
      <c r="S11" s="1304">
        <v>29</v>
      </c>
      <c r="T11" s="1304">
        <v>29</v>
      </c>
      <c r="U11" s="1304">
        <v>30</v>
      </c>
      <c r="V11" s="1304">
        <v>30</v>
      </c>
      <c r="W11" s="1304">
        <v>29</v>
      </c>
      <c r="X11" s="1304">
        <v>29</v>
      </c>
      <c r="Y11" s="1304">
        <v>29</v>
      </c>
      <c r="Z11" s="1304">
        <v>29</v>
      </c>
      <c r="AA11" s="1304">
        <v>29</v>
      </c>
      <c r="AB11" s="1304">
        <v>29</v>
      </c>
      <c r="AC11" s="1304">
        <v>29</v>
      </c>
      <c r="AD11" s="1304">
        <v>29</v>
      </c>
      <c r="AE11" s="1304">
        <v>29</v>
      </c>
      <c r="AF11" s="1304">
        <v>29</v>
      </c>
      <c r="AG11" s="1304">
        <v>29</v>
      </c>
      <c r="AH11" s="1304"/>
    </row>
    <row r="12" spans="1:34" ht="15.95">
      <c r="A12" s="1235">
        <v>11</v>
      </c>
      <c r="B12" t="s">
        <v>4214</v>
      </c>
      <c r="C12" s="965"/>
      <c r="D12" s="1415">
        <v>1497414</v>
      </c>
      <c r="E12" s="1415" t="s">
        <v>142</v>
      </c>
      <c r="F12" s="902" t="s">
        <v>183</v>
      </c>
      <c r="G12" s="902"/>
      <c r="H12" s="1416">
        <v>44649</v>
      </c>
      <c r="I12" s="1589">
        <f t="shared" ca="1" si="4"/>
        <v>1.4416666666666667</v>
      </c>
      <c r="J12" s="1590">
        <f t="shared" ca="1" si="5"/>
        <v>528</v>
      </c>
      <c r="K12" s="1590">
        <f t="shared" ca="1" si="0"/>
        <v>17.600000000000001</v>
      </c>
      <c r="L12" s="524" t="s">
        <v>4150</v>
      </c>
      <c r="M12" s="1417">
        <v>44866</v>
      </c>
      <c r="N12" s="524">
        <f t="shared" si="1"/>
        <v>7.2333333333333334</v>
      </c>
      <c r="O12" s="1304">
        <v>30</v>
      </c>
      <c r="P12" s="1304">
        <v>165</v>
      </c>
      <c r="Q12" s="1304">
        <v>30</v>
      </c>
      <c r="R12" s="1304">
        <v>30</v>
      </c>
      <c r="S12" s="1304">
        <v>30</v>
      </c>
      <c r="T12" s="1304">
        <v>30</v>
      </c>
      <c r="U12" s="1304">
        <v>30</v>
      </c>
      <c r="V12" s="1304">
        <v>30</v>
      </c>
      <c r="W12" s="1304">
        <v>30</v>
      </c>
      <c r="X12" s="1304">
        <v>30</v>
      </c>
      <c r="Y12" s="1304">
        <v>30</v>
      </c>
      <c r="Z12" s="1304">
        <v>30</v>
      </c>
      <c r="AA12" s="1304">
        <v>30</v>
      </c>
      <c r="AB12" s="1304">
        <v>30</v>
      </c>
      <c r="AC12" s="1304">
        <v>30</v>
      </c>
      <c r="AD12" s="1304">
        <v>30</v>
      </c>
      <c r="AE12" s="1304">
        <v>30</v>
      </c>
      <c r="AF12" s="1304">
        <v>30</v>
      </c>
      <c r="AG12" s="1304">
        <v>30</v>
      </c>
      <c r="AH12" s="1304"/>
    </row>
    <row r="13" spans="1:34" s="1385" customFormat="1" ht="15.95">
      <c r="A13" s="1235">
        <v>12</v>
      </c>
      <c r="B13" t="s">
        <v>4215</v>
      </c>
      <c r="C13" s="1389"/>
      <c r="D13" s="1390">
        <v>1497414</v>
      </c>
      <c r="E13" s="1390" t="s">
        <v>142</v>
      </c>
      <c r="F13" s="1391" t="s">
        <v>183</v>
      </c>
      <c r="G13" s="1391"/>
      <c r="H13" s="1392">
        <v>44649</v>
      </c>
      <c r="I13" s="1393">
        <f t="shared" ca="1" si="4"/>
        <v>1.4416666666666667</v>
      </c>
      <c r="J13" s="1394">
        <f t="shared" ca="1" si="5"/>
        <v>528</v>
      </c>
      <c r="K13" s="1394">
        <f t="shared" ca="1" si="0"/>
        <v>17.600000000000001</v>
      </c>
      <c r="L13" s="1395" t="s">
        <v>4150</v>
      </c>
      <c r="M13" s="1414">
        <v>44866</v>
      </c>
      <c r="N13" s="1395">
        <f t="shared" si="1"/>
        <v>7.2333333333333334</v>
      </c>
      <c r="O13" s="1465">
        <v>32</v>
      </c>
      <c r="P13" s="1465">
        <v>142</v>
      </c>
      <c r="Q13" s="1465">
        <v>31</v>
      </c>
      <c r="R13" s="1465">
        <v>31</v>
      </c>
      <c r="S13" s="1465">
        <v>32</v>
      </c>
      <c r="T13" s="1465">
        <v>32</v>
      </c>
      <c r="U13" s="1465">
        <v>32</v>
      </c>
      <c r="V13" s="1465">
        <v>32</v>
      </c>
      <c r="W13" s="1465">
        <v>32</v>
      </c>
      <c r="X13" s="1465">
        <v>32</v>
      </c>
      <c r="Y13" s="1465">
        <v>32</v>
      </c>
      <c r="Z13" s="1465">
        <v>32</v>
      </c>
      <c r="AA13" s="1465">
        <v>32</v>
      </c>
      <c r="AB13" s="1465">
        <v>32</v>
      </c>
      <c r="AC13" s="1465">
        <v>32</v>
      </c>
      <c r="AD13" s="1465">
        <v>32</v>
      </c>
      <c r="AE13" s="1465">
        <v>32</v>
      </c>
      <c r="AF13" s="1465">
        <v>32</v>
      </c>
      <c r="AG13" s="1465">
        <v>32</v>
      </c>
      <c r="AH13" s="1465"/>
    </row>
    <row r="14" spans="1:34" ht="15.95">
      <c r="A14" s="1235">
        <v>13</v>
      </c>
      <c r="B14" t="s">
        <v>4216</v>
      </c>
      <c r="C14" s="1304" t="s">
        <v>4157</v>
      </c>
      <c r="D14" s="1591">
        <v>1497410</v>
      </c>
      <c r="E14" s="1592" t="s">
        <v>144</v>
      </c>
      <c r="F14" s="903" t="s">
        <v>179</v>
      </c>
      <c r="G14" s="903" t="s">
        <v>329</v>
      </c>
      <c r="H14" s="789">
        <v>44669</v>
      </c>
      <c r="I14" s="1593">
        <f t="shared" ca="1" si="4"/>
        <v>1.3888888888888888</v>
      </c>
      <c r="J14" s="1594">
        <f t="shared" ca="1" si="5"/>
        <v>508</v>
      </c>
      <c r="K14" s="1594">
        <f t="shared" ca="1" si="0"/>
        <v>16.933333333333334</v>
      </c>
      <c r="L14" s="335" t="s">
        <v>4150</v>
      </c>
      <c r="M14" s="1595">
        <v>44866</v>
      </c>
      <c r="N14" s="335">
        <f t="shared" si="1"/>
        <v>6.5666666666666664</v>
      </c>
      <c r="O14" s="1304">
        <v>24</v>
      </c>
      <c r="P14" s="1304">
        <v>176</v>
      </c>
      <c r="Q14" s="1304">
        <v>25</v>
      </c>
      <c r="R14" s="1304">
        <v>25</v>
      </c>
      <c r="S14" s="1304">
        <v>24</v>
      </c>
      <c r="T14" s="1304">
        <v>24</v>
      </c>
      <c r="U14" s="1304">
        <v>24</v>
      </c>
      <c r="V14" s="1304">
        <v>24</v>
      </c>
      <c r="W14" s="1304">
        <v>24</v>
      </c>
      <c r="X14" s="1304">
        <v>24</v>
      </c>
      <c r="Y14" s="1304">
        <v>24</v>
      </c>
      <c r="Z14" s="1304">
        <v>24</v>
      </c>
      <c r="AA14" s="1304">
        <v>24</v>
      </c>
      <c r="AB14" s="1304">
        <v>24</v>
      </c>
      <c r="AC14" s="1304">
        <v>24</v>
      </c>
      <c r="AD14" s="1304">
        <v>24</v>
      </c>
      <c r="AE14" s="1304">
        <v>24</v>
      </c>
      <c r="AF14" s="1304">
        <v>24</v>
      </c>
      <c r="AG14" s="1304">
        <v>24</v>
      </c>
      <c r="AH14" s="1304"/>
    </row>
    <row r="15" spans="1:34" s="1385" customFormat="1" ht="15.95">
      <c r="A15" s="1235">
        <v>14</v>
      </c>
      <c r="B15" t="s">
        <v>4217</v>
      </c>
      <c r="D15" s="1473">
        <v>1497410</v>
      </c>
      <c r="E15" s="1474" t="s">
        <v>144</v>
      </c>
      <c r="F15" s="1421" t="s">
        <v>179</v>
      </c>
      <c r="G15" s="1421" t="s">
        <v>326</v>
      </c>
      <c r="H15" s="1423">
        <v>44669</v>
      </c>
      <c r="I15" s="1475">
        <f t="shared" ca="1" si="4"/>
        <v>1.3888888888888888</v>
      </c>
      <c r="J15" s="1476">
        <f t="shared" ca="1" si="5"/>
        <v>508</v>
      </c>
      <c r="K15" s="1476">
        <f t="shared" ca="1" si="0"/>
        <v>16.933333333333334</v>
      </c>
      <c r="L15" s="1425" t="s">
        <v>4150</v>
      </c>
      <c r="M15" s="1426">
        <v>44866</v>
      </c>
      <c r="N15" s="1425">
        <f t="shared" si="1"/>
        <v>6.5666666666666664</v>
      </c>
      <c r="O15" s="1465">
        <v>24</v>
      </c>
      <c r="P15" s="1465">
        <v>115</v>
      </c>
      <c r="Q15" s="1465">
        <v>25</v>
      </c>
      <c r="R15" s="1465">
        <v>25</v>
      </c>
      <c r="S15" s="1465">
        <v>24</v>
      </c>
      <c r="T15" s="1465">
        <v>24</v>
      </c>
      <c r="U15" s="1465">
        <v>25</v>
      </c>
      <c r="V15" s="1465">
        <v>25</v>
      </c>
      <c r="W15" s="1465">
        <v>24</v>
      </c>
      <c r="X15" s="1465">
        <v>24</v>
      </c>
      <c r="Y15" s="1465">
        <v>24</v>
      </c>
      <c r="Z15" s="1465">
        <v>24</v>
      </c>
      <c r="AA15" s="1465">
        <v>24</v>
      </c>
      <c r="AB15" s="1465">
        <v>24</v>
      </c>
      <c r="AC15" s="1465">
        <v>24</v>
      </c>
      <c r="AD15" s="1465">
        <v>24</v>
      </c>
      <c r="AE15" s="1465">
        <v>24</v>
      </c>
      <c r="AF15" s="1465">
        <v>24</v>
      </c>
      <c r="AG15" s="1465">
        <v>24</v>
      </c>
      <c r="AH15" s="1465"/>
    </row>
    <row r="16" spans="1:34" ht="15.95">
      <c r="A16" s="1235">
        <v>15</v>
      </c>
      <c r="B16" t="s">
        <v>4218</v>
      </c>
      <c r="C16" s="1304" t="s">
        <v>4159</v>
      </c>
      <c r="D16" s="1591">
        <v>1497409</v>
      </c>
      <c r="E16" s="1591" t="s">
        <v>142</v>
      </c>
      <c r="F16" s="903" t="s">
        <v>179</v>
      </c>
      <c r="G16" s="903" t="s">
        <v>4219</v>
      </c>
      <c r="H16" s="789">
        <v>44669</v>
      </c>
      <c r="I16" s="1593">
        <f t="shared" ca="1" si="4"/>
        <v>1.3888888888888888</v>
      </c>
      <c r="J16" s="1594">
        <f t="shared" ca="1" si="5"/>
        <v>508</v>
      </c>
      <c r="K16" s="1594">
        <f t="shared" ca="1" si="0"/>
        <v>16.933333333333334</v>
      </c>
      <c r="L16" s="335" t="s">
        <v>4150</v>
      </c>
      <c r="M16" s="1595">
        <v>44866</v>
      </c>
      <c r="N16" s="335">
        <f t="shared" si="1"/>
        <v>6.5666666666666664</v>
      </c>
      <c r="O16" s="1304">
        <v>29</v>
      </c>
      <c r="P16" s="1304">
        <v>186</v>
      </c>
      <c r="Q16" s="1304">
        <v>29</v>
      </c>
      <c r="R16" s="1304">
        <v>29</v>
      </c>
      <c r="S16" s="1304">
        <v>29</v>
      </c>
      <c r="T16" s="1304">
        <v>29</v>
      </c>
      <c r="U16" s="1304">
        <v>29</v>
      </c>
      <c r="V16" s="1304">
        <v>29</v>
      </c>
      <c r="W16" s="1304">
        <v>29</v>
      </c>
      <c r="X16" s="1304">
        <v>29</v>
      </c>
      <c r="Y16" s="1304">
        <v>29</v>
      </c>
      <c r="Z16" s="1304">
        <v>29</v>
      </c>
      <c r="AA16" s="1304">
        <v>29</v>
      </c>
      <c r="AB16" s="1304">
        <v>29</v>
      </c>
      <c r="AC16" s="1304">
        <v>29</v>
      </c>
      <c r="AD16" s="1304">
        <v>29</v>
      </c>
      <c r="AE16" s="1304">
        <v>29</v>
      </c>
      <c r="AF16" s="1304">
        <v>29</v>
      </c>
      <c r="AG16" s="1304">
        <v>29</v>
      </c>
      <c r="AH16" s="1304"/>
    </row>
    <row r="17" spans="1:34" ht="15.95">
      <c r="A17" s="1235">
        <v>16</v>
      </c>
      <c r="B17" t="s">
        <v>4220</v>
      </c>
      <c r="D17" s="1591">
        <v>1497409</v>
      </c>
      <c r="E17" s="1591" t="s">
        <v>142</v>
      </c>
      <c r="F17" s="903" t="s">
        <v>179</v>
      </c>
      <c r="G17" s="903" t="s">
        <v>326</v>
      </c>
      <c r="H17" s="789">
        <v>44669</v>
      </c>
      <c r="I17" s="1593">
        <f t="shared" ca="1" si="4"/>
        <v>1.3888888888888888</v>
      </c>
      <c r="J17" s="1594">
        <f t="shared" ca="1" si="5"/>
        <v>508</v>
      </c>
      <c r="K17" s="1594">
        <f t="shared" ca="1" si="0"/>
        <v>16.933333333333334</v>
      </c>
      <c r="L17" s="335" t="s">
        <v>4150</v>
      </c>
      <c r="M17" s="1595">
        <v>44866</v>
      </c>
      <c r="N17" s="335">
        <f t="shared" si="1"/>
        <v>6.5666666666666664</v>
      </c>
      <c r="O17" s="1304">
        <v>32</v>
      </c>
      <c r="P17" s="1304">
        <v>165</v>
      </c>
      <c r="Q17" s="1304">
        <v>32</v>
      </c>
      <c r="R17" s="1304">
        <v>32</v>
      </c>
      <c r="S17" s="1304">
        <v>32</v>
      </c>
      <c r="T17" s="1304">
        <v>32</v>
      </c>
      <c r="U17" s="1304">
        <v>33</v>
      </c>
      <c r="V17" s="1304">
        <v>33</v>
      </c>
      <c r="W17" s="1304">
        <v>32</v>
      </c>
      <c r="X17" s="1304">
        <v>32</v>
      </c>
      <c r="Y17" s="1304">
        <v>32</v>
      </c>
      <c r="Z17" s="1304">
        <v>32</v>
      </c>
      <c r="AA17" s="1304">
        <v>32</v>
      </c>
      <c r="AB17" s="1304">
        <v>32</v>
      </c>
      <c r="AC17" s="1304">
        <v>32</v>
      </c>
      <c r="AD17" s="1304">
        <v>32</v>
      </c>
      <c r="AE17" s="1304">
        <v>32</v>
      </c>
      <c r="AF17" s="1304">
        <v>32</v>
      </c>
      <c r="AG17" s="1304">
        <v>32</v>
      </c>
      <c r="AH17" s="1304"/>
    </row>
    <row r="18" spans="1:34" ht="15.95">
      <c r="A18" s="1235">
        <v>17</v>
      </c>
      <c r="B18" t="s">
        <v>4221</v>
      </c>
      <c r="D18" s="1591">
        <v>1497409</v>
      </c>
      <c r="E18" s="1591" t="s">
        <v>142</v>
      </c>
      <c r="F18" s="903" t="s">
        <v>179</v>
      </c>
      <c r="G18" s="903" t="s">
        <v>316</v>
      </c>
      <c r="H18" s="789">
        <v>44669</v>
      </c>
      <c r="I18" s="1593">
        <f t="shared" ca="1" si="4"/>
        <v>1.3888888888888888</v>
      </c>
      <c r="J18" s="1594">
        <f t="shared" ca="1" si="5"/>
        <v>508</v>
      </c>
      <c r="K18" s="1594">
        <f t="shared" ca="1" si="0"/>
        <v>16.933333333333334</v>
      </c>
      <c r="L18" s="335" t="s">
        <v>4150</v>
      </c>
      <c r="M18" s="1595">
        <v>44866</v>
      </c>
      <c r="N18" s="335">
        <f t="shared" si="1"/>
        <v>6.5666666666666664</v>
      </c>
      <c r="O18" s="1304">
        <v>30</v>
      </c>
      <c r="P18" s="1304">
        <v>138</v>
      </c>
      <c r="Q18" s="1304">
        <v>30</v>
      </c>
      <c r="R18" s="1304">
        <v>30</v>
      </c>
      <c r="S18" s="1304">
        <v>30</v>
      </c>
      <c r="T18" s="1304">
        <v>30</v>
      </c>
      <c r="U18" s="1304">
        <v>31</v>
      </c>
      <c r="V18" s="1304">
        <v>31</v>
      </c>
      <c r="W18" s="1304">
        <v>30</v>
      </c>
      <c r="X18" s="1304">
        <v>30</v>
      </c>
      <c r="Y18" s="1304">
        <v>30</v>
      </c>
      <c r="Z18" s="1304">
        <v>30</v>
      </c>
      <c r="AA18" s="1304">
        <v>30</v>
      </c>
      <c r="AB18" s="1304">
        <v>30</v>
      </c>
      <c r="AC18" s="1304">
        <v>30</v>
      </c>
      <c r="AD18" s="1304">
        <v>30</v>
      </c>
      <c r="AE18" s="1304">
        <v>30</v>
      </c>
      <c r="AF18" s="1304">
        <v>30</v>
      </c>
      <c r="AG18" s="1304">
        <v>30</v>
      </c>
      <c r="AH18" s="1304"/>
    </row>
    <row r="19" spans="1:34" ht="15.95">
      <c r="A19" s="1235">
        <v>18</v>
      </c>
      <c r="B19" t="s">
        <v>4222</v>
      </c>
      <c r="D19" s="1591">
        <v>1497409</v>
      </c>
      <c r="E19" s="1591" t="s">
        <v>142</v>
      </c>
      <c r="F19" s="903" t="s">
        <v>179</v>
      </c>
      <c r="G19" s="903" t="s">
        <v>323</v>
      </c>
      <c r="H19" s="789">
        <v>44669</v>
      </c>
      <c r="I19" s="1593">
        <f t="shared" ca="1" si="4"/>
        <v>1.3888888888888888</v>
      </c>
      <c r="J19" s="1594">
        <f t="shared" ca="1" si="5"/>
        <v>508</v>
      </c>
      <c r="K19" s="1594">
        <f t="shared" ca="1" si="0"/>
        <v>16.933333333333334</v>
      </c>
      <c r="L19" s="335" t="s">
        <v>4150</v>
      </c>
      <c r="M19" s="1595">
        <v>44866</v>
      </c>
      <c r="N19" s="335">
        <f t="shared" si="1"/>
        <v>6.5666666666666664</v>
      </c>
      <c r="O19" s="1304">
        <v>28</v>
      </c>
      <c r="P19" s="1304">
        <v>143</v>
      </c>
      <c r="Q19" s="1304">
        <v>28</v>
      </c>
      <c r="R19" s="1304">
        <v>28</v>
      </c>
      <c r="S19" s="1304">
        <v>28</v>
      </c>
      <c r="T19" s="1304">
        <v>28</v>
      </c>
      <c r="U19" s="1304">
        <v>30</v>
      </c>
      <c r="V19" s="1304">
        <v>30</v>
      </c>
      <c r="W19" s="1304">
        <v>28</v>
      </c>
      <c r="X19" s="1304">
        <v>28</v>
      </c>
      <c r="Y19" s="1304">
        <v>28</v>
      </c>
      <c r="Z19" s="1304">
        <v>28</v>
      </c>
      <c r="AA19" s="1304">
        <v>28</v>
      </c>
      <c r="AB19" s="1304">
        <v>28</v>
      </c>
      <c r="AC19" s="1304">
        <v>28</v>
      </c>
      <c r="AD19" s="1304">
        <v>28</v>
      </c>
      <c r="AE19" s="1304">
        <v>28</v>
      </c>
      <c r="AF19" s="1304">
        <v>28</v>
      </c>
      <c r="AG19" s="1304">
        <v>28</v>
      </c>
      <c r="AH19" s="1304"/>
    </row>
    <row r="20" spans="1:34" s="1385" customFormat="1" ht="15.95">
      <c r="A20" s="1235">
        <v>19</v>
      </c>
      <c r="B20" t="s">
        <v>4223</v>
      </c>
      <c r="D20" s="1473">
        <v>1497409</v>
      </c>
      <c r="E20" s="1473" t="s">
        <v>142</v>
      </c>
      <c r="F20" s="1421" t="s">
        <v>179</v>
      </c>
      <c r="G20" s="1421" t="s">
        <v>320</v>
      </c>
      <c r="H20" s="1423">
        <v>44669</v>
      </c>
      <c r="I20" s="1475">
        <f t="shared" ca="1" si="4"/>
        <v>1.3888888888888888</v>
      </c>
      <c r="J20" s="1476">
        <f t="shared" ca="1" si="5"/>
        <v>508</v>
      </c>
      <c r="K20" s="1476">
        <f t="shared" ca="1" si="0"/>
        <v>16.933333333333334</v>
      </c>
      <c r="L20" s="1425" t="s">
        <v>4150</v>
      </c>
      <c r="M20" s="1426">
        <v>44866</v>
      </c>
      <c r="N20" s="1425">
        <f t="shared" si="1"/>
        <v>6.5666666666666664</v>
      </c>
      <c r="O20" s="1465">
        <v>32</v>
      </c>
      <c r="P20" s="1465">
        <v>165</v>
      </c>
      <c r="Q20" s="1465">
        <v>32</v>
      </c>
      <c r="R20" s="1465">
        <v>32</v>
      </c>
      <c r="S20" s="1465">
        <v>32</v>
      </c>
      <c r="T20" s="1465">
        <v>32</v>
      </c>
      <c r="U20" s="1465">
        <v>33</v>
      </c>
      <c r="V20" s="1465">
        <v>33</v>
      </c>
      <c r="W20" s="1465">
        <v>32</v>
      </c>
      <c r="X20" s="1465">
        <v>32</v>
      </c>
      <c r="Y20" s="1465">
        <v>32</v>
      </c>
      <c r="Z20" s="1465">
        <v>32</v>
      </c>
      <c r="AA20" s="1465">
        <v>32</v>
      </c>
      <c r="AB20" s="1465">
        <v>32</v>
      </c>
      <c r="AC20" s="1465">
        <v>32</v>
      </c>
      <c r="AD20" s="1465">
        <v>32</v>
      </c>
      <c r="AE20" s="1465">
        <v>32</v>
      </c>
      <c r="AF20" s="1465">
        <v>32</v>
      </c>
      <c r="AG20" s="1465">
        <v>32</v>
      </c>
      <c r="AH20" s="1465"/>
    </row>
    <row r="21" spans="1:34" ht="15.95">
      <c r="A21" s="1235">
        <v>20</v>
      </c>
      <c r="B21" t="s">
        <v>4224</v>
      </c>
      <c r="C21" s="1304" t="s">
        <v>4163</v>
      </c>
      <c r="D21" s="197">
        <v>1497406</v>
      </c>
      <c r="E21" s="197" t="s">
        <v>144</v>
      </c>
      <c r="F21" s="197" t="s">
        <v>153</v>
      </c>
      <c r="G21" s="1455" t="s">
        <v>4219</v>
      </c>
      <c r="H21" s="1596">
        <v>44683</v>
      </c>
      <c r="I21" s="494">
        <f t="shared" ca="1" si="4"/>
        <v>1.35</v>
      </c>
      <c r="J21" s="189">
        <f t="shared" ca="1" si="5"/>
        <v>494</v>
      </c>
      <c r="K21" s="189">
        <f t="shared" ca="1" si="0"/>
        <v>16.466666666666665</v>
      </c>
      <c r="L21" s="1597" t="s">
        <v>4225</v>
      </c>
      <c r="M21" s="1491">
        <v>44866</v>
      </c>
      <c r="N21" s="332">
        <f t="shared" si="1"/>
        <v>6.1</v>
      </c>
      <c r="O21" s="1455">
        <v>23</v>
      </c>
      <c r="P21" s="1455">
        <v>211</v>
      </c>
      <c r="Q21" s="1455">
        <v>24</v>
      </c>
      <c r="R21" s="1304">
        <v>24</v>
      </c>
      <c r="S21" s="1304">
        <v>24</v>
      </c>
      <c r="T21" s="1304">
        <v>24</v>
      </c>
      <c r="U21" s="1304">
        <v>26</v>
      </c>
      <c r="V21" s="1304">
        <v>26</v>
      </c>
      <c r="W21" s="1304">
        <v>24</v>
      </c>
      <c r="X21" s="1304">
        <v>24</v>
      </c>
      <c r="Y21" s="1304">
        <v>24</v>
      </c>
      <c r="Z21" s="1304">
        <v>24</v>
      </c>
      <c r="AA21" s="1304">
        <v>24</v>
      </c>
      <c r="AB21" s="1304">
        <v>24</v>
      </c>
      <c r="AC21" s="1304">
        <v>24</v>
      </c>
      <c r="AD21" s="1304">
        <v>24</v>
      </c>
      <c r="AE21" s="1304">
        <v>24</v>
      </c>
      <c r="AF21" s="1304">
        <v>23</v>
      </c>
      <c r="AG21" s="1304">
        <v>23</v>
      </c>
      <c r="AH21" s="1304"/>
    </row>
    <row r="22" spans="1:34" ht="15.95">
      <c r="A22" s="1235">
        <v>21</v>
      </c>
      <c r="B22" t="s">
        <v>4226</v>
      </c>
      <c r="C22" s="1304"/>
      <c r="D22" s="197">
        <v>1497406</v>
      </c>
      <c r="E22" s="197" t="s">
        <v>144</v>
      </c>
      <c r="F22" s="197" t="s">
        <v>153</v>
      </c>
      <c r="G22" s="1455" t="s">
        <v>326</v>
      </c>
      <c r="H22" s="1596">
        <v>44683</v>
      </c>
      <c r="I22" s="494">
        <f t="shared" ca="1" si="4"/>
        <v>1.35</v>
      </c>
      <c r="J22" s="189">
        <f t="shared" ca="1" si="5"/>
        <v>494</v>
      </c>
      <c r="K22" s="189">
        <f t="shared" ca="1" si="0"/>
        <v>16.466666666666665</v>
      </c>
      <c r="L22" s="1597" t="s">
        <v>4225</v>
      </c>
      <c r="M22" s="1491">
        <v>44866</v>
      </c>
      <c r="N22" s="332">
        <f t="shared" si="1"/>
        <v>6.1</v>
      </c>
      <c r="O22" s="1455">
        <v>22</v>
      </c>
      <c r="P22" s="1455">
        <v>198</v>
      </c>
      <c r="Q22" s="1455">
        <v>23</v>
      </c>
      <c r="R22" s="1304">
        <v>23</v>
      </c>
      <c r="S22" s="1304">
        <v>23</v>
      </c>
      <c r="T22" s="1304">
        <v>23</v>
      </c>
      <c r="U22" s="1304">
        <v>23</v>
      </c>
      <c r="V22" s="1304">
        <v>23</v>
      </c>
      <c r="W22" s="1304">
        <v>23</v>
      </c>
      <c r="X22" s="1304">
        <v>23</v>
      </c>
      <c r="Y22" s="1304">
        <v>23</v>
      </c>
      <c r="Z22" s="1304">
        <v>23</v>
      </c>
      <c r="AA22" s="1304">
        <v>23</v>
      </c>
      <c r="AB22" s="1304">
        <v>23</v>
      </c>
      <c r="AC22" s="1304">
        <v>23</v>
      </c>
      <c r="AD22" s="1304">
        <v>23</v>
      </c>
      <c r="AE22" s="1304">
        <v>23</v>
      </c>
      <c r="AF22" s="1304">
        <v>22</v>
      </c>
      <c r="AG22" s="1304">
        <v>22</v>
      </c>
    </row>
    <row r="23" spans="1:34" ht="15.95">
      <c r="A23" s="1235">
        <v>22</v>
      </c>
      <c r="B23" t="s">
        <v>4227</v>
      </c>
      <c r="C23" s="1304"/>
      <c r="D23" s="197">
        <v>1497406</v>
      </c>
      <c r="E23" s="197" t="s">
        <v>144</v>
      </c>
      <c r="F23" s="197" t="s">
        <v>153</v>
      </c>
      <c r="G23" s="1455" t="s">
        <v>316</v>
      </c>
      <c r="H23" s="1596">
        <v>44683</v>
      </c>
      <c r="I23" s="494">
        <f t="shared" ca="1" si="4"/>
        <v>1.35</v>
      </c>
      <c r="J23" s="189">
        <f t="shared" ca="1" si="5"/>
        <v>494</v>
      </c>
      <c r="K23" s="189">
        <f t="shared" ca="1" si="0"/>
        <v>16.466666666666665</v>
      </c>
      <c r="L23" s="1597" t="s">
        <v>4225</v>
      </c>
      <c r="M23" s="1491">
        <v>44866</v>
      </c>
      <c r="N23" s="332">
        <f t="shared" si="1"/>
        <v>6.1</v>
      </c>
      <c r="O23" s="1455">
        <v>14</v>
      </c>
      <c r="P23" s="1455">
        <v>151</v>
      </c>
      <c r="Q23" s="1455">
        <v>15</v>
      </c>
      <c r="R23" s="1304">
        <v>16</v>
      </c>
      <c r="S23" s="1304">
        <v>16</v>
      </c>
      <c r="T23" s="1304">
        <v>15</v>
      </c>
      <c r="U23" s="1304">
        <v>15</v>
      </c>
      <c r="V23" s="1304">
        <v>15</v>
      </c>
      <c r="W23" s="1304">
        <v>16</v>
      </c>
      <c r="X23" s="1304">
        <v>16</v>
      </c>
      <c r="Y23" s="1304">
        <v>16</v>
      </c>
      <c r="Z23" s="1304">
        <v>16</v>
      </c>
      <c r="AA23" s="1304">
        <v>16</v>
      </c>
      <c r="AB23" s="1304">
        <v>16</v>
      </c>
      <c r="AC23" s="1304">
        <v>16</v>
      </c>
      <c r="AD23" s="1304">
        <v>16</v>
      </c>
      <c r="AE23" s="1304">
        <v>16</v>
      </c>
      <c r="AF23" s="1304">
        <v>14</v>
      </c>
      <c r="AG23" s="1304">
        <v>14</v>
      </c>
    </row>
    <row r="24" spans="1:34" ht="15.95">
      <c r="A24" s="1235">
        <v>23</v>
      </c>
      <c r="B24" t="s">
        <v>4228</v>
      </c>
      <c r="C24" s="1304"/>
      <c r="D24" s="197">
        <v>1497406</v>
      </c>
      <c r="E24" s="197" t="s">
        <v>144</v>
      </c>
      <c r="F24" s="197" t="s">
        <v>153</v>
      </c>
      <c r="G24" s="1455" t="s">
        <v>323</v>
      </c>
      <c r="H24" s="1596">
        <v>44683</v>
      </c>
      <c r="I24" s="494">
        <f t="shared" ca="1" si="4"/>
        <v>1.35</v>
      </c>
      <c r="J24" s="189">
        <f t="shared" ca="1" si="5"/>
        <v>494</v>
      </c>
      <c r="K24" s="189">
        <f t="shared" ca="1" si="0"/>
        <v>16.466666666666665</v>
      </c>
      <c r="L24" s="1597" t="s">
        <v>4225</v>
      </c>
      <c r="M24" s="1491">
        <v>44866</v>
      </c>
      <c r="N24" s="332">
        <f t="shared" si="1"/>
        <v>6.1</v>
      </c>
      <c r="O24" s="1455">
        <v>21</v>
      </c>
      <c r="P24" s="1455">
        <v>134</v>
      </c>
      <c r="Q24" s="1455">
        <v>22</v>
      </c>
      <c r="R24" s="1304">
        <v>22</v>
      </c>
      <c r="S24" s="1304">
        <v>22</v>
      </c>
      <c r="T24" s="1304">
        <v>21</v>
      </c>
      <c r="U24" s="1304">
        <v>22</v>
      </c>
      <c r="V24" s="1304">
        <v>22</v>
      </c>
      <c r="W24" s="1304">
        <v>22</v>
      </c>
      <c r="X24" s="1304">
        <v>22</v>
      </c>
      <c r="Y24" s="1304">
        <v>22</v>
      </c>
      <c r="Z24" s="1304">
        <v>22</v>
      </c>
      <c r="AA24" s="1304">
        <v>22</v>
      </c>
      <c r="AB24" s="1304">
        <v>22</v>
      </c>
      <c r="AC24" s="1304">
        <v>22</v>
      </c>
      <c r="AD24" s="1304">
        <v>22</v>
      </c>
      <c r="AE24" s="1304">
        <v>22</v>
      </c>
      <c r="AF24" s="1304">
        <v>21</v>
      </c>
      <c r="AG24" s="1304">
        <v>21</v>
      </c>
    </row>
    <row r="25" spans="1:34" s="1385" customFormat="1" ht="15.95">
      <c r="A25" s="1235">
        <v>24</v>
      </c>
      <c r="B25" t="s">
        <v>4229</v>
      </c>
      <c r="C25" s="527"/>
      <c r="D25" s="1511">
        <v>1497406</v>
      </c>
      <c r="E25" s="1511" t="s">
        <v>144</v>
      </c>
      <c r="F25" s="1511" t="s">
        <v>153</v>
      </c>
      <c r="G25" s="1399" t="s">
        <v>320</v>
      </c>
      <c r="H25" s="1512">
        <v>44683</v>
      </c>
      <c r="I25" s="1513">
        <f t="shared" ca="1" si="4"/>
        <v>1.35</v>
      </c>
      <c r="J25" s="1514">
        <f t="shared" ca="1" si="5"/>
        <v>494</v>
      </c>
      <c r="K25" s="1514">
        <f t="shared" ca="1" si="0"/>
        <v>16.466666666666665</v>
      </c>
      <c r="L25" s="1407" t="s">
        <v>4230</v>
      </c>
      <c r="M25" s="1492">
        <v>44866</v>
      </c>
      <c r="N25" s="1408">
        <f t="shared" si="1"/>
        <v>6.1</v>
      </c>
      <c r="O25" s="1399">
        <v>19</v>
      </c>
      <c r="P25" s="1399">
        <v>168</v>
      </c>
      <c r="Q25" s="1399">
        <v>20</v>
      </c>
      <c r="R25" s="1465">
        <v>20</v>
      </c>
      <c r="S25" s="1465">
        <v>20</v>
      </c>
      <c r="T25" s="1465">
        <v>20</v>
      </c>
      <c r="U25" s="1465">
        <v>20</v>
      </c>
      <c r="V25" s="1465">
        <v>20</v>
      </c>
      <c r="W25" s="1465">
        <v>20</v>
      </c>
      <c r="X25" s="1465">
        <v>20</v>
      </c>
      <c r="Y25" s="1465">
        <v>20</v>
      </c>
      <c r="Z25" s="1465">
        <v>20</v>
      </c>
      <c r="AA25" s="1465">
        <v>20</v>
      </c>
      <c r="AB25" s="1465">
        <v>20</v>
      </c>
      <c r="AC25" s="1465">
        <v>20</v>
      </c>
      <c r="AD25" s="1465">
        <v>20</v>
      </c>
      <c r="AE25" s="1465">
        <v>20</v>
      </c>
      <c r="AF25" s="1465">
        <v>19</v>
      </c>
      <c r="AG25" s="1465">
        <v>19</v>
      </c>
    </row>
    <row r="26" spans="1:34" ht="15.95">
      <c r="L26" s="1582" t="s">
        <v>4231</v>
      </c>
    </row>
    <row r="29" spans="1:34">
      <c r="A29" s="1235"/>
      <c r="C29" s="1304"/>
      <c r="W29" s="1304"/>
      <c r="X29" s="1304"/>
      <c r="Y29" s="1304"/>
      <c r="Z29" s="1304"/>
      <c r="AA29" s="1304"/>
      <c r="AB29" s="1304"/>
      <c r="AC29" s="1304"/>
      <c r="AD29" s="1304"/>
      <c r="AE29" s="1304"/>
      <c r="AF29" s="1304"/>
      <c r="AG29" s="1304"/>
      <c r="AH29" s="1304"/>
    </row>
    <row r="30" spans="1:34" s="1385" customFormat="1">
      <c r="A30" s="1464"/>
      <c r="C30" s="1465"/>
      <c r="W30" s="1465"/>
      <c r="X30" s="1465"/>
      <c r="Y30" s="1465"/>
      <c r="Z30" s="1465"/>
      <c r="AA30" s="1465"/>
      <c r="AB30" s="1465"/>
      <c r="AC30" s="1465"/>
      <c r="AD30" s="1465"/>
      <c r="AE30" s="1465"/>
      <c r="AF30" s="1465"/>
      <c r="AG30" s="1465"/>
      <c r="AH30" s="1465"/>
    </row>
    <row r="34" spans="1:23" s="661" customFormat="1" ht="15.95">
      <c r="A34" s="1138">
        <v>13</v>
      </c>
      <c r="B34" s="661" t="s">
        <v>4216</v>
      </c>
      <c r="D34" s="1598">
        <v>1497413</v>
      </c>
      <c r="E34" s="906" t="s">
        <v>144</v>
      </c>
      <c r="F34" s="906" t="s">
        <v>153</v>
      </c>
      <c r="G34" s="906" t="s">
        <v>329</v>
      </c>
      <c r="H34" s="953">
        <v>44656</v>
      </c>
      <c r="I34" s="1599">
        <f ca="1">YEARFRAC(H34,TODAY())</f>
        <v>1.425</v>
      </c>
      <c r="J34" s="955">
        <f ca="1">_xlfn.DAYS(TODAY(),H34)</f>
        <v>521</v>
      </c>
      <c r="K34" s="955">
        <f ca="1">J34/30</f>
        <v>17.366666666666667</v>
      </c>
      <c r="L34" s="368" t="s">
        <v>4150</v>
      </c>
      <c r="M34" s="1600">
        <v>44866</v>
      </c>
      <c r="N34" s="368">
        <f>_xlfn.DAYS(M34,H34)/30</f>
        <v>7</v>
      </c>
      <c r="O34" s="906">
        <v>19</v>
      </c>
      <c r="P34" s="906">
        <v>155</v>
      </c>
      <c r="Q34" s="906">
        <v>20</v>
      </c>
      <c r="R34" s="906">
        <v>21</v>
      </c>
      <c r="S34" s="906">
        <v>21</v>
      </c>
      <c r="T34" s="906">
        <v>21</v>
      </c>
      <c r="U34" s="661">
        <v>22</v>
      </c>
      <c r="V34" s="661">
        <v>22</v>
      </c>
      <c r="W34" s="661">
        <v>22</v>
      </c>
    </row>
    <row r="35" spans="1:23" s="661" customFormat="1" ht="15.95">
      <c r="A35" s="1138">
        <v>14</v>
      </c>
      <c r="B35" s="661" t="s">
        <v>4217</v>
      </c>
      <c r="D35" s="1598">
        <v>1497413</v>
      </c>
      <c r="E35" s="906" t="s">
        <v>144</v>
      </c>
      <c r="F35" s="906" t="s">
        <v>153</v>
      </c>
      <c r="G35" s="906" t="s">
        <v>326</v>
      </c>
      <c r="H35" s="953">
        <v>44656</v>
      </c>
      <c r="I35" s="1599">
        <f ca="1">YEARFRAC(H35,TODAY())</f>
        <v>1.425</v>
      </c>
      <c r="J35" s="955">
        <f ca="1">_xlfn.DAYS(TODAY(),H35)</f>
        <v>521</v>
      </c>
      <c r="K35" s="955">
        <f ca="1">J35/30</f>
        <v>17.366666666666667</v>
      </c>
      <c r="L35" s="368" t="s">
        <v>4150</v>
      </c>
      <c r="M35" s="1600">
        <v>44866</v>
      </c>
      <c r="N35" s="368">
        <f>_xlfn.DAYS(M35,H35)/30</f>
        <v>7</v>
      </c>
      <c r="O35" s="906">
        <v>21</v>
      </c>
      <c r="P35" s="906">
        <v>162</v>
      </c>
      <c r="Q35" s="906">
        <v>21</v>
      </c>
      <c r="R35" s="906">
        <v>22</v>
      </c>
      <c r="S35" s="906">
        <v>22</v>
      </c>
      <c r="T35" s="906">
        <v>23</v>
      </c>
      <c r="U35" s="661">
        <v>23</v>
      </c>
      <c r="V35" s="661">
        <v>24</v>
      </c>
      <c r="W35" s="661">
        <v>24</v>
      </c>
    </row>
    <row r="36" spans="1:23" s="661" customFormat="1" ht="15.95">
      <c r="A36" s="1138">
        <v>15</v>
      </c>
      <c r="B36" s="661" t="s">
        <v>4218</v>
      </c>
      <c r="D36" s="1598">
        <v>1497413</v>
      </c>
      <c r="E36" s="906" t="s">
        <v>144</v>
      </c>
      <c r="F36" s="906" t="s">
        <v>153</v>
      </c>
      <c r="G36" s="906" t="s">
        <v>316</v>
      </c>
      <c r="H36" s="953">
        <v>44656</v>
      </c>
      <c r="I36" s="1599">
        <f ca="1">YEARFRAC(H36,TODAY())</f>
        <v>1.425</v>
      </c>
      <c r="J36" s="955">
        <f ca="1">_xlfn.DAYS(TODAY(),H36)</f>
        <v>521</v>
      </c>
      <c r="K36" s="955">
        <f ca="1">J36/30</f>
        <v>17.366666666666667</v>
      </c>
      <c r="L36" s="368" t="s">
        <v>4150</v>
      </c>
      <c r="M36" s="1600">
        <v>44866</v>
      </c>
      <c r="N36" s="368">
        <f>_xlfn.DAYS(M36,H36)/30</f>
        <v>7</v>
      </c>
      <c r="O36" s="906">
        <v>22</v>
      </c>
      <c r="P36" s="906">
        <v>123</v>
      </c>
      <c r="Q36" s="906">
        <v>23</v>
      </c>
      <c r="R36" s="906">
        <v>24</v>
      </c>
      <c r="S36" s="906">
        <v>23</v>
      </c>
      <c r="T36" s="906">
        <v>24</v>
      </c>
      <c r="U36" s="661">
        <v>24</v>
      </c>
      <c r="V36" s="661">
        <v>25</v>
      </c>
      <c r="W36" s="661">
        <v>25</v>
      </c>
    </row>
    <row r="43" spans="1:23" ht="15.95">
      <c r="A43" s="14" t="s">
        <v>184</v>
      </c>
    </row>
    <row r="44" spans="1:23" ht="15.95">
      <c r="A44" s="877" t="s">
        <v>153</v>
      </c>
    </row>
    <row r="45" spans="1:23">
      <c r="A45" s="105" t="s">
        <v>170</v>
      </c>
    </row>
    <row r="46" spans="1:23" ht="15.95">
      <c r="A46" s="124" t="s">
        <v>179</v>
      </c>
    </row>
    <row r="47" spans="1:23" ht="15.95">
      <c r="A47" s="3" t="s">
        <v>185</v>
      </c>
    </row>
    <row r="48" spans="1:23" ht="15.95">
      <c r="A48" s="92" t="s">
        <v>183</v>
      </c>
    </row>
    <row r="49" spans="1:1">
      <c r="A49" s="151" t="s">
        <v>186</v>
      </c>
    </row>
    <row r="50" spans="1:1" ht="17.100000000000001">
      <c r="A50" s="878" t="s">
        <v>187</v>
      </c>
    </row>
    <row r="51" spans="1:1" ht="17.100000000000001">
      <c r="A51" s="879" t="s">
        <v>188</v>
      </c>
    </row>
  </sheetData>
  <pageMargins left="0.7" right="0.7" top="0.75" bottom="0.75" header="0.3" footer="0.3"/>
  <pageSetup fitToHeight="0" orientation="landscape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F595-501B-451C-BA2D-9B1AB224B3AF}">
  <sheetPr>
    <tabColor rgb="FFA5FADB"/>
    <pageSetUpPr fitToPage="1"/>
  </sheetPr>
  <dimension ref="A1:AW43"/>
  <sheetViews>
    <sheetView workbookViewId="0">
      <selection activeCell="I6" sqref="I6"/>
    </sheetView>
  </sheetViews>
  <sheetFormatPr defaultColWidth="9.140625" defaultRowHeight="15"/>
  <cols>
    <col min="1" max="1" width="9.140625" style="1306"/>
    <col min="2" max="2" width="11" style="1306" bestFit="1" customWidth="1"/>
    <col min="3" max="3" width="13.28515625" style="1306" customWidth="1"/>
    <col min="4" max="5" width="15.85546875" style="1304" customWidth="1"/>
    <col min="6" max="8" width="9.140625" style="1304"/>
    <col min="9" max="9" width="15.42578125" style="1304" customWidth="1"/>
    <col min="10" max="10" width="13.140625" style="1304" customWidth="1"/>
    <col min="11" max="11" width="12.85546875" style="1304" customWidth="1"/>
    <col min="12" max="12" width="17.7109375" style="1304" customWidth="1"/>
    <col min="13" max="13" width="21.85546875" style="1304" customWidth="1"/>
    <col min="14" max="14" width="15.42578125" style="1304" customWidth="1"/>
    <col min="15" max="15" width="17.140625" style="1304" customWidth="1"/>
    <col min="16" max="16" width="21.85546875" style="1304" bestFit="1" customWidth="1"/>
    <col min="17" max="17" width="22.42578125" style="1304" bestFit="1" customWidth="1"/>
    <col min="18" max="18" width="9.28515625" style="1304" bestFit="1" customWidth="1"/>
    <col min="19" max="19" width="10.42578125" style="1304" bestFit="1" customWidth="1"/>
    <col min="20" max="20" width="10.42578125" style="1304" customWidth="1"/>
    <col min="21" max="21" width="23.85546875" style="1306" bestFit="1" customWidth="1"/>
    <col min="22" max="23" width="11.42578125" style="1306" bestFit="1" customWidth="1"/>
    <col min="24" max="24" width="11.42578125" style="1306" customWidth="1"/>
    <col min="25" max="25" width="10.42578125" style="1306" bestFit="1" customWidth="1"/>
    <col min="26" max="28" width="11.42578125" style="1306" bestFit="1" customWidth="1"/>
    <col min="29" max="30" width="10.42578125" style="1306" bestFit="1" customWidth="1"/>
    <col min="31" max="33" width="11.42578125" style="1306" bestFit="1" customWidth="1"/>
    <col min="34" max="34" width="9.28515625" style="1306" bestFit="1" customWidth="1"/>
    <col min="35" max="35" width="10.42578125" style="1306" bestFit="1" customWidth="1"/>
    <col min="36" max="16384" width="9.140625" style="1306"/>
  </cols>
  <sheetData>
    <row r="1" spans="1:49">
      <c r="A1" s="1764" t="s">
        <v>126</v>
      </c>
      <c r="B1" s="1463" t="s">
        <v>904</v>
      </c>
      <c r="C1" s="1463" t="s">
        <v>3367</v>
      </c>
      <c r="D1" s="1402" t="s">
        <v>269</v>
      </c>
      <c r="E1" s="1402" t="s">
        <v>3227</v>
      </c>
      <c r="F1" s="1402" t="s">
        <v>219</v>
      </c>
      <c r="G1" s="1402" t="s">
        <v>222</v>
      </c>
      <c r="H1" s="1402" t="s">
        <v>271</v>
      </c>
      <c r="I1" s="1402" t="s">
        <v>218</v>
      </c>
      <c r="J1" s="1402" t="s">
        <v>272</v>
      </c>
      <c r="K1" s="1402" t="s">
        <v>3684</v>
      </c>
      <c r="L1" s="1402" t="s">
        <v>3685</v>
      </c>
      <c r="M1" s="1402" t="s">
        <v>3233</v>
      </c>
      <c r="N1" s="1490" t="s">
        <v>3675</v>
      </c>
      <c r="O1" s="1402" t="s">
        <v>3676</v>
      </c>
      <c r="P1" s="429" t="s">
        <v>4232</v>
      </c>
      <c r="Q1" s="326" t="s">
        <v>4233</v>
      </c>
      <c r="R1" s="1620">
        <v>44813</v>
      </c>
      <c r="S1" s="1620">
        <v>44827</v>
      </c>
      <c r="T1" s="1620">
        <v>44834</v>
      </c>
      <c r="U1" s="6">
        <v>44841</v>
      </c>
      <c r="V1" s="6">
        <v>44848</v>
      </c>
      <c r="W1" s="6">
        <v>44855</v>
      </c>
      <c r="X1" s="6">
        <v>44862</v>
      </c>
      <c r="Y1" s="1379">
        <v>44869</v>
      </c>
      <c r="Z1" s="1379">
        <v>44876</v>
      </c>
      <c r="AA1" s="1379">
        <v>44883</v>
      </c>
      <c r="AB1" s="1379">
        <v>44890</v>
      </c>
      <c r="AC1" s="1379">
        <v>44897</v>
      </c>
      <c r="AD1" s="1379">
        <v>44904</v>
      </c>
      <c r="AE1" s="1379">
        <v>44911</v>
      </c>
      <c r="AF1" s="1379">
        <v>44918</v>
      </c>
      <c r="AG1" s="1379">
        <v>44925</v>
      </c>
      <c r="AH1" s="1379">
        <v>44932</v>
      </c>
      <c r="AI1" s="1379">
        <v>44939</v>
      </c>
      <c r="AJ1" s="1306" t="s">
        <v>3738</v>
      </c>
    </row>
    <row r="2" spans="1:49" s="1633" customFormat="1" ht="15.95">
      <c r="A2" s="1765">
        <v>1</v>
      </c>
      <c r="B2" s="1857" t="s">
        <v>4234</v>
      </c>
      <c r="C2" s="1633" t="s">
        <v>4235</v>
      </c>
      <c r="D2" s="1634" t="s">
        <v>4145</v>
      </c>
      <c r="E2" s="1725">
        <v>1459516</v>
      </c>
      <c r="F2" s="1725" t="s">
        <v>142</v>
      </c>
      <c r="G2" s="1725" t="s">
        <v>183</v>
      </c>
      <c r="H2" s="1725" t="s">
        <v>4236</v>
      </c>
      <c r="I2" s="1726">
        <v>44512</v>
      </c>
      <c r="J2" s="1727">
        <f ca="1">YEARFRAC(I2,TODAY())</f>
        <v>1.8222222222222222</v>
      </c>
      <c r="K2" s="1728">
        <f ca="1">_xlfn.DAYS(TODAY(),I2)</f>
        <v>665</v>
      </c>
      <c r="L2" s="1728">
        <f ca="1">K2/30</f>
        <v>22.166666666666668</v>
      </c>
      <c r="M2" s="1729" t="s">
        <v>387</v>
      </c>
      <c r="N2" s="1730">
        <v>44893</v>
      </c>
      <c r="O2" s="1731">
        <f>_xlfn.DAYS(N2,I2)/30</f>
        <v>12.7</v>
      </c>
      <c r="P2" s="1732">
        <v>31</v>
      </c>
      <c r="Q2" s="1732">
        <v>205</v>
      </c>
      <c r="R2" s="1732">
        <v>30</v>
      </c>
      <c r="S2" s="1634">
        <v>32</v>
      </c>
      <c r="T2" s="1634">
        <v>32</v>
      </c>
      <c r="U2" s="1634">
        <v>32</v>
      </c>
      <c r="V2" s="1634">
        <v>32</v>
      </c>
      <c r="W2" s="1634">
        <v>32</v>
      </c>
      <c r="X2" s="1634">
        <v>32</v>
      </c>
      <c r="Y2" s="1634">
        <v>32</v>
      </c>
      <c r="Z2" s="1634">
        <v>30</v>
      </c>
      <c r="AA2" s="1634">
        <v>32</v>
      </c>
      <c r="AB2" s="1634">
        <v>32</v>
      </c>
      <c r="AC2" s="1634">
        <v>32</v>
      </c>
      <c r="AD2" s="1634">
        <v>32</v>
      </c>
      <c r="AE2" s="1634">
        <v>32</v>
      </c>
      <c r="AF2" s="1634">
        <v>32</v>
      </c>
      <c r="AG2" s="1634">
        <v>30</v>
      </c>
      <c r="AH2" s="1634">
        <v>30</v>
      </c>
      <c r="AI2" s="1634">
        <v>30</v>
      </c>
      <c r="AJ2" s="1634">
        <v>162</v>
      </c>
      <c r="AK2" s="1634"/>
      <c r="AL2" s="1634"/>
      <c r="AM2" s="1634"/>
      <c r="AN2" s="1634"/>
      <c r="AO2" s="1855"/>
      <c r="AP2" s="1855"/>
      <c r="AQ2" s="1855"/>
      <c r="AR2" s="1855"/>
      <c r="AS2" s="1855"/>
      <c r="AT2" s="1855"/>
      <c r="AU2" s="1855"/>
      <c r="AV2" s="1855"/>
      <c r="AW2" s="1855"/>
    </row>
    <row r="3" spans="1:49" customFormat="1" ht="15.95">
      <c r="A3" s="1765">
        <v>2</v>
      </c>
      <c r="B3" s="1858" t="s">
        <v>4237</v>
      </c>
      <c r="C3" t="s">
        <v>4238</v>
      </c>
      <c r="D3" s="1304"/>
      <c r="E3" s="1559">
        <v>1459510</v>
      </c>
      <c r="F3" s="1559" t="s">
        <v>144</v>
      </c>
      <c r="G3" s="1415" t="s">
        <v>183</v>
      </c>
      <c r="H3" s="1559" t="s">
        <v>329</v>
      </c>
      <c r="I3" s="1560">
        <v>44516</v>
      </c>
      <c r="J3" s="1557">
        <f ca="1">YEARFRAC(I3,TODAY())</f>
        <v>1.8111111111111111</v>
      </c>
      <c r="K3" s="1558">
        <f ca="1">_xlfn.DAYS(TODAY(),I3)</f>
        <v>661</v>
      </c>
      <c r="L3" s="1558">
        <f ca="1">K3/30</f>
        <v>22.033333333333335</v>
      </c>
      <c r="M3" s="1707" t="s">
        <v>387</v>
      </c>
      <c r="N3" s="1417">
        <v>44893</v>
      </c>
      <c r="O3" s="524">
        <f>_xlfn.DAYS(N3,I3)/30</f>
        <v>12.566666666666666</v>
      </c>
      <c r="P3" s="902">
        <v>25</v>
      </c>
      <c r="Q3" s="902">
        <v>154</v>
      </c>
      <c r="R3" s="902">
        <v>25</v>
      </c>
      <c r="S3" s="1304">
        <v>25</v>
      </c>
      <c r="T3" s="1304">
        <v>25</v>
      </c>
      <c r="U3" s="1304">
        <v>25</v>
      </c>
      <c r="V3" s="1304">
        <v>25</v>
      </c>
      <c r="W3" s="1304">
        <v>25</v>
      </c>
      <c r="X3" s="1304">
        <v>25</v>
      </c>
      <c r="Y3" s="1304">
        <v>25</v>
      </c>
      <c r="Z3" s="1304">
        <v>25</v>
      </c>
      <c r="AA3" s="1304">
        <v>25</v>
      </c>
      <c r="AB3" s="1304">
        <v>25</v>
      </c>
      <c r="AC3" s="1304">
        <v>25</v>
      </c>
      <c r="AD3" s="1304">
        <v>25</v>
      </c>
      <c r="AE3" s="1304">
        <v>25</v>
      </c>
      <c r="AF3" s="1304">
        <v>25</v>
      </c>
      <c r="AG3" s="1304">
        <v>27</v>
      </c>
      <c r="AH3" s="1304">
        <v>27</v>
      </c>
      <c r="AI3" s="1304">
        <v>25</v>
      </c>
      <c r="AJ3" s="1304">
        <v>164</v>
      </c>
      <c r="AK3" s="1304"/>
      <c r="AL3" s="1304"/>
      <c r="AM3" s="1304"/>
      <c r="AN3" s="1304"/>
      <c r="AO3" s="1"/>
      <c r="AP3" s="1"/>
      <c r="AQ3" s="1"/>
      <c r="AR3" s="1"/>
      <c r="AS3" s="1"/>
      <c r="AT3" s="1"/>
      <c r="AU3" s="1"/>
      <c r="AV3" s="1"/>
      <c r="AW3" s="1"/>
    </row>
    <row r="4" spans="1:49" s="1385" customFormat="1" ht="15.95">
      <c r="A4" s="1765">
        <v>3</v>
      </c>
      <c r="B4" s="1858" t="s">
        <v>4239</v>
      </c>
      <c r="C4" s="1385" t="s">
        <v>4240</v>
      </c>
      <c r="D4" s="1465" t="s">
        <v>4148</v>
      </c>
      <c r="E4" s="1559">
        <v>1459510</v>
      </c>
      <c r="F4" s="1559" t="s">
        <v>144</v>
      </c>
      <c r="G4" s="1415" t="s">
        <v>183</v>
      </c>
      <c r="H4" s="1559" t="s">
        <v>326</v>
      </c>
      <c r="I4" s="1560">
        <v>44516</v>
      </c>
      <c r="J4" s="1557">
        <f ca="1">YEARFRAC(I4,TODAY())</f>
        <v>1.8111111111111111</v>
      </c>
      <c r="K4" s="1558">
        <f ca="1">_xlfn.DAYS(TODAY(),I4)</f>
        <v>661</v>
      </c>
      <c r="L4" s="1558">
        <f ca="1">K4/30</f>
        <v>22.033333333333335</v>
      </c>
      <c r="M4" s="1707" t="s">
        <v>387</v>
      </c>
      <c r="N4" s="1417">
        <v>44893</v>
      </c>
      <c r="O4" s="524">
        <f>_xlfn.DAYS(N4,I4)/30</f>
        <v>12.566666666666666</v>
      </c>
      <c r="P4" s="902">
        <v>25</v>
      </c>
      <c r="Q4" s="902">
        <v>136</v>
      </c>
      <c r="R4" s="902">
        <v>25</v>
      </c>
      <c r="S4" s="1304">
        <v>26</v>
      </c>
      <c r="T4" s="1304">
        <v>26</v>
      </c>
      <c r="U4" s="1304">
        <v>26</v>
      </c>
      <c r="V4" s="1304">
        <v>26</v>
      </c>
      <c r="W4" s="1304">
        <v>26</v>
      </c>
      <c r="X4" s="1304">
        <v>26</v>
      </c>
      <c r="Y4" s="1304">
        <v>26</v>
      </c>
      <c r="Z4" s="1465">
        <v>25</v>
      </c>
      <c r="AA4" s="1304">
        <v>26</v>
      </c>
      <c r="AB4" s="1304">
        <v>26</v>
      </c>
      <c r="AC4" s="1304">
        <v>26</v>
      </c>
      <c r="AD4" s="1304">
        <v>26</v>
      </c>
      <c r="AE4" s="1304">
        <v>26</v>
      </c>
      <c r="AF4" s="1304">
        <v>26</v>
      </c>
      <c r="AG4" s="1465">
        <v>27</v>
      </c>
      <c r="AH4" s="1465">
        <v>27</v>
      </c>
      <c r="AI4" s="1465">
        <v>26</v>
      </c>
      <c r="AJ4" s="1465">
        <v>185</v>
      </c>
      <c r="AK4" s="1465"/>
      <c r="AL4" s="1465"/>
      <c r="AM4" s="1465"/>
      <c r="AN4" s="1465"/>
      <c r="AO4" s="527"/>
      <c r="AP4" s="527"/>
      <c r="AQ4" s="527"/>
      <c r="AR4" s="527"/>
      <c r="AS4" s="527"/>
      <c r="AT4" s="527"/>
      <c r="AU4" s="527"/>
      <c r="AV4" s="527"/>
      <c r="AW4" s="527"/>
    </row>
    <row r="5" spans="1:49" customFormat="1" ht="15.95">
      <c r="A5" s="1765">
        <v>4</v>
      </c>
      <c r="B5" s="1858" t="s">
        <v>4241</v>
      </c>
      <c r="C5" t="s">
        <v>4242</v>
      </c>
      <c r="D5" s="1304"/>
      <c r="E5" s="1708">
        <v>1497405</v>
      </c>
      <c r="F5" s="1708" t="s">
        <v>144</v>
      </c>
      <c r="G5" s="1708" t="s">
        <v>1248</v>
      </c>
      <c r="H5" s="1708" t="s">
        <v>329</v>
      </c>
      <c r="I5" s="1709">
        <v>44686</v>
      </c>
      <c r="J5" s="1710">
        <f ca="1">YEARFRAC(I5,TODAY())</f>
        <v>1.3416666666666666</v>
      </c>
      <c r="K5" s="1711">
        <f ca="1">_xlfn.DAYS(TODAY(),I5)</f>
        <v>491</v>
      </c>
      <c r="L5" s="1711">
        <f ca="1">K5/30</f>
        <v>16.366666666666667</v>
      </c>
      <c r="M5" s="1712" t="s">
        <v>4243</v>
      </c>
      <c r="N5" s="1713">
        <v>44893</v>
      </c>
      <c r="O5" s="1714">
        <f>_xlfn.DAYS(N5,I5)/30</f>
        <v>6.9</v>
      </c>
      <c r="P5" s="1715">
        <v>22</v>
      </c>
      <c r="Q5" s="1715">
        <v>152</v>
      </c>
      <c r="R5" s="1715">
        <v>22</v>
      </c>
      <c r="S5" s="1304">
        <v>23</v>
      </c>
      <c r="T5" s="1304">
        <v>23</v>
      </c>
      <c r="U5" s="1304">
        <v>23</v>
      </c>
      <c r="V5" s="1304">
        <v>23</v>
      </c>
      <c r="W5" s="1304">
        <v>23</v>
      </c>
      <c r="X5" s="1304">
        <v>23</v>
      </c>
      <c r="Y5" s="1304">
        <v>23</v>
      </c>
      <c r="Z5" s="1304">
        <v>22</v>
      </c>
      <c r="AA5" s="1304">
        <v>23</v>
      </c>
      <c r="AB5" s="1304">
        <v>23</v>
      </c>
      <c r="AC5" s="1304">
        <v>23</v>
      </c>
      <c r="AD5" s="1304">
        <v>23</v>
      </c>
      <c r="AE5" s="1304">
        <v>23</v>
      </c>
      <c r="AF5" s="1304">
        <v>23</v>
      </c>
      <c r="AG5" s="1304">
        <v>22</v>
      </c>
      <c r="AH5" s="1304">
        <v>23</v>
      </c>
      <c r="AI5" s="1304">
        <v>23</v>
      </c>
      <c r="AJ5" s="1304"/>
      <c r="AK5" s="1304"/>
      <c r="AL5" s="1304"/>
      <c r="AM5" s="1304"/>
      <c r="AN5" s="1304"/>
      <c r="AO5" s="1"/>
      <c r="AP5" s="1"/>
      <c r="AQ5" s="1"/>
      <c r="AR5" s="1"/>
      <c r="AS5" s="1"/>
      <c r="AT5" s="1"/>
      <c r="AU5" s="1"/>
      <c r="AV5" s="1"/>
      <c r="AW5" s="1"/>
    </row>
    <row r="6" spans="1:49" customFormat="1" ht="15.95">
      <c r="A6" s="1765">
        <v>5</v>
      </c>
      <c r="B6" s="1858" t="s">
        <v>4244</v>
      </c>
      <c r="C6" t="s">
        <v>4245</v>
      </c>
      <c r="D6" s="1304"/>
      <c r="E6" s="1708">
        <v>1497405</v>
      </c>
      <c r="F6" s="1708" t="s">
        <v>144</v>
      </c>
      <c r="G6" s="1708" t="s">
        <v>1248</v>
      </c>
      <c r="H6" s="1708" t="s">
        <v>3804</v>
      </c>
      <c r="I6" s="1762">
        <v>44707</v>
      </c>
      <c r="J6" s="1710">
        <f t="shared" ref="J6:J8" ca="1" si="0">YEARFRAC(I6,TODAY())</f>
        <v>1.2833333333333334</v>
      </c>
      <c r="K6" s="1711">
        <f t="shared" ref="K6:K8" ca="1" si="1">_xlfn.DAYS(TODAY(),I6)</f>
        <v>470</v>
      </c>
      <c r="L6" s="1711">
        <f t="shared" ref="L6:L8" ca="1" si="2">K6/30</f>
        <v>15.666666666666666</v>
      </c>
      <c r="M6" s="1712" t="s">
        <v>4243</v>
      </c>
      <c r="N6" s="1713">
        <v>44893</v>
      </c>
      <c r="O6" s="1714">
        <f t="shared" ref="O6:O8" si="3">_xlfn.DAYS(N6,I6)/30</f>
        <v>6.2</v>
      </c>
      <c r="P6" s="1715">
        <v>23</v>
      </c>
      <c r="Q6" s="1715">
        <v>143</v>
      </c>
      <c r="R6" s="1715">
        <v>23</v>
      </c>
      <c r="S6" s="1304">
        <v>23</v>
      </c>
      <c r="T6" s="1304">
        <v>23</v>
      </c>
      <c r="U6" s="1304">
        <v>23</v>
      </c>
      <c r="V6" s="1304">
        <v>23</v>
      </c>
      <c r="W6" s="1304">
        <v>23</v>
      </c>
      <c r="X6" s="1304">
        <v>23</v>
      </c>
      <c r="Y6" s="1304">
        <v>23</v>
      </c>
      <c r="Z6" s="1304">
        <v>23</v>
      </c>
      <c r="AA6" s="1304">
        <v>23</v>
      </c>
      <c r="AB6" s="1304">
        <v>23</v>
      </c>
      <c r="AC6" s="1304">
        <v>23</v>
      </c>
      <c r="AD6" s="1304">
        <v>23</v>
      </c>
      <c r="AE6" s="1304">
        <v>23</v>
      </c>
      <c r="AF6" s="1304">
        <v>23</v>
      </c>
      <c r="AG6" s="1304">
        <v>23</v>
      </c>
      <c r="AH6" s="1304">
        <v>23</v>
      </c>
      <c r="AI6" s="1304">
        <v>23</v>
      </c>
      <c r="AJ6" s="1304"/>
      <c r="AK6" s="1304"/>
      <c r="AL6" s="1304"/>
      <c r="AM6" s="1304"/>
      <c r="AN6" s="1304"/>
      <c r="AO6" s="1"/>
      <c r="AP6" s="1"/>
      <c r="AQ6" s="1"/>
      <c r="AR6" s="1"/>
      <c r="AS6" s="1"/>
      <c r="AT6" s="1"/>
      <c r="AU6" s="1"/>
      <c r="AV6" s="1"/>
      <c r="AW6" s="1"/>
    </row>
    <row r="7" spans="1:49" ht="15.95">
      <c r="A7" s="1765">
        <v>6</v>
      </c>
      <c r="B7" s="1858" t="s">
        <v>4246</v>
      </c>
      <c r="C7" t="s">
        <v>4247</v>
      </c>
      <c r="D7" s="1304" t="s">
        <v>4149</v>
      </c>
      <c r="E7" s="1708">
        <v>1497405</v>
      </c>
      <c r="F7" s="1708" t="s">
        <v>144</v>
      </c>
      <c r="G7" s="1708" t="s">
        <v>1248</v>
      </c>
      <c r="H7" s="1708" t="s">
        <v>316</v>
      </c>
      <c r="I7" s="1709">
        <v>44686</v>
      </c>
      <c r="J7" s="1710">
        <f t="shared" ca="1" si="0"/>
        <v>1.3416666666666666</v>
      </c>
      <c r="K7" s="1711">
        <f t="shared" ca="1" si="1"/>
        <v>491</v>
      </c>
      <c r="L7" s="1711">
        <f t="shared" ca="1" si="2"/>
        <v>16.366666666666667</v>
      </c>
      <c r="M7" s="1712" t="s">
        <v>4243</v>
      </c>
      <c r="N7" s="1713">
        <v>44893</v>
      </c>
      <c r="O7" s="1714">
        <f t="shared" si="3"/>
        <v>6.9</v>
      </c>
      <c r="P7" s="1715">
        <v>20</v>
      </c>
      <c r="Q7" s="1715">
        <v>205</v>
      </c>
      <c r="R7" s="1715">
        <v>20</v>
      </c>
      <c r="S7" s="1304">
        <v>21</v>
      </c>
      <c r="T7" s="1304">
        <v>21</v>
      </c>
      <c r="U7" s="1304">
        <v>21</v>
      </c>
      <c r="V7" s="1304">
        <v>21</v>
      </c>
      <c r="W7" s="1304">
        <v>21</v>
      </c>
      <c r="X7" s="1304">
        <v>21</v>
      </c>
      <c r="Y7" s="1304">
        <v>21</v>
      </c>
      <c r="Z7" s="1304">
        <v>20</v>
      </c>
      <c r="AA7" s="1304">
        <v>21</v>
      </c>
      <c r="AB7" s="1304">
        <v>21</v>
      </c>
      <c r="AC7" s="1304">
        <v>21</v>
      </c>
      <c r="AD7" s="1304">
        <v>21</v>
      </c>
      <c r="AE7" s="1304">
        <v>21</v>
      </c>
      <c r="AF7" s="1304">
        <v>21</v>
      </c>
      <c r="AG7" s="1304">
        <v>20</v>
      </c>
      <c r="AH7" s="1304">
        <v>21</v>
      </c>
      <c r="AI7" s="1304">
        <v>21</v>
      </c>
      <c r="AJ7" s="1304"/>
      <c r="AK7" s="1304"/>
      <c r="AL7" s="1304"/>
      <c r="AM7" s="1304"/>
      <c r="AN7" s="1304"/>
      <c r="AO7" s="1304"/>
      <c r="AP7" s="1304"/>
      <c r="AQ7" s="1304"/>
      <c r="AR7" s="1304"/>
      <c r="AS7" s="1304"/>
      <c r="AT7" s="1304"/>
      <c r="AU7" s="1304"/>
      <c r="AV7" s="1304"/>
      <c r="AW7" s="1304"/>
    </row>
    <row r="8" spans="1:49" s="1398" customFormat="1" ht="15.95">
      <c r="A8" s="1765">
        <v>7</v>
      </c>
      <c r="B8" s="1858" t="s">
        <v>4248</v>
      </c>
      <c r="C8" s="1385" t="s">
        <v>4249</v>
      </c>
      <c r="E8" s="1401">
        <v>1497405</v>
      </c>
      <c r="F8" s="1401" t="s">
        <v>144</v>
      </c>
      <c r="G8" s="1401" t="s">
        <v>1248</v>
      </c>
      <c r="H8" s="1400" t="s">
        <v>323</v>
      </c>
      <c r="I8" s="1763">
        <v>44707</v>
      </c>
      <c r="J8" s="1493">
        <f t="shared" ca="1" si="0"/>
        <v>1.2833333333333334</v>
      </c>
      <c r="K8" s="1494">
        <f t="shared" ca="1" si="1"/>
        <v>470</v>
      </c>
      <c r="L8" s="1494">
        <f t="shared" ca="1" si="2"/>
        <v>15.666666666666666</v>
      </c>
      <c r="M8" s="1498" t="s">
        <v>4243</v>
      </c>
      <c r="N8" s="1495">
        <v>44893</v>
      </c>
      <c r="O8" s="1496">
        <f t="shared" si="3"/>
        <v>6.2</v>
      </c>
      <c r="P8" s="1400">
        <v>21</v>
      </c>
      <c r="Q8" s="1400">
        <v>154</v>
      </c>
      <c r="R8" s="1400">
        <v>22</v>
      </c>
      <c r="S8" s="1465">
        <v>21</v>
      </c>
      <c r="T8" s="1465">
        <v>21</v>
      </c>
      <c r="U8" s="1465">
        <v>21</v>
      </c>
      <c r="V8" s="1465">
        <v>21</v>
      </c>
      <c r="W8" s="1465">
        <v>21</v>
      </c>
      <c r="X8" s="1465">
        <v>21</v>
      </c>
      <c r="Y8" s="1465">
        <v>21</v>
      </c>
      <c r="Z8" s="1465">
        <v>22</v>
      </c>
      <c r="AA8" s="1465">
        <v>21</v>
      </c>
      <c r="AB8" s="1465">
        <v>21</v>
      </c>
      <c r="AC8" s="1465">
        <v>21</v>
      </c>
      <c r="AD8" s="1465">
        <v>21</v>
      </c>
      <c r="AE8" s="1465">
        <v>21</v>
      </c>
      <c r="AF8" s="1465">
        <v>21</v>
      </c>
      <c r="AG8" s="1465">
        <v>22</v>
      </c>
      <c r="AH8" s="1465">
        <v>21</v>
      </c>
      <c r="AI8" s="1465">
        <v>21</v>
      </c>
      <c r="AJ8" s="1465"/>
      <c r="AK8" s="1465"/>
      <c r="AL8" s="1465"/>
      <c r="AM8" s="1465"/>
      <c r="AN8" s="1465"/>
      <c r="AO8" s="1465"/>
      <c r="AP8" s="1465"/>
      <c r="AQ8" s="1465"/>
      <c r="AR8" s="1465"/>
      <c r="AS8" s="1465"/>
      <c r="AT8" s="1465"/>
      <c r="AU8" s="1465"/>
      <c r="AV8" s="1465"/>
      <c r="AW8" s="1465"/>
    </row>
    <row r="9" spans="1:49" ht="15.95">
      <c r="A9" s="1765">
        <v>8</v>
      </c>
      <c r="B9" s="1858"/>
      <c r="C9" t="s">
        <v>4250</v>
      </c>
      <c r="E9" s="1708">
        <v>1497404</v>
      </c>
      <c r="F9" s="1708" t="s">
        <v>142</v>
      </c>
      <c r="G9" s="1708" t="s">
        <v>1248</v>
      </c>
      <c r="H9" s="1708" t="s">
        <v>3801</v>
      </c>
      <c r="I9" s="1709">
        <v>44686</v>
      </c>
      <c r="J9" s="1710">
        <f t="shared" ref="J9:J10" ca="1" si="4">YEARFRAC(I9,TODAY())</f>
        <v>1.3416666666666666</v>
      </c>
      <c r="K9" s="1711">
        <f t="shared" ref="K9:K10" ca="1" si="5">_xlfn.DAYS(TODAY(),I9)</f>
        <v>491</v>
      </c>
      <c r="L9" s="1711">
        <f t="shared" ref="L9:L10" ca="1" si="6">K9/30</f>
        <v>16.366666666666667</v>
      </c>
      <c r="M9" s="1712" t="s">
        <v>4243</v>
      </c>
      <c r="N9" s="1713">
        <v>44893</v>
      </c>
      <c r="O9" s="1714">
        <f>_xlfn.DAYS(N9,I9)/30</f>
        <v>6.9</v>
      </c>
      <c r="P9" s="1715">
        <v>28</v>
      </c>
      <c r="Q9" s="1715">
        <v>204</v>
      </c>
      <c r="R9" s="1715">
        <v>28</v>
      </c>
      <c r="S9" s="1304">
        <v>29</v>
      </c>
      <c r="T9" s="1304">
        <v>29</v>
      </c>
      <c r="U9" s="1304">
        <v>29</v>
      </c>
      <c r="V9" s="1304">
        <v>29</v>
      </c>
      <c r="W9" s="1304">
        <v>29</v>
      </c>
      <c r="X9" s="1304">
        <v>29</v>
      </c>
      <c r="Y9" s="1304">
        <v>29</v>
      </c>
      <c r="Z9" s="1304">
        <v>28</v>
      </c>
      <c r="AA9" s="1304">
        <v>29</v>
      </c>
      <c r="AB9" s="1304">
        <v>29</v>
      </c>
      <c r="AC9" s="1304">
        <v>29</v>
      </c>
      <c r="AD9" s="1304">
        <v>29</v>
      </c>
      <c r="AE9" s="1304">
        <v>29</v>
      </c>
      <c r="AF9" s="1304">
        <v>29</v>
      </c>
      <c r="AG9" s="1304">
        <v>28</v>
      </c>
      <c r="AH9" s="1304">
        <v>29</v>
      </c>
      <c r="AI9" s="1304">
        <v>29</v>
      </c>
      <c r="AJ9" s="1304"/>
      <c r="AK9" s="1304"/>
      <c r="AL9" s="1304"/>
      <c r="AM9" s="1304"/>
      <c r="AN9" s="1304"/>
      <c r="AO9" s="1304"/>
      <c r="AP9" s="1304"/>
      <c r="AQ9" s="1304"/>
      <c r="AR9" s="1304"/>
      <c r="AS9" s="1304"/>
      <c r="AT9" s="1304"/>
      <c r="AU9" s="1304"/>
      <c r="AV9" s="1304"/>
      <c r="AW9" s="1304"/>
    </row>
    <row r="10" spans="1:49" s="1398" customFormat="1" ht="15.95">
      <c r="A10" s="1765">
        <v>9</v>
      </c>
      <c r="B10" s="1858"/>
      <c r="C10" s="1385" t="s">
        <v>4251</v>
      </c>
      <c r="D10" s="1465" t="s">
        <v>4151</v>
      </c>
      <c r="E10" s="1401">
        <v>1497404</v>
      </c>
      <c r="F10" s="1401" t="s">
        <v>142</v>
      </c>
      <c r="G10" s="1401" t="s">
        <v>1248</v>
      </c>
      <c r="H10" s="1401" t="s">
        <v>316</v>
      </c>
      <c r="I10" s="1497">
        <v>44686</v>
      </c>
      <c r="J10" s="1493">
        <f t="shared" ca="1" si="4"/>
        <v>1.3416666666666666</v>
      </c>
      <c r="K10" s="1494">
        <f t="shared" ca="1" si="5"/>
        <v>491</v>
      </c>
      <c r="L10" s="1494">
        <f t="shared" ca="1" si="6"/>
        <v>16.366666666666667</v>
      </c>
      <c r="M10" s="1498" t="s">
        <v>4243</v>
      </c>
      <c r="N10" s="1495">
        <v>44893</v>
      </c>
      <c r="O10" s="1496">
        <f>_xlfn.DAYS(N10,I10)/30</f>
        <v>6.9</v>
      </c>
      <c r="P10" s="1400">
        <v>26</v>
      </c>
      <c r="Q10" s="1400">
        <v>226</v>
      </c>
      <c r="R10" s="1400">
        <v>27</v>
      </c>
      <c r="S10" s="1465">
        <v>29</v>
      </c>
      <c r="T10" s="1465">
        <v>29</v>
      </c>
      <c r="U10" s="1465">
        <v>29</v>
      </c>
      <c r="V10" s="1465">
        <v>29</v>
      </c>
      <c r="W10" s="1465">
        <v>29</v>
      </c>
      <c r="X10" s="1465">
        <v>29</v>
      </c>
      <c r="Y10" s="1465">
        <v>29</v>
      </c>
      <c r="Z10" s="1465">
        <v>27</v>
      </c>
      <c r="AA10" s="1465">
        <v>29</v>
      </c>
      <c r="AB10" s="1465">
        <v>29</v>
      </c>
      <c r="AC10" s="1465">
        <v>29</v>
      </c>
      <c r="AD10" s="1465">
        <v>29</v>
      </c>
      <c r="AE10" s="1465">
        <v>29</v>
      </c>
      <c r="AF10" s="1465">
        <v>29</v>
      </c>
      <c r="AG10" s="1465">
        <v>27</v>
      </c>
      <c r="AH10" s="1465">
        <v>29</v>
      </c>
      <c r="AI10" s="1465">
        <v>29</v>
      </c>
      <c r="AJ10" s="1465"/>
      <c r="AK10" s="1465"/>
      <c r="AL10" s="1465"/>
      <c r="AM10" s="1465"/>
      <c r="AN10" s="1465"/>
      <c r="AO10" s="1465"/>
      <c r="AP10" s="1465"/>
      <c r="AQ10" s="1465"/>
      <c r="AR10" s="1465"/>
      <c r="AS10" s="1465"/>
      <c r="AT10" s="1465"/>
      <c r="AU10" s="1465"/>
      <c r="AV10" s="1465"/>
      <c r="AW10" s="1465"/>
    </row>
    <row r="11" spans="1:49" s="2227" customFormat="1" ht="15.95">
      <c r="A11" s="2219">
        <v>10</v>
      </c>
      <c r="B11" s="2220" t="s">
        <v>4252</v>
      </c>
      <c r="C11" s="738" t="s">
        <v>4253</v>
      </c>
      <c r="D11" s="1843"/>
      <c r="E11" s="2221">
        <v>1459514</v>
      </c>
      <c r="F11" s="2222" t="s">
        <v>142</v>
      </c>
      <c r="G11" s="2222" t="s">
        <v>183</v>
      </c>
      <c r="H11" s="2222" t="s">
        <v>3801</v>
      </c>
      <c r="I11" s="2223">
        <v>44512</v>
      </c>
      <c r="J11" s="2224">
        <f ca="1">YEARFRAC(I11,TODAY())</f>
        <v>1.8222222222222222</v>
      </c>
      <c r="K11" s="1817">
        <f t="shared" ref="K11:K14" ca="1" si="7">_xlfn.DAYS(TODAY(),I11)</f>
        <v>665</v>
      </c>
      <c r="L11" s="1817">
        <f t="shared" ref="L11:L14" ca="1" si="8">K11/30</f>
        <v>22.166666666666668</v>
      </c>
      <c r="M11" s="1716" t="s">
        <v>4254</v>
      </c>
      <c r="N11" s="2225">
        <v>44893</v>
      </c>
      <c r="O11" s="1583">
        <f t="shared" ref="O11:O19" si="9">_xlfn.DAYS(N11,I11)/30</f>
        <v>12.7</v>
      </c>
      <c r="P11" s="2226">
        <v>34</v>
      </c>
      <c r="Q11" s="2226">
        <v>114</v>
      </c>
      <c r="R11" s="2226">
        <v>34</v>
      </c>
      <c r="S11" s="1843">
        <v>37</v>
      </c>
      <c r="T11" s="1843">
        <v>37</v>
      </c>
      <c r="U11" s="1843">
        <v>38</v>
      </c>
      <c r="V11" s="1843">
        <v>40</v>
      </c>
      <c r="W11" s="1843">
        <v>41</v>
      </c>
      <c r="X11" s="1843">
        <v>42</v>
      </c>
      <c r="Y11" s="1843">
        <v>42</v>
      </c>
      <c r="Z11" s="1843">
        <v>42</v>
      </c>
      <c r="AA11" s="1843">
        <v>44</v>
      </c>
      <c r="AB11" s="1843">
        <v>46</v>
      </c>
      <c r="AC11" s="1843">
        <v>46</v>
      </c>
      <c r="AD11" s="1843">
        <v>46</v>
      </c>
      <c r="AE11" s="1843">
        <v>47</v>
      </c>
      <c r="AF11" s="1843">
        <v>48</v>
      </c>
      <c r="AG11" s="1843">
        <v>48</v>
      </c>
      <c r="AH11" s="1843">
        <v>48</v>
      </c>
      <c r="AI11" s="1843">
        <v>41</v>
      </c>
      <c r="AJ11" s="1843">
        <v>168</v>
      </c>
      <c r="AK11" s="1843"/>
      <c r="AL11" s="1843"/>
      <c r="AM11" s="1843"/>
      <c r="AN11" s="1843"/>
      <c r="AO11" s="1843"/>
      <c r="AP11" s="1843"/>
      <c r="AQ11" s="1843"/>
      <c r="AR11" s="1843"/>
      <c r="AS11" s="1843"/>
      <c r="AT11" s="1843"/>
      <c r="AU11" s="1843"/>
      <c r="AV11" s="1843"/>
      <c r="AW11" s="1843"/>
    </row>
    <row r="12" spans="1:49" s="2227" customFormat="1" ht="15.95">
      <c r="A12" s="2219">
        <v>11</v>
      </c>
      <c r="B12" s="2220" t="s">
        <v>4255</v>
      </c>
      <c r="C12" s="738" t="s">
        <v>4256</v>
      </c>
      <c r="D12" s="1843" t="s">
        <v>4155</v>
      </c>
      <c r="E12" s="2221">
        <v>1459514</v>
      </c>
      <c r="F12" s="2222" t="s">
        <v>142</v>
      </c>
      <c r="G12" s="2222" t="s">
        <v>183</v>
      </c>
      <c r="H12" s="2222" t="s">
        <v>3804</v>
      </c>
      <c r="I12" s="2223">
        <v>44512</v>
      </c>
      <c r="J12" s="2224">
        <f t="shared" ref="J12:J14" ca="1" si="10">YEARFRAC(I12,TODAY())</f>
        <v>1.8222222222222222</v>
      </c>
      <c r="K12" s="1817">
        <f t="shared" ca="1" si="7"/>
        <v>665</v>
      </c>
      <c r="L12" s="1817">
        <f t="shared" ca="1" si="8"/>
        <v>22.166666666666668</v>
      </c>
      <c r="M12" s="1716" t="s">
        <v>4254</v>
      </c>
      <c r="N12" s="2225">
        <v>44893</v>
      </c>
      <c r="O12" s="1583">
        <f t="shared" si="9"/>
        <v>12.7</v>
      </c>
      <c r="P12" s="2226">
        <v>41</v>
      </c>
      <c r="Q12" s="2226">
        <v>176</v>
      </c>
      <c r="R12" s="2226">
        <v>41</v>
      </c>
      <c r="S12" s="1843">
        <v>47</v>
      </c>
      <c r="T12" s="1843">
        <v>46</v>
      </c>
      <c r="U12" s="1843">
        <v>47</v>
      </c>
      <c r="V12" s="1843">
        <v>48</v>
      </c>
      <c r="W12" s="1843">
        <v>49</v>
      </c>
      <c r="X12" s="1843">
        <v>48</v>
      </c>
      <c r="Y12" s="1843">
        <v>49</v>
      </c>
      <c r="Z12" s="1843">
        <v>49</v>
      </c>
      <c r="AA12" s="1843">
        <v>50</v>
      </c>
      <c r="AB12" s="1843">
        <v>52</v>
      </c>
      <c r="AC12" s="1843">
        <v>53</v>
      </c>
      <c r="AD12" s="1843">
        <v>53</v>
      </c>
      <c r="AE12" s="1843">
        <v>54</v>
      </c>
      <c r="AF12" s="1843">
        <v>53</v>
      </c>
      <c r="AG12" s="1843">
        <v>54</v>
      </c>
      <c r="AH12" s="1843">
        <v>54</v>
      </c>
      <c r="AI12" s="1843">
        <v>46</v>
      </c>
      <c r="AJ12" s="1843">
        <v>176</v>
      </c>
      <c r="AK12" s="1843"/>
      <c r="AL12" s="1843"/>
      <c r="AM12" s="1843"/>
      <c r="AN12" s="1843"/>
      <c r="AO12" s="1843"/>
      <c r="AP12" s="1843"/>
      <c r="AQ12" s="1843"/>
      <c r="AR12" s="1843"/>
      <c r="AS12" s="1843"/>
      <c r="AT12" s="1843"/>
      <c r="AU12" s="1843"/>
      <c r="AV12" s="1843"/>
      <c r="AW12" s="1843"/>
    </row>
    <row r="13" spans="1:49" s="2233" customFormat="1" ht="15.95">
      <c r="A13" s="2219">
        <v>12</v>
      </c>
      <c r="B13" s="2220" t="s">
        <v>4257</v>
      </c>
      <c r="C13" s="1825" t="s">
        <v>4258</v>
      </c>
      <c r="D13" s="1854"/>
      <c r="E13" s="1833">
        <v>1459514</v>
      </c>
      <c r="F13" s="2228" t="s">
        <v>142</v>
      </c>
      <c r="G13" s="2228" t="s">
        <v>183</v>
      </c>
      <c r="H13" s="2228" t="s">
        <v>316</v>
      </c>
      <c r="I13" s="2229">
        <v>44512</v>
      </c>
      <c r="J13" s="2230">
        <f t="shared" ca="1" si="10"/>
        <v>1.8222222222222222</v>
      </c>
      <c r="K13" s="1826">
        <f t="shared" ca="1" si="7"/>
        <v>665</v>
      </c>
      <c r="L13" s="1826">
        <f t="shared" ca="1" si="8"/>
        <v>22.166666666666668</v>
      </c>
      <c r="M13" s="1499" t="s">
        <v>4254</v>
      </c>
      <c r="N13" s="2231">
        <v>44893</v>
      </c>
      <c r="O13" s="1470">
        <f t="shared" si="9"/>
        <v>12.7</v>
      </c>
      <c r="P13" s="2232">
        <v>37</v>
      </c>
      <c r="Q13" s="2232">
        <v>186</v>
      </c>
      <c r="R13" s="2232">
        <v>37</v>
      </c>
      <c r="S13" s="1854">
        <v>40</v>
      </c>
      <c r="T13" s="1854">
        <v>39</v>
      </c>
      <c r="U13" s="1854">
        <v>41</v>
      </c>
      <c r="V13" s="1854">
        <v>42</v>
      </c>
      <c r="W13" s="1854">
        <v>43</v>
      </c>
      <c r="X13" s="1854">
        <v>42</v>
      </c>
      <c r="Y13" s="1854">
        <v>43</v>
      </c>
      <c r="Z13" s="1854">
        <v>43</v>
      </c>
      <c r="AA13" s="1854">
        <v>44</v>
      </c>
      <c r="AB13" s="1854">
        <v>46</v>
      </c>
      <c r="AC13" s="1854">
        <v>45</v>
      </c>
      <c r="AD13" s="1854">
        <v>45</v>
      </c>
      <c r="AE13" s="1854">
        <v>46</v>
      </c>
      <c r="AF13" s="1854">
        <v>45</v>
      </c>
      <c r="AG13" s="1854">
        <v>46</v>
      </c>
      <c r="AH13" s="1854">
        <v>46</v>
      </c>
      <c r="AI13" s="1854">
        <v>41</v>
      </c>
      <c r="AJ13" s="1854">
        <v>190</v>
      </c>
      <c r="AK13" s="1854"/>
      <c r="AL13" s="1854"/>
      <c r="AM13" s="1854"/>
      <c r="AN13" s="1854"/>
      <c r="AO13" s="1854"/>
      <c r="AP13" s="1854"/>
      <c r="AQ13" s="1854"/>
      <c r="AR13" s="1854"/>
      <c r="AS13" s="1854"/>
      <c r="AT13" s="1854"/>
      <c r="AU13" s="1854"/>
      <c r="AV13" s="1854"/>
      <c r="AW13" s="1854"/>
    </row>
    <row r="14" spans="1:49" s="1398" customFormat="1" ht="15.95">
      <c r="A14" s="1765">
        <v>13</v>
      </c>
      <c r="B14" s="1858" t="s">
        <v>4259</v>
      </c>
      <c r="C14" s="1385" t="s">
        <v>1607</v>
      </c>
      <c r="D14" s="1465" t="s">
        <v>4157</v>
      </c>
      <c r="E14" s="1487">
        <v>1459512</v>
      </c>
      <c r="F14" s="1488" t="s">
        <v>142</v>
      </c>
      <c r="G14" s="1488" t="s">
        <v>185</v>
      </c>
      <c r="H14" s="1488"/>
      <c r="I14" s="1489">
        <v>44515</v>
      </c>
      <c r="J14" s="1500">
        <f t="shared" ca="1" si="10"/>
        <v>1.8138888888888889</v>
      </c>
      <c r="K14" s="1501">
        <f t="shared" ca="1" si="7"/>
        <v>662</v>
      </c>
      <c r="L14" s="1501">
        <f t="shared" ca="1" si="8"/>
        <v>22.066666666666666</v>
      </c>
      <c r="M14" s="1502" t="s">
        <v>4260</v>
      </c>
      <c r="N14" s="1503">
        <v>44893</v>
      </c>
      <c r="O14" s="1504">
        <f t="shared" si="9"/>
        <v>12.6</v>
      </c>
      <c r="P14" s="1486">
        <v>24</v>
      </c>
      <c r="Q14" s="1486">
        <v>189</v>
      </c>
      <c r="R14" s="1486">
        <v>24</v>
      </c>
      <c r="S14" s="1465">
        <v>24</v>
      </c>
      <c r="T14" s="1465">
        <v>24</v>
      </c>
      <c r="U14" s="1465">
        <v>26</v>
      </c>
      <c r="V14" s="1465">
        <v>24</v>
      </c>
      <c r="W14" s="1465">
        <v>26</v>
      </c>
      <c r="X14" s="1465">
        <v>24</v>
      </c>
      <c r="Y14" s="1465">
        <v>26</v>
      </c>
      <c r="Z14" s="1465">
        <v>25</v>
      </c>
      <c r="AA14" s="1465">
        <v>26</v>
      </c>
      <c r="AB14" s="1465">
        <v>25</v>
      </c>
      <c r="AC14" s="1465">
        <v>25</v>
      </c>
      <c r="AD14" s="1465">
        <v>26</v>
      </c>
      <c r="AE14" s="1465">
        <v>26</v>
      </c>
      <c r="AF14" s="1465">
        <v>26</v>
      </c>
      <c r="AG14" s="1465">
        <v>25</v>
      </c>
      <c r="AH14" s="1465">
        <v>24</v>
      </c>
      <c r="AI14" s="1465">
        <v>25</v>
      </c>
      <c r="AJ14" s="1465">
        <v>152</v>
      </c>
      <c r="AK14" s="1465"/>
      <c r="AL14" s="1465"/>
      <c r="AM14" s="1465"/>
      <c r="AN14" s="1465"/>
      <c r="AO14" s="1465"/>
      <c r="AP14" s="1465"/>
      <c r="AQ14" s="1465"/>
      <c r="AR14" s="1465"/>
      <c r="AS14" s="1465"/>
      <c r="AT14" s="1465"/>
      <c r="AU14" s="1465"/>
      <c r="AV14" s="1465"/>
      <c r="AW14" s="1465"/>
    </row>
    <row r="15" spans="1:49" ht="15.95">
      <c r="A15" s="1765">
        <v>14</v>
      </c>
      <c r="B15" s="1858"/>
      <c r="C15" t="s">
        <v>1611</v>
      </c>
      <c r="E15" s="1718">
        <v>1513064</v>
      </c>
      <c r="F15" s="1505" t="s">
        <v>144</v>
      </c>
      <c r="G15" s="1719" t="s">
        <v>185</v>
      </c>
      <c r="H15" s="1719" t="s">
        <v>3801</v>
      </c>
      <c r="I15" s="1720">
        <v>44669</v>
      </c>
      <c r="J15" s="1721">
        <f t="shared" ref="J15:J19" ca="1" si="11">YEARFRAC(I15,TODAY())</f>
        <v>1.3888888888888888</v>
      </c>
      <c r="K15" s="1506">
        <f t="shared" ref="K15:K19" ca="1" si="12">_xlfn.DAYS(TODAY(),I15)</f>
        <v>508</v>
      </c>
      <c r="L15" s="1506">
        <f t="shared" ref="L15:L19" ca="1" si="13">K15/30</f>
        <v>16.933333333333334</v>
      </c>
      <c r="M15" s="1722" t="s">
        <v>4243</v>
      </c>
      <c r="N15" s="1723">
        <v>44893</v>
      </c>
      <c r="O15" s="1724">
        <f t="shared" si="9"/>
        <v>7.4666666666666668</v>
      </c>
      <c r="P15" s="1717">
        <v>22</v>
      </c>
      <c r="Q15" s="1717">
        <v>208</v>
      </c>
      <c r="R15" s="1717">
        <v>22</v>
      </c>
      <c r="S15" s="1304">
        <v>22</v>
      </c>
      <c r="T15" s="1304">
        <v>22</v>
      </c>
      <c r="U15" s="1304">
        <v>24</v>
      </c>
      <c r="V15" s="1304">
        <v>22</v>
      </c>
      <c r="W15" s="1304">
        <v>24</v>
      </c>
      <c r="X15" s="1304">
        <v>22</v>
      </c>
      <c r="Y15" s="1304">
        <v>24</v>
      </c>
      <c r="Z15" s="1304">
        <v>23</v>
      </c>
      <c r="AA15" s="1304">
        <v>24</v>
      </c>
      <c r="AB15" s="1304">
        <v>23</v>
      </c>
      <c r="AC15" s="1304">
        <v>23</v>
      </c>
      <c r="AD15" s="1304">
        <v>24</v>
      </c>
      <c r="AE15" s="1304">
        <v>24</v>
      </c>
      <c r="AF15" s="1304">
        <v>24</v>
      </c>
      <c r="AG15" s="1304">
        <v>23</v>
      </c>
      <c r="AH15" s="1304">
        <v>23</v>
      </c>
      <c r="AI15" s="1304">
        <v>23</v>
      </c>
      <c r="AJ15" s="1304"/>
      <c r="AK15" s="1304"/>
      <c r="AL15" s="1304"/>
      <c r="AM15" s="1304"/>
      <c r="AN15" s="1304"/>
      <c r="AO15" s="1304"/>
      <c r="AP15" s="1304"/>
      <c r="AQ15" s="1304"/>
      <c r="AR15" s="1304"/>
      <c r="AS15" s="1304"/>
      <c r="AT15" s="1304"/>
      <c r="AU15" s="1304"/>
      <c r="AV15" s="1304"/>
      <c r="AW15" s="1304"/>
    </row>
    <row r="16" spans="1:49" ht="15.95">
      <c r="A16" s="1765">
        <v>15</v>
      </c>
      <c r="B16" s="1858"/>
      <c r="C16" t="s">
        <v>1614</v>
      </c>
      <c r="D16" s="1304" t="s">
        <v>4159</v>
      </c>
      <c r="E16" s="1718">
        <v>1513064</v>
      </c>
      <c r="F16" s="1505" t="s">
        <v>144</v>
      </c>
      <c r="G16" s="1719" t="s">
        <v>185</v>
      </c>
      <c r="H16" s="1505" t="s">
        <v>3804</v>
      </c>
      <c r="I16" s="1720">
        <v>44690</v>
      </c>
      <c r="J16" s="1721">
        <f t="shared" ca="1" si="11"/>
        <v>1.3305555555555555</v>
      </c>
      <c r="K16" s="1506">
        <f t="shared" ca="1" si="12"/>
        <v>487</v>
      </c>
      <c r="L16" s="1506">
        <f t="shared" ca="1" si="13"/>
        <v>16.233333333333334</v>
      </c>
      <c r="M16" s="1722" t="s">
        <v>4243</v>
      </c>
      <c r="N16" s="1723">
        <v>44893</v>
      </c>
      <c r="O16" s="1724">
        <f t="shared" si="9"/>
        <v>6.7666666666666666</v>
      </c>
      <c r="P16" s="1304">
        <v>28</v>
      </c>
      <c r="Q16" s="1304">
        <v>143</v>
      </c>
      <c r="R16" s="1304">
        <v>28</v>
      </c>
      <c r="S16" s="1304">
        <v>28</v>
      </c>
      <c r="T16" s="1304">
        <v>28</v>
      </c>
      <c r="U16" s="1304">
        <v>34</v>
      </c>
      <c r="V16" s="1304">
        <v>28</v>
      </c>
      <c r="W16" s="1304">
        <v>34</v>
      </c>
      <c r="X16" s="1304">
        <v>28</v>
      </c>
      <c r="Y16" s="1304">
        <v>34</v>
      </c>
      <c r="Z16" s="1304">
        <v>33</v>
      </c>
      <c r="AA16" s="1304">
        <v>34</v>
      </c>
      <c r="AB16" s="1304">
        <v>33</v>
      </c>
      <c r="AC16" s="1304">
        <v>33</v>
      </c>
      <c r="AD16" s="1304">
        <v>34</v>
      </c>
      <c r="AE16" s="1304">
        <v>34</v>
      </c>
      <c r="AF16" s="1304">
        <v>34</v>
      </c>
      <c r="AG16" s="1304">
        <v>33</v>
      </c>
      <c r="AH16" s="1304">
        <v>33</v>
      </c>
      <c r="AI16" s="1304">
        <v>33</v>
      </c>
      <c r="AJ16" s="1304"/>
      <c r="AK16" s="1304"/>
      <c r="AL16" s="1304"/>
      <c r="AM16" s="1304"/>
      <c r="AN16" s="1304"/>
      <c r="AO16" s="1304"/>
      <c r="AP16" s="1304"/>
      <c r="AQ16" s="1304"/>
      <c r="AR16" s="1304"/>
      <c r="AS16" s="1304"/>
      <c r="AT16" s="1304"/>
      <c r="AU16" s="1304"/>
      <c r="AV16" s="1304"/>
      <c r="AW16" s="1304"/>
    </row>
    <row r="17" spans="1:49" ht="15.95">
      <c r="A17" s="1765">
        <v>16</v>
      </c>
      <c r="B17" s="1858"/>
      <c r="C17" t="s">
        <v>1617</v>
      </c>
      <c r="E17" s="1718">
        <v>1513064</v>
      </c>
      <c r="F17" s="1505" t="s">
        <v>144</v>
      </c>
      <c r="G17" s="1719" t="s">
        <v>185</v>
      </c>
      <c r="H17" s="1505" t="s">
        <v>316</v>
      </c>
      <c r="I17" s="1720">
        <v>44707</v>
      </c>
      <c r="J17" s="1721">
        <f t="shared" ca="1" si="11"/>
        <v>1.2833333333333334</v>
      </c>
      <c r="K17" s="1506">
        <f t="shared" ca="1" si="12"/>
        <v>470</v>
      </c>
      <c r="L17" s="1506">
        <f t="shared" ca="1" si="13"/>
        <v>15.666666666666666</v>
      </c>
      <c r="M17" s="1722" t="s">
        <v>4243</v>
      </c>
      <c r="N17" s="1723">
        <v>44893</v>
      </c>
      <c r="O17" s="1724">
        <f t="shared" si="9"/>
        <v>6.2</v>
      </c>
      <c r="P17" s="1304">
        <v>21</v>
      </c>
      <c r="Q17" s="1304">
        <v>122</v>
      </c>
      <c r="R17" s="1304">
        <v>21</v>
      </c>
      <c r="S17" s="1304">
        <v>22</v>
      </c>
      <c r="T17" s="1304">
        <v>22</v>
      </c>
      <c r="U17" s="1304">
        <v>25</v>
      </c>
      <c r="V17" s="1304">
        <v>22</v>
      </c>
      <c r="W17" s="1304">
        <v>25</v>
      </c>
      <c r="X17" s="1304">
        <v>22</v>
      </c>
      <c r="Y17" s="1304">
        <v>25</v>
      </c>
      <c r="Z17" s="1304">
        <v>25</v>
      </c>
      <c r="AA17" s="1304">
        <v>25</v>
      </c>
      <c r="AB17" s="1304">
        <v>25</v>
      </c>
      <c r="AC17" s="1304">
        <v>25</v>
      </c>
      <c r="AD17" s="1304">
        <v>25</v>
      </c>
      <c r="AE17" s="1304">
        <v>25</v>
      </c>
      <c r="AF17" s="1304">
        <v>25</v>
      </c>
      <c r="AG17" s="1304">
        <v>25</v>
      </c>
      <c r="AH17" s="1304">
        <v>25</v>
      </c>
      <c r="AI17" s="1304">
        <v>25</v>
      </c>
      <c r="AJ17" s="1304"/>
      <c r="AK17" s="1304"/>
      <c r="AL17" s="1304"/>
      <c r="AM17" s="1304"/>
      <c r="AN17" s="1304"/>
      <c r="AO17" s="1304"/>
      <c r="AP17" s="1304"/>
      <c r="AQ17" s="1304"/>
      <c r="AR17" s="1304"/>
      <c r="AS17" s="1304"/>
      <c r="AT17" s="1304"/>
      <c r="AU17" s="1304"/>
      <c r="AV17" s="1304"/>
      <c r="AW17" s="1304"/>
    </row>
    <row r="18" spans="1:49" ht="15.95">
      <c r="A18" s="1765">
        <v>17</v>
      </c>
      <c r="B18" s="1858"/>
      <c r="C18" t="s">
        <v>4261</v>
      </c>
      <c r="D18" s="1304" t="s">
        <v>4163</v>
      </c>
      <c r="E18" s="1718">
        <v>1513067</v>
      </c>
      <c r="F18" s="1505" t="s">
        <v>142</v>
      </c>
      <c r="G18" s="1719" t="s">
        <v>185</v>
      </c>
      <c r="H18" s="1505" t="s">
        <v>3801</v>
      </c>
      <c r="I18" s="1720">
        <v>44707</v>
      </c>
      <c r="J18" s="1721">
        <f t="shared" ca="1" si="11"/>
        <v>1.2833333333333334</v>
      </c>
      <c r="K18" s="1506">
        <f t="shared" ca="1" si="12"/>
        <v>470</v>
      </c>
      <c r="L18" s="1506">
        <f t="shared" ca="1" si="13"/>
        <v>15.666666666666666</v>
      </c>
      <c r="M18" s="1722" t="s">
        <v>4243</v>
      </c>
      <c r="N18" s="1723">
        <v>44893</v>
      </c>
      <c r="O18" s="1724">
        <f t="shared" si="9"/>
        <v>6.2</v>
      </c>
      <c r="P18" s="1304">
        <v>29</v>
      </c>
      <c r="Q18" s="1304">
        <v>180</v>
      </c>
      <c r="R18" s="1304">
        <v>29</v>
      </c>
      <c r="S18" s="1304">
        <v>30</v>
      </c>
      <c r="T18" s="1304">
        <v>30</v>
      </c>
      <c r="U18" s="1304">
        <v>32</v>
      </c>
      <c r="V18" s="1304">
        <v>30</v>
      </c>
      <c r="W18" s="1304">
        <v>32</v>
      </c>
      <c r="X18" s="1304">
        <v>30</v>
      </c>
      <c r="Y18" s="1304">
        <v>32</v>
      </c>
      <c r="Z18" s="1304">
        <v>31</v>
      </c>
      <c r="AA18" s="1304">
        <v>32</v>
      </c>
      <c r="AB18" s="1304">
        <v>31</v>
      </c>
      <c r="AC18" s="1304">
        <v>31</v>
      </c>
      <c r="AD18" s="1304">
        <v>32</v>
      </c>
      <c r="AE18" s="1304">
        <v>32</v>
      </c>
      <c r="AF18" s="1304">
        <v>32</v>
      </c>
      <c r="AG18" s="1304">
        <v>31</v>
      </c>
      <c r="AH18" s="1304">
        <v>31</v>
      </c>
      <c r="AI18" s="1304">
        <v>31</v>
      </c>
      <c r="AJ18" s="1304"/>
      <c r="AK18" s="1304"/>
      <c r="AL18" s="1304"/>
      <c r="AM18" s="1304"/>
      <c r="AN18" s="1304"/>
      <c r="AO18" s="1304"/>
      <c r="AP18" s="1304"/>
      <c r="AQ18" s="1304"/>
      <c r="AR18" s="1304"/>
      <c r="AS18" s="1304"/>
      <c r="AT18" s="1304"/>
      <c r="AU18" s="1304"/>
      <c r="AV18" s="1304"/>
      <c r="AW18" s="1304"/>
    </row>
    <row r="19" spans="1:49" s="1398" customFormat="1" ht="15.95">
      <c r="A19" s="1765">
        <v>18</v>
      </c>
      <c r="B19" s="1858"/>
      <c r="C19" s="1385" t="s">
        <v>4262</v>
      </c>
      <c r="D19" s="1465"/>
      <c r="E19" s="1487">
        <v>1513067</v>
      </c>
      <c r="F19" s="1507" t="s">
        <v>142</v>
      </c>
      <c r="G19" s="1488" t="s">
        <v>185</v>
      </c>
      <c r="H19" s="1507"/>
      <c r="I19" s="1489">
        <v>44707</v>
      </c>
      <c r="J19" s="1500">
        <f t="shared" ca="1" si="11"/>
        <v>1.2833333333333334</v>
      </c>
      <c r="K19" s="1501">
        <f t="shared" ca="1" si="12"/>
        <v>470</v>
      </c>
      <c r="L19" s="1501">
        <f t="shared" ca="1" si="13"/>
        <v>15.666666666666666</v>
      </c>
      <c r="M19" s="1502" t="s">
        <v>4243</v>
      </c>
      <c r="N19" s="1503">
        <v>44893</v>
      </c>
      <c r="O19" s="1504">
        <f t="shared" si="9"/>
        <v>6.2</v>
      </c>
      <c r="P19" s="1465">
        <v>31</v>
      </c>
      <c r="Q19" s="1465">
        <v>198</v>
      </c>
      <c r="R19" s="1465">
        <v>31</v>
      </c>
      <c r="S19" s="1465">
        <v>31</v>
      </c>
      <c r="T19" s="1465">
        <v>31</v>
      </c>
      <c r="U19" s="1465">
        <v>33</v>
      </c>
      <c r="V19" s="1465">
        <v>31</v>
      </c>
      <c r="W19" s="1465">
        <v>33</v>
      </c>
      <c r="X19" s="1465">
        <v>31</v>
      </c>
      <c r="Y19" s="1465">
        <v>33</v>
      </c>
      <c r="Z19" s="1465">
        <v>33</v>
      </c>
      <c r="AA19" s="1465">
        <v>33</v>
      </c>
      <c r="AB19" s="1465">
        <v>33</v>
      </c>
      <c r="AC19" s="1465">
        <v>33</v>
      </c>
      <c r="AD19" s="1465">
        <v>33</v>
      </c>
      <c r="AE19" s="1465">
        <v>33</v>
      </c>
      <c r="AF19" s="1465">
        <v>33</v>
      </c>
      <c r="AG19" s="1465">
        <v>33</v>
      </c>
      <c r="AH19" s="1465">
        <v>33</v>
      </c>
      <c r="AI19" s="1465">
        <v>33</v>
      </c>
      <c r="AJ19" s="1465"/>
      <c r="AK19" s="1465"/>
      <c r="AL19" s="1465"/>
      <c r="AM19" s="1465"/>
      <c r="AN19" s="1465"/>
      <c r="AO19" s="1465"/>
      <c r="AP19" s="1465"/>
      <c r="AQ19" s="1465"/>
      <c r="AR19" s="1465"/>
      <c r="AS19" s="1465"/>
      <c r="AT19" s="1465"/>
      <c r="AU19" s="1465"/>
      <c r="AV19" s="1465"/>
      <c r="AW19" s="1465"/>
    </row>
    <row r="20" spans="1:49" ht="15.95">
      <c r="A20" s="1765">
        <v>19</v>
      </c>
      <c r="B20" s="1858"/>
      <c r="C20" t="s">
        <v>4263</v>
      </c>
      <c r="D20" s="1304" t="s">
        <v>4166</v>
      </c>
      <c r="E20" s="1584">
        <v>1497407</v>
      </c>
      <c r="F20" s="1584" t="s">
        <v>142</v>
      </c>
      <c r="G20" s="1584" t="s">
        <v>153</v>
      </c>
      <c r="H20" s="1584" t="s">
        <v>4219</v>
      </c>
      <c r="I20" s="1585">
        <v>44683</v>
      </c>
      <c r="J20" s="1586">
        <f ca="1">YEARFRAC(I20,TODAY())</f>
        <v>1.35</v>
      </c>
      <c r="K20" s="1587">
        <f ca="1">_xlfn.DAYS(TODAY(),I20)</f>
        <v>494</v>
      </c>
      <c r="L20" s="1587">
        <f ca="1">K20/30</f>
        <v>16.466666666666665</v>
      </c>
      <c r="M20" s="332" t="s">
        <v>4150</v>
      </c>
      <c r="N20" s="1588">
        <v>44893</v>
      </c>
      <c r="O20" s="332">
        <f>_xlfn.DAYS(N20,I20)/30</f>
        <v>7</v>
      </c>
      <c r="P20" s="1455">
        <v>30</v>
      </c>
      <c r="Q20" s="1455">
        <v>176</v>
      </c>
      <c r="R20" s="1455">
        <v>31</v>
      </c>
      <c r="S20" s="1304">
        <v>31</v>
      </c>
      <c r="T20" s="1304">
        <v>31</v>
      </c>
      <c r="U20" s="1304">
        <v>31</v>
      </c>
      <c r="V20" s="1304">
        <v>31</v>
      </c>
      <c r="W20" s="1304">
        <v>31</v>
      </c>
      <c r="X20" s="1304">
        <v>31</v>
      </c>
      <c r="Y20" s="1304">
        <v>31</v>
      </c>
      <c r="Z20" s="1304">
        <v>32</v>
      </c>
      <c r="AA20" s="1304">
        <v>31</v>
      </c>
      <c r="AB20" s="1304">
        <v>32</v>
      </c>
      <c r="AC20" s="1304">
        <v>32</v>
      </c>
      <c r="AD20" s="1304">
        <v>31</v>
      </c>
      <c r="AE20" s="1304">
        <v>31</v>
      </c>
      <c r="AF20" s="1304">
        <v>31</v>
      </c>
      <c r="AG20" s="1304">
        <v>32</v>
      </c>
      <c r="AH20" s="1304">
        <v>32</v>
      </c>
      <c r="AI20" s="1304">
        <v>32</v>
      </c>
      <c r="AJ20" s="1304"/>
      <c r="AK20" s="1304"/>
      <c r="AL20" s="1304"/>
      <c r="AM20" s="1304"/>
      <c r="AN20" s="1304"/>
      <c r="AO20" s="1304"/>
      <c r="AP20" s="1304"/>
      <c r="AQ20" s="1304"/>
      <c r="AR20" s="1304"/>
      <c r="AS20" s="1304"/>
      <c r="AT20" s="1304"/>
      <c r="AU20" s="1304"/>
      <c r="AV20" s="1304"/>
      <c r="AW20" s="1304"/>
    </row>
    <row r="21" spans="1:49" s="1398" customFormat="1" ht="15.95">
      <c r="A21" s="1765">
        <v>20</v>
      </c>
      <c r="B21" s="1858"/>
      <c r="C21" s="1385" t="s">
        <v>4264</v>
      </c>
      <c r="D21" s="1465"/>
      <c r="E21" s="1471">
        <v>1497407</v>
      </c>
      <c r="F21" s="1471" t="s">
        <v>142</v>
      </c>
      <c r="G21" s="1471" t="s">
        <v>153</v>
      </c>
      <c r="H21" s="1471" t="s">
        <v>326</v>
      </c>
      <c r="I21" s="1404">
        <v>44683</v>
      </c>
      <c r="J21" s="1405">
        <f ca="1">YEARFRAC(I21,TODAY())</f>
        <v>1.35</v>
      </c>
      <c r="K21" s="1406">
        <f ca="1">_xlfn.DAYS(TODAY(),I21)</f>
        <v>494</v>
      </c>
      <c r="L21" s="1406">
        <f ca="1">K21/30</f>
        <v>16.466666666666665</v>
      </c>
      <c r="M21" s="1408" t="s">
        <v>4150</v>
      </c>
      <c r="N21" s="1459">
        <v>44893</v>
      </c>
      <c r="O21" s="1408">
        <f>_xlfn.DAYS(N21,I21)/30</f>
        <v>7</v>
      </c>
      <c r="P21" s="1399">
        <v>29</v>
      </c>
      <c r="Q21" s="1399">
        <v>209</v>
      </c>
      <c r="R21" s="1399">
        <v>29</v>
      </c>
      <c r="S21" s="1465">
        <v>29</v>
      </c>
      <c r="T21" s="1465">
        <v>29</v>
      </c>
      <c r="U21" s="1465">
        <v>30</v>
      </c>
      <c r="V21" s="1465">
        <v>29</v>
      </c>
      <c r="W21" s="1465">
        <v>30</v>
      </c>
      <c r="X21" s="1465">
        <v>29</v>
      </c>
      <c r="Y21" s="1465">
        <v>30</v>
      </c>
      <c r="Z21" s="1465">
        <v>29</v>
      </c>
      <c r="AA21" s="1465">
        <v>30</v>
      </c>
      <c r="AB21" s="1465">
        <v>29</v>
      </c>
      <c r="AC21" s="1465">
        <v>29</v>
      </c>
      <c r="AD21" s="1465">
        <v>30</v>
      </c>
      <c r="AE21" s="1465">
        <v>30</v>
      </c>
      <c r="AF21" s="1465">
        <v>30</v>
      </c>
      <c r="AG21" s="1465">
        <v>29</v>
      </c>
      <c r="AH21" s="1465">
        <v>29</v>
      </c>
      <c r="AI21" s="1465">
        <v>29</v>
      </c>
      <c r="AJ21" s="1465"/>
      <c r="AK21" s="1465"/>
      <c r="AL21" s="1465"/>
      <c r="AM21" s="1465"/>
      <c r="AN21" s="1465"/>
      <c r="AO21" s="1465"/>
      <c r="AP21" s="1465"/>
      <c r="AQ21" s="1465"/>
      <c r="AR21" s="1465"/>
      <c r="AS21" s="1465"/>
      <c r="AT21" s="1465"/>
      <c r="AU21" s="1465"/>
      <c r="AV21" s="1465"/>
      <c r="AW21" s="1465"/>
    </row>
    <row r="22" spans="1:49" ht="15.95">
      <c r="A22" s="1753"/>
      <c r="B22" s="1753"/>
      <c r="M22" s="1582" t="s">
        <v>4265</v>
      </c>
    </row>
    <row r="24" spans="1:49" s="1508" customFormat="1">
      <c r="D24" s="1403"/>
      <c r="E24" s="1403"/>
      <c r="F24" s="1403"/>
      <c r="G24" s="1403"/>
      <c r="H24" s="1403"/>
      <c r="I24" s="1403"/>
      <c r="J24" s="1403"/>
      <c r="K24" s="1403"/>
      <c r="L24" s="1403"/>
      <c r="M24" s="1403"/>
      <c r="N24" s="1403"/>
      <c r="O24" s="1403"/>
      <c r="P24" s="1403"/>
      <c r="Q24" s="1403"/>
      <c r="R24" s="1403"/>
      <c r="S24" s="1403"/>
      <c r="T24" s="1403"/>
    </row>
    <row r="25" spans="1:49" s="1612" customFormat="1" ht="15.95">
      <c r="A25" s="1138">
        <v>6</v>
      </c>
      <c r="B25" s="1138"/>
      <c r="C25" s="661" t="s">
        <v>4247</v>
      </c>
      <c r="D25" s="906"/>
      <c r="E25" s="1608">
        <v>1497405</v>
      </c>
      <c r="F25" s="1608" t="s">
        <v>144</v>
      </c>
      <c r="G25" s="1608" t="s">
        <v>1248</v>
      </c>
      <c r="H25" s="1608"/>
      <c r="I25" s="1609">
        <v>44686</v>
      </c>
      <c r="J25" s="1610">
        <f ca="1">YEARFRAC(I25,TODAY())</f>
        <v>1.3416666666666666</v>
      </c>
      <c r="K25" s="1598">
        <f ca="1">_xlfn.DAYS(TODAY(),I25)</f>
        <v>491</v>
      </c>
      <c r="L25" s="1598">
        <f ca="1">K25/30</f>
        <v>16.366666666666667</v>
      </c>
      <c r="M25" s="1131" t="s">
        <v>4243</v>
      </c>
      <c r="N25" s="1611">
        <v>44893</v>
      </c>
      <c r="O25" s="1490">
        <f>_xlfn.DAYS(N25,I25)/30</f>
        <v>6.9</v>
      </c>
      <c r="P25" s="906">
        <v>14</v>
      </c>
      <c r="Q25" s="906">
        <v>84</v>
      </c>
      <c r="R25" s="906">
        <v>12</v>
      </c>
      <c r="S25" s="1613" t="s">
        <v>4266</v>
      </c>
      <c r="T25" s="1613"/>
    </row>
    <row r="26" spans="1:49" s="1398" customFormat="1" ht="15.95">
      <c r="A26" s="1138">
        <v>17</v>
      </c>
      <c r="B26" s="1138"/>
      <c r="C26" s="661" t="s">
        <v>4261</v>
      </c>
      <c r="D26" s="1624" t="s">
        <v>4163</v>
      </c>
      <c r="E26" s="1625">
        <v>1513062</v>
      </c>
      <c r="F26" s="1624" t="s">
        <v>142</v>
      </c>
      <c r="G26" s="1626" t="s">
        <v>185</v>
      </c>
      <c r="H26" s="1624" t="s">
        <v>3801</v>
      </c>
      <c r="I26" s="1627">
        <v>44690</v>
      </c>
      <c r="J26" s="1628">
        <f ca="1">YEARFRAC(I26,TODAY())</f>
        <v>1.3305555555555555</v>
      </c>
      <c r="K26" s="1629">
        <f ca="1">_xlfn.DAYS(TODAY(),I26)</f>
        <v>487</v>
      </c>
      <c r="L26" s="1629">
        <f ca="1">K26/30</f>
        <v>16.233333333333334</v>
      </c>
      <c r="M26" s="1630" t="s">
        <v>4243</v>
      </c>
      <c r="N26" s="1631">
        <v>44893</v>
      </c>
      <c r="O26" s="1632">
        <f>_xlfn.DAYS(N26,I26)/30</f>
        <v>6.7666666666666666</v>
      </c>
      <c r="P26" s="1624">
        <v>25</v>
      </c>
      <c r="Q26" s="1624"/>
      <c r="R26" s="1624">
        <v>25</v>
      </c>
      <c r="S26" s="1624">
        <v>25</v>
      </c>
      <c r="T26" s="1624"/>
      <c r="U26" s="1398" t="s">
        <v>4267</v>
      </c>
    </row>
    <row r="27" spans="1:49" customFormat="1" ht="15.95">
      <c r="A27" s="1138">
        <v>1</v>
      </c>
      <c r="B27" s="1138"/>
      <c r="C27" s="661" t="s">
        <v>4235</v>
      </c>
      <c r="D27" s="906" t="s">
        <v>4145</v>
      </c>
      <c r="E27" s="1644">
        <v>1459516</v>
      </c>
      <c r="F27" s="1644" t="s">
        <v>142</v>
      </c>
      <c r="G27" s="1644" t="s">
        <v>183</v>
      </c>
      <c r="H27" s="1644" t="s">
        <v>329</v>
      </c>
      <c r="I27" s="1645">
        <v>44512</v>
      </c>
      <c r="J27" s="1646">
        <f ca="1">YEARFRAC(I27,TODAY())</f>
        <v>1.8222222222222222</v>
      </c>
      <c r="K27" s="1647">
        <f ca="1">_xlfn.DAYS(TODAY(),I27)</f>
        <v>665</v>
      </c>
      <c r="L27" s="1647">
        <f ca="1">K27/30</f>
        <v>22.166666666666668</v>
      </c>
      <c r="M27" s="1131" t="s">
        <v>387</v>
      </c>
      <c r="N27" s="1600">
        <v>44893</v>
      </c>
      <c r="O27" s="368">
        <f>_xlfn.DAYS(N27,I27)/30</f>
        <v>12.7</v>
      </c>
      <c r="P27" s="906">
        <v>32</v>
      </c>
      <c r="Q27" s="906">
        <v>213</v>
      </c>
      <c r="R27" s="906">
        <v>30</v>
      </c>
      <c r="S27" s="906">
        <v>29</v>
      </c>
      <c r="T27" s="906"/>
      <c r="U27" s="1648" t="s">
        <v>4268</v>
      </c>
      <c r="V27" s="1304"/>
      <c r="W27" s="1304"/>
      <c r="X27" s="1304"/>
      <c r="Y27" s="1304"/>
      <c r="Z27" s="1304"/>
      <c r="AA27" s="1304"/>
      <c r="AB27" s="1304"/>
      <c r="AC27" s="1304"/>
      <c r="AD27" s="1304"/>
      <c r="AE27" s="1304"/>
      <c r="AF27" s="1304"/>
      <c r="AG27" s="1304"/>
      <c r="AH27" s="1304"/>
      <c r="AI27" s="1304"/>
      <c r="AJ27" s="1304"/>
      <c r="AK27" s="1304"/>
      <c r="AL27" s="1304"/>
      <c r="AM27" s="1304"/>
      <c r="AN27" s="1304"/>
    </row>
    <row r="28" spans="1:49" s="1398" customFormat="1" ht="15.95">
      <c r="A28" s="1464">
        <v>15</v>
      </c>
      <c r="B28" s="1464"/>
      <c r="C28" s="1385" t="s">
        <v>1614</v>
      </c>
      <c r="D28" s="1465"/>
      <c r="E28" s="1487">
        <v>1513064</v>
      </c>
      <c r="F28" s="1507" t="s">
        <v>144</v>
      </c>
      <c r="G28" s="1488" t="s">
        <v>185</v>
      </c>
      <c r="H28" s="1507" t="s">
        <v>323</v>
      </c>
      <c r="I28" s="1489">
        <v>44707</v>
      </c>
      <c r="J28" s="1500">
        <f ca="1">YEARFRAC(I28,TODAY())</f>
        <v>1.2833333333333334</v>
      </c>
      <c r="K28" s="1501">
        <f ca="1">_xlfn.DAYS(TODAY(),I28)</f>
        <v>470</v>
      </c>
      <c r="L28" s="1501">
        <f ca="1">K28/30</f>
        <v>15.666666666666666</v>
      </c>
      <c r="M28" s="1502" t="s">
        <v>4243</v>
      </c>
      <c r="N28" s="1503">
        <v>44893</v>
      </c>
      <c r="O28" s="1504">
        <f>_xlfn.DAYS(N28,I28)/30</f>
        <v>6.2</v>
      </c>
      <c r="P28" s="1465">
        <v>23</v>
      </c>
      <c r="Q28" s="1465">
        <v>164</v>
      </c>
      <c r="R28" s="1465">
        <v>23</v>
      </c>
      <c r="S28" s="1465">
        <v>24</v>
      </c>
      <c r="T28" s="1465"/>
      <c r="U28" s="1398" t="s">
        <v>4269</v>
      </c>
      <c r="Y28" s="1398">
        <v>26</v>
      </c>
    </row>
    <row r="29" spans="1:49" s="1509" customFormat="1">
      <c r="D29" s="1561"/>
      <c r="S29" s="1510"/>
      <c r="T29" s="1510"/>
    </row>
    <row r="30" spans="1:49" s="1508" customFormat="1">
      <c r="D30" s="1403"/>
      <c r="E30" s="1403"/>
      <c r="F30" s="1403"/>
      <c r="G30" s="1403"/>
      <c r="H30" s="1403"/>
      <c r="I30" s="1403"/>
      <c r="J30" s="1403"/>
      <c r="K30" s="1403"/>
      <c r="L30" s="1403"/>
      <c r="M30" s="1403"/>
      <c r="N30" s="1403"/>
      <c r="O30" s="1403"/>
      <c r="P30" s="1403"/>
      <c r="Q30" s="1403"/>
      <c r="R30" s="1403"/>
      <c r="S30" s="1403"/>
      <c r="T30" s="1403"/>
    </row>
    <row r="35" spans="1:2" ht="15.95">
      <c r="A35" s="1477" t="s">
        <v>184</v>
      </c>
      <c r="B35" s="1477"/>
    </row>
    <row r="36" spans="1:2" ht="15.95">
      <c r="A36" s="1478" t="s">
        <v>153</v>
      </c>
      <c r="B36" s="1478"/>
    </row>
    <row r="37" spans="1:2">
      <c r="A37" s="1479" t="s">
        <v>170</v>
      </c>
      <c r="B37" s="1479"/>
    </row>
    <row r="38" spans="1:2" ht="15.95">
      <c r="A38" s="1480" t="s">
        <v>179</v>
      </c>
      <c r="B38" s="1480"/>
    </row>
    <row r="39" spans="1:2" ht="15.95">
      <c r="A39" s="1481" t="s">
        <v>185</v>
      </c>
      <c r="B39" s="1481"/>
    </row>
    <row r="40" spans="1:2" ht="15.95">
      <c r="A40" s="1482" t="s">
        <v>183</v>
      </c>
      <c r="B40" s="1482"/>
    </row>
    <row r="41" spans="1:2">
      <c r="A41" s="1483" t="s">
        <v>186</v>
      </c>
      <c r="B41" s="1483"/>
    </row>
    <row r="42" spans="1:2" ht="17.100000000000001">
      <c r="A42" s="1484" t="s">
        <v>187</v>
      </c>
      <c r="B42" s="1484"/>
    </row>
    <row r="43" spans="1:2" ht="17.100000000000001">
      <c r="A43" s="1485" t="s">
        <v>188</v>
      </c>
      <c r="B43" s="1485"/>
    </row>
  </sheetData>
  <pageMargins left="0.7" right="0.7" top="0.75" bottom="0.75" header="0.3" footer="0.3"/>
  <pageSetup fitToHeight="0" orientation="landscape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C9ED-AB56-4DBB-BA2D-50C78F394F56}">
  <sheetPr>
    <tabColor rgb="FFBBF0EF"/>
    <pageSetUpPr fitToPage="1"/>
  </sheetPr>
  <dimension ref="A1:AS24"/>
  <sheetViews>
    <sheetView workbookViewId="0">
      <selection activeCell="AL11" sqref="AL11"/>
    </sheetView>
  </sheetViews>
  <sheetFormatPr defaultColWidth="8.85546875" defaultRowHeight="15"/>
  <cols>
    <col min="1" max="1" width="6.140625" bestFit="1" customWidth="1"/>
    <col min="2" max="2" width="12.140625" bestFit="1" customWidth="1"/>
    <col min="3" max="3" width="10.42578125" bestFit="1" customWidth="1"/>
    <col min="4" max="4" width="17" bestFit="1" customWidth="1"/>
    <col min="5" max="5" width="14.42578125" style="1306" bestFit="1" customWidth="1"/>
    <col min="6" max="6" width="4.28515625" style="1306" bestFit="1" customWidth="1"/>
    <col min="7" max="7" width="9.85546875" style="1306" bestFit="1" customWidth="1"/>
    <col min="8" max="8" width="8.42578125" style="1306" bestFit="1" customWidth="1"/>
    <col min="9" max="9" width="13" style="1306" customWidth="1"/>
    <col min="10" max="10" width="10.7109375" style="1306" bestFit="1" customWidth="1"/>
    <col min="11" max="11" width="10" style="1306" bestFit="1" customWidth="1"/>
    <col min="12" max="12" width="13.7109375" style="1306" bestFit="1" customWidth="1"/>
    <col min="13" max="13" width="19" style="1306" bestFit="1" customWidth="1"/>
    <col min="14" max="14" width="15.42578125" style="1306" bestFit="1" customWidth="1"/>
    <col min="15" max="15" width="17" style="1306" bestFit="1" customWidth="1"/>
    <col min="16" max="16" width="12.42578125" style="1306" bestFit="1" customWidth="1"/>
    <col min="17" max="17" width="13.42578125" style="1306" bestFit="1" customWidth="1"/>
    <col min="18" max="18" width="11.42578125" style="1306" bestFit="1" customWidth="1"/>
    <col min="19" max="19" width="11.42578125" style="1306" customWidth="1"/>
    <col min="20" max="20" width="14" bestFit="1" customWidth="1"/>
    <col min="21" max="23" width="11.42578125" bestFit="1" customWidth="1"/>
    <col min="24" max="25" width="10.42578125" bestFit="1" customWidth="1"/>
    <col min="26" max="28" width="11.42578125" bestFit="1" customWidth="1"/>
    <col min="29" max="29" width="9.28515625" bestFit="1" customWidth="1"/>
    <col min="30" max="32" width="10.42578125" bestFit="1" customWidth="1"/>
    <col min="33" max="33" width="9.28515625" bestFit="1" customWidth="1"/>
    <col min="34" max="36" width="10.42578125" bestFit="1" customWidth="1"/>
    <col min="37" max="37" width="9.28515625" bestFit="1" customWidth="1"/>
    <col min="38" max="41" width="10.42578125" bestFit="1" customWidth="1"/>
    <col min="42" max="42" width="9.28515625" bestFit="1" customWidth="1"/>
    <col min="43" max="45" width="10.42578125" bestFit="1" customWidth="1"/>
  </cols>
  <sheetData>
    <row r="1" spans="1:45">
      <c r="A1" s="1463" t="s">
        <v>126</v>
      </c>
      <c r="B1" s="1463" t="s">
        <v>267</v>
      </c>
      <c r="C1" s="1463" t="s">
        <v>3367</v>
      </c>
      <c r="D1" s="1463" t="s">
        <v>269</v>
      </c>
      <c r="E1" s="1463" t="s">
        <v>3227</v>
      </c>
      <c r="F1" s="1463" t="s">
        <v>219</v>
      </c>
      <c r="G1" s="1463" t="s">
        <v>222</v>
      </c>
      <c r="H1" s="1463" t="s">
        <v>271</v>
      </c>
      <c r="I1" s="1463" t="s">
        <v>218</v>
      </c>
      <c r="J1" s="1463" t="s">
        <v>272</v>
      </c>
      <c r="K1" s="1463" t="s">
        <v>3684</v>
      </c>
      <c r="L1" s="1463" t="s">
        <v>3685</v>
      </c>
      <c r="M1" s="1463" t="s">
        <v>3233</v>
      </c>
      <c r="N1" s="1679" t="s">
        <v>3675</v>
      </c>
      <c r="O1" s="1463" t="s">
        <v>3676</v>
      </c>
      <c r="P1" s="1306" t="s">
        <v>4270</v>
      </c>
      <c r="Q1" s="1306" t="s">
        <v>4271</v>
      </c>
      <c r="R1" s="1379">
        <v>44855</v>
      </c>
      <c r="S1" s="1379">
        <v>44862</v>
      </c>
      <c r="T1" s="1379">
        <v>44869</v>
      </c>
      <c r="U1" s="1379">
        <v>44876</v>
      </c>
      <c r="V1" s="1379">
        <v>44883</v>
      </c>
      <c r="W1" s="1379">
        <v>44890</v>
      </c>
      <c r="X1" s="1379">
        <v>44897</v>
      </c>
      <c r="Y1" s="1379">
        <v>44904</v>
      </c>
      <c r="Z1" s="1379">
        <v>44911</v>
      </c>
      <c r="AA1" s="1379">
        <v>44918</v>
      </c>
      <c r="AB1" s="1379">
        <v>44925</v>
      </c>
      <c r="AC1" s="1379">
        <v>44932</v>
      </c>
      <c r="AD1" s="1379">
        <v>44939</v>
      </c>
      <c r="AE1" s="2133">
        <v>44946</v>
      </c>
      <c r="AF1" s="2133">
        <v>44953</v>
      </c>
      <c r="AG1" s="2133">
        <v>44960</v>
      </c>
      <c r="AH1" s="6">
        <v>44967</v>
      </c>
      <c r="AI1" s="6">
        <v>44974</v>
      </c>
      <c r="AJ1" s="6">
        <v>44978</v>
      </c>
      <c r="AK1" s="6" t="s">
        <v>3738</v>
      </c>
      <c r="AL1" s="6"/>
      <c r="AM1" s="6"/>
      <c r="AN1" s="6"/>
      <c r="AO1" s="6"/>
      <c r="AP1" s="6"/>
      <c r="AQ1" s="6"/>
      <c r="AR1" s="6"/>
      <c r="AS1" s="6"/>
    </row>
    <row r="2" spans="1:45" s="1637" customFormat="1" ht="15.95">
      <c r="A2" s="1637">
        <v>1</v>
      </c>
      <c r="B2" s="1637" t="s">
        <v>4272</v>
      </c>
      <c r="C2" s="1637" t="s">
        <v>4273</v>
      </c>
      <c r="D2" s="1637" t="s">
        <v>4145</v>
      </c>
      <c r="E2" s="1680">
        <v>1312552</v>
      </c>
      <c r="F2" s="1681" t="s">
        <v>142</v>
      </c>
      <c r="G2" s="1681" t="s">
        <v>153</v>
      </c>
      <c r="H2" s="1681" t="s">
        <v>329</v>
      </c>
      <c r="I2" s="1682">
        <v>44341</v>
      </c>
      <c r="J2" s="1683">
        <f t="shared" ref="J2:J11" ca="1" si="0">YEARFRAC(I2,TODAY())</f>
        <v>2.286111111111111</v>
      </c>
      <c r="K2" s="1680">
        <f t="shared" ref="K2:K11" ca="1" si="1">_xlfn.DAYS(TODAY(),I2)</f>
        <v>836</v>
      </c>
      <c r="L2" s="1680">
        <f t="shared" ref="L2:L11" ca="1" si="2">K2/30</f>
        <v>27.866666666666667</v>
      </c>
      <c r="M2" s="1684" t="s">
        <v>3827</v>
      </c>
      <c r="N2" s="1685">
        <v>44943</v>
      </c>
      <c r="O2" s="1686">
        <f t="shared" ref="O2:O11" si="3">_xlfn.DAYS(N2,I2)/30</f>
        <v>20.066666666666666</v>
      </c>
      <c r="P2" s="1637">
        <v>34</v>
      </c>
      <c r="Q2" s="1637">
        <v>153</v>
      </c>
      <c r="R2" s="1637">
        <v>39</v>
      </c>
      <c r="S2" s="1637">
        <v>41</v>
      </c>
      <c r="T2" s="1637">
        <v>43</v>
      </c>
      <c r="AC2" s="1637">
        <v>53</v>
      </c>
      <c r="AJ2" s="1637">
        <v>50</v>
      </c>
      <c r="AK2" s="1637">
        <v>106</v>
      </c>
    </row>
    <row r="3" spans="1:45" s="1306" customFormat="1" ht="15.95">
      <c r="A3" s="1306">
        <v>2</v>
      </c>
      <c r="B3" s="1306" t="s">
        <v>4274</v>
      </c>
      <c r="C3" s="1306" t="s">
        <v>4275</v>
      </c>
      <c r="E3" s="1313">
        <v>1312552</v>
      </c>
      <c r="F3" s="1740" t="s">
        <v>142</v>
      </c>
      <c r="G3" s="1740" t="s">
        <v>153</v>
      </c>
      <c r="H3" s="1740" t="s">
        <v>326</v>
      </c>
      <c r="I3" s="1741">
        <v>44341</v>
      </c>
      <c r="J3" s="1742">
        <f t="shared" ca="1" si="0"/>
        <v>2.286111111111111</v>
      </c>
      <c r="K3" s="1313">
        <f t="shared" ca="1" si="1"/>
        <v>836</v>
      </c>
      <c r="L3" s="1313">
        <f t="shared" ca="1" si="2"/>
        <v>27.866666666666667</v>
      </c>
      <c r="M3" s="1743" t="s">
        <v>3827</v>
      </c>
      <c r="N3" s="1685">
        <v>44943</v>
      </c>
      <c r="O3" s="1744">
        <f t="shared" si="3"/>
        <v>20.066666666666666</v>
      </c>
      <c r="P3" s="1306">
        <v>35</v>
      </c>
      <c r="Q3" s="1306">
        <v>149</v>
      </c>
      <c r="R3" s="1306">
        <v>41</v>
      </c>
      <c r="S3" s="1306">
        <v>43</v>
      </c>
      <c r="T3" s="1306">
        <v>47</v>
      </c>
      <c r="AC3" s="1306">
        <v>55</v>
      </c>
      <c r="AJ3" s="1306">
        <v>47</v>
      </c>
      <c r="AK3" s="1306">
        <v>97</v>
      </c>
    </row>
    <row r="4" spans="1:45" s="1306" customFormat="1" ht="15.95">
      <c r="A4" s="1306">
        <v>3</v>
      </c>
      <c r="B4" s="1637" t="s">
        <v>4276</v>
      </c>
      <c r="C4" s="1637" t="s">
        <v>4277</v>
      </c>
      <c r="E4" s="1313">
        <v>1312552</v>
      </c>
      <c r="F4" s="1740" t="s">
        <v>142</v>
      </c>
      <c r="G4" s="1740" t="s">
        <v>153</v>
      </c>
      <c r="H4" s="1740" t="s">
        <v>316</v>
      </c>
      <c r="I4" s="1741">
        <v>44341</v>
      </c>
      <c r="J4" s="1742">
        <f t="shared" ca="1" si="0"/>
        <v>2.286111111111111</v>
      </c>
      <c r="K4" s="1313">
        <f t="shared" ca="1" si="1"/>
        <v>836</v>
      </c>
      <c r="L4" s="1313">
        <f t="shared" ca="1" si="2"/>
        <v>27.866666666666667</v>
      </c>
      <c r="M4" s="1743" t="s">
        <v>3827</v>
      </c>
      <c r="N4" s="1685">
        <v>44943</v>
      </c>
      <c r="O4" s="1744">
        <f t="shared" si="3"/>
        <v>20.066666666666666</v>
      </c>
      <c r="P4" s="1306">
        <v>33</v>
      </c>
      <c r="Q4" s="1306">
        <v>161</v>
      </c>
      <c r="R4" s="1306">
        <v>37</v>
      </c>
      <c r="S4" s="1306">
        <v>39</v>
      </c>
      <c r="T4" s="1306">
        <v>41</v>
      </c>
      <c r="AC4" s="1306">
        <v>45</v>
      </c>
      <c r="AL4" s="1385" t="s">
        <v>4278</v>
      </c>
    </row>
    <row r="5" spans="1:45" s="1398" customFormat="1" ht="15.95">
      <c r="A5" s="1398">
        <v>4</v>
      </c>
      <c r="B5" s="1306" t="s">
        <v>4279</v>
      </c>
      <c r="C5" s="1306" t="s">
        <v>4280</v>
      </c>
      <c r="E5" s="1687">
        <v>1312552</v>
      </c>
      <c r="F5" s="1688" t="s">
        <v>142</v>
      </c>
      <c r="G5" s="1688" t="s">
        <v>153</v>
      </c>
      <c r="H5" s="1688" t="s">
        <v>323</v>
      </c>
      <c r="I5" s="1689">
        <v>44341</v>
      </c>
      <c r="J5" s="1690">
        <f t="shared" ca="1" si="0"/>
        <v>2.286111111111111</v>
      </c>
      <c r="K5" s="1687">
        <f t="shared" ca="1" si="1"/>
        <v>836</v>
      </c>
      <c r="L5" s="1687">
        <f t="shared" ca="1" si="2"/>
        <v>27.866666666666667</v>
      </c>
      <c r="M5" s="1691" t="s">
        <v>3827</v>
      </c>
      <c r="N5" s="1685">
        <v>44943</v>
      </c>
      <c r="O5" s="1692">
        <f t="shared" si="3"/>
        <v>20.066666666666666</v>
      </c>
      <c r="P5" s="1398">
        <v>33</v>
      </c>
      <c r="Q5" s="1398">
        <v>132</v>
      </c>
      <c r="R5" s="1398">
        <v>38</v>
      </c>
      <c r="S5" s="1398">
        <v>39</v>
      </c>
      <c r="T5" s="1398">
        <v>40</v>
      </c>
      <c r="AC5" s="1398">
        <v>42</v>
      </c>
      <c r="AJ5" s="1398">
        <v>35</v>
      </c>
      <c r="AK5" s="1398">
        <v>112</v>
      </c>
    </row>
    <row r="6" spans="1:45" s="1306" customFormat="1" ht="15.95">
      <c r="A6" s="1306">
        <v>5</v>
      </c>
      <c r="B6" s="1637" t="s">
        <v>4281</v>
      </c>
      <c r="C6" s="1637" t="s">
        <v>4282</v>
      </c>
      <c r="D6" s="1306" t="s">
        <v>4148</v>
      </c>
      <c r="E6" s="1313">
        <v>1388387</v>
      </c>
      <c r="F6" s="1740" t="s">
        <v>144</v>
      </c>
      <c r="G6" s="1740" t="s">
        <v>153</v>
      </c>
      <c r="H6" s="1740" t="s">
        <v>329</v>
      </c>
      <c r="I6" s="1741">
        <v>44341</v>
      </c>
      <c r="J6" s="1742">
        <f t="shared" ca="1" si="0"/>
        <v>2.286111111111111</v>
      </c>
      <c r="K6" s="1313">
        <f t="shared" ca="1" si="1"/>
        <v>836</v>
      </c>
      <c r="L6" s="1313">
        <f t="shared" ca="1" si="2"/>
        <v>27.866666666666667</v>
      </c>
      <c r="M6" s="1743" t="s">
        <v>3827</v>
      </c>
      <c r="N6" s="1685">
        <v>44943</v>
      </c>
      <c r="O6" s="1744">
        <f t="shared" si="3"/>
        <v>20.066666666666666</v>
      </c>
      <c r="P6" s="1306">
        <v>26</v>
      </c>
      <c r="Q6" s="1306">
        <v>159</v>
      </c>
      <c r="R6" s="1306">
        <v>30</v>
      </c>
      <c r="S6" s="1306">
        <v>33</v>
      </c>
      <c r="T6" s="1306">
        <v>36</v>
      </c>
      <c r="AC6" s="1306">
        <v>49</v>
      </c>
      <c r="AJ6" s="1306">
        <v>38</v>
      </c>
      <c r="AK6" s="1306">
        <v>28</v>
      </c>
    </row>
    <row r="7" spans="1:45" s="1398" customFormat="1" ht="15.95">
      <c r="A7" s="1398">
        <v>6</v>
      </c>
      <c r="B7" s="1306" t="s">
        <v>4283</v>
      </c>
      <c r="C7" s="1306" t="s">
        <v>4284</v>
      </c>
      <c r="E7" s="1687">
        <v>1388387</v>
      </c>
      <c r="F7" s="1688" t="s">
        <v>144</v>
      </c>
      <c r="G7" s="1688" t="s">
        <v>153</v>
      </c>
      <c r="H7" s="1688" t="s">
        <v>326</v>
      </c>
      <c r="I7" s="1689">
        <v>44341</v>
      </c>
      <c r="J7" s="1690">
        <f t="shared" ca="1" si="0"/>
        <v>2.286111111111111</v>
      </c>
      <c r="K7" s="1687">
        <f t="shared" ca="1" si="1"/>
        <v>836</v>
      </c>
      <c r="L7" s="1687">
        <f t="shared" ca="1" si="2"/>
        <v>27.866666666666667</v>
      </c>
      <c r="M7" s="1691" t="s">
        <v>3827</v>
      </c>
      <c r="N7" s="1685">
        <v>44943</v>
      </c>
      <c r="O7" s="1692">
        <f t="shared" si="3"/>
        <v>20.066666666666666</v>
      </c>
      <c r="P7" s="1398">
        <v>27</v>
      </c>
      <c r="Q7" s="1398">
        <v>138</v>
      </c>
      <c r="R7" s="1398">
        <v>33</v>
      </c>
      <c r="S7" s="1398">
        <v>35</v>
      </c>
      <c r="T7" s="1398">
        <v>40</v>
      </c>
      <c r="AC7" s="1398">
        <v>56</v>
      </c>
      <c r="AL7" s="1385" t="s">
        <v>4278</v>
      </c>
    </row>
    <row r="8" spans="1:45" s="1306" customFormat="1" ht="15.95">
      <c r="A8" s="1306">
        <v>7</v>
      </c>
      <c r="B8" s="1637" t="s">
        <v>4285</v>
      </c>
      <c r="C8" s="1637" t="s">
        <v>4286</v>
      </c>
      <c r="D8" s="1306" t="s">
        <v>4149</v>
      </c>
      <c r="E8" s="1745">
        <v>1416089</v>
      </c>
      <c r="F8" s="1746" t="s">
        <v>142</v>
      </c>
      <c r="G8" s="1747" t="s">
        <v>1248</v>
      </c>
      <c r="H8" s="1746" t="s">
        <v>329</v>
      </c>
      <c r="I8" s="1748">
        <v>44349</v>
      </c>
      <c r="J8" s="1749">
        <f t="shared" ca="1" si="0"/>
        <v>2.2666666666666666</v>
      </c>
      <c r="K8" s="1750">
        <f t="shared" ca="1" si="1"/>
        <v>828</v>
      </c>
      <c r="L8" s="1750">
        <f t="shared" ca="1" si="2"/>
        <v>27.6</v>
      </c>
      <c r="M8" s="1751" t="s">
        <v>3827</v>
      </c>
      <c r="N8" s="1781">
        <v>44943</v>
      </c>
      <c r="O8" s="1752">
        <f t="shared" si="3"/>
        <v>19.8</v>
      </c>
      <c r="P8" s="1753">
        <v>31</v>
      </c>
      <c r="Q8" s="1753">
        <v>136</v>
      </c>
      <c r="R8" s="1306">
        <v>35</v>
      </c>
      <c r="S8" s="1306">
        <v>35</v>
      </c>
      <c r="T8" s="1306">
        <v>35</v>
      </c>
      <c r="AC8" s="1306">
        <v>43</v>
      </c>
      <c r="AJ8" s="1306">
        <v>37</v>
      </c>
      <c r="AK8" s="1306">
        <v>143</v>
      </c>
    </row>
    <row r="9" spans="1:45" s="1306" customFormat="1" ht="15.95">
      <c r="A9" s="1306">
        <v>8</v>
      </c>
      <c r="B9" s="1306" t="s">
        <v>4287</v>
      </c>
      <c r="C9" s="1306" t="s">
        <v>4288</v>
      </c>
      <c r="E9" s="1745">
        <v>1416089</v>
      </c>
      <c r="F9" s="1746" t="s">
        <v>142</v>
      </c>
      <c r="G9" s="1747" t="s">
        <v>1248</v>
      </c>
      <c r="H9" s="1746" t="s">
        <v>3804</v>
      </c>
      <c r="I9" s="1748">
        <v>44349</v>
      </c>
      <c r="J9" s="1749">
        <f t="shared" ca="1" si="0"/>
        <v>2.2666666666666666</v>
      </c>
      <c r="K9" s="1750">
        <f t="shared" ca="1" si="1"/>
        <v>828</v>
      </c>
      <c r="L9" s="1750">
        <f t="shared" ca="1" si="2"/>
        <v>27.6</v>
      </c>
      <c r="M9" s="1751" t="s">
        <v>3827</v>
      </c>
      <c r="N9" s="1781">
        <v>44943</v>
      </c>
      <c r="O9" s="1752">
        <f t="shared" si="3"/>
        <v>19.8</v>
      </c>
      <c r="P9" s="1753">
        <v>34</v>
      </c>
      <c r="Q9" s="1753">
        <v>188</v>
      </c>
      <c r="R9" s="1306">
        <v>40</v>
      </c>
      <c r="S9" s="1306">
        <v>40</v>
      </c>
      <c r="T9" s="1306">
        <v>42</v>
      </c>
      <c r="AC9" s="1306">
        <v>50</v>
      </c>
      <c r="AJ9" s="1306">
        <v>42</v>
      </c>
      <c r="AK9" s="1306">
        <v>156</v>
      </c>
    </row>
    <row r="10" spans="1:45" s="1306" customFormat="1" ht="15.95">
      <c r="A10" s="1306">
        <v>9</v>
      </c>
      <c r="B10" s="1637" t="s">
        <v>4289</v>
      </c>
      <c r="C10" s="1637" t="s">
        <v>4290</v>
      </c>
      <c r="E10" s="1745">
        <v>1416089</v>
      </c>
      <c r="F10" s="1746" t="s">
        <v>142</v>
      </c>
      <c r="G10" s="1747" t="s">
        <v>1248</v>
      </c>
      <c r="H10" s="1746" t="s">
        <v>316</v>
      </c>
      <c r="I10" s="1748">
        <v>44349</v>
      </c>
      <c r="J10" s="1749">
        <f t="shared" ca="1" si="0"/>
        <v>2.2666666666666666</v>
      </c>
      <c r="K10" s="1750">
        <f t="shared" ca="1" si="1"/>
        <v>828</v>
      </c>
      <c r="L10" s="1750">
        <f t="shared" ca="1" si="2"/>
        <v>27.6</v>
      </c>
      <c r="M10" s="1751" t="s">
        <v>3827</v>
      </c>
      <c r="N10" s="1781">
        <v>44943</v>
      </c>
      <c r="O10" s="1752">
        <f t="shared" si="3"/>
        <v>19.8</v>
      </c>
      <c r="P10" s="1753">
        <v>34</v>
      </c>
      <c r="Q10" s="1753">
        <v>157</v>
      </c>
      <c r="R10" s="1306">
        <v>35</v>
      </c>
      <c r="S10" s="1306">
        <v>35</v>
      </c>
      <c r="T10" s="1306">
        <v>35</v>
      </c>
      <c r="AC10" s="1306">
        <v>37</v>
      </c>
      <c r="AJ10" s="1306">
        <v>35</v>
      </c>
      <c r="AK10" s="1306">
        <v>108</v>
      </c>
    </row>
    <row r="11" spans="1:45" s="1398" customFormat="1" ht="15.95">
      <c r="A11" s="1398">
        <v>10</v>
      </c>
      <c r="B11" s="1306" t="s">
        <v>4291</v>
      </c>
      <c r="C11" s="1306" t="s">
        <v>4292</v>
      </c>
      <c r="E11" s="1693">
        <v>1416089</v>
      </c>
      <c r="F11" s="1694" t="s">
        <v>142</v>
      </c>
      <c r="G11" s="1695" t="s">
        <v>1248</v>
      </c>
      <c r="H11" s="1694" t="s">
        <v>323</v>
      </c>
      <c r="I11" s="1696">
        <v>44349</v>
      </c>
      <c r="J11" s="1697">
        <f t="shared" ca="1" si="0"/>
        <v>2.2666666666666666</v>
      </c>
      <c r="K11" s="1698">
        <f t="shared" ca="1" si="1"/>
        <v>828</v>
      </c>
      <c r="L11" s="1698">
        <f t="shared" ca="1" si="2"/>
        <v>27.6</v>
      </c>
      <c r="M11" s="1699" t="s">
        <v>3827</v>
      </c>
      <c r="N11" s="1781">
        <v>44943</v>
      </c>
      <c r="O11" s="1700">
        <f t="shared" si="3"/>
        <v>19.8</v>
      </c>
      <c r="P11" s="1701">
        <v>34</v>
      </c>
      <c r="Q11" s="1701">
        <v>150</v>
      </c>
      <c r="R11" s="1398">
        <v>36</v>
      </c>
      <c r="S11" s="1398">
        <v>36</v>
      </c>
      <c r="T11" s="1398">
        <v>35</v>
      </c>
      <c r="AC11" s="1398">
        <v>36</v>
      </c>
      <c r="AL11" s="1385" t="s">
        <v>4278</v>
      </c>
    </row>
    <row r="12" spans="1:45" ht="15.95">
      <c r="A12" s="1306">
        <v>11</v>
      </c>
      <c r="B12" s="1306"/>
      <c r="C12" s="1637" t="s">
        <v>4293</v>
      </c>
      <c r="D12" t="s">
        <v>4294</v>
      </c>
      <c r="E12" s="1754">
        <v>1513079</v>
      </c>
      <c r="F12" s="1754" t="s">
        <v>142</v>
      </c>
      <c r="G12" s="1754" t="s">
        <v>183</v>
      </c>
      <c r="H12" s="1754" t="s">
        <v>3801</v>
      </c>
      <c r="I12" s="1755">
        <v>44716</v>
      </c>
      <c r="J12" s="1756">
        <f t="shared" ref="J12:J19" ca="1" si="4">YEARFRAC(I12,TODAY())</f>
        <v>1.2611111111111111</v>
      </c>
      <c r="K12" s="1757">
        <f t="shared" ref="K12:K19" ca="1" si="5">_xlfn.DAYS(TODAY(),I12)</f>
        <v>461</v>
      </c>
      <c r="L12" s="1757">
        <f t="shared" ref="L12:L19" ca="1" si="6">K12/30</f>
        <v>15.366666666666667</v>
      </c>
      <c r="M12" s="1754" t="s">
        <v>4243</v>
      </c>
      <c r="N12" s="1782">
        <v>44943</v>
      </c>
      <c r="O12" s="1758">
        <f t="shared" ref="O12:O19" si="7">_xlfn.DAYS(N12,I12)/30</f>
        <v>7.5666666666666664</v>
      </c>
      <c r="P12" s="1306">
        <v>30</v>
      </c>
      <c r="Q12" s="1306">
        <v>208</v>
      </c>
      <c r="R12" s="1306">
        <v>30</v>
      </c>
      <c r="S12" s="1306">
        <v>30</v>
      </c>
      <c r="T12">
        <v>30</v>
      </c>
      <c r="AC12">
        <v>31</v>
      </c>
    </row>
    <row r="13" spans="1:45" ht="15.95">
      <c r="A13" s="1306">
        <v>12</v>
      </c>
      <c r="B13" s="1306"/>
      <c r="C13" s="1306" t="s">
        <v>4295</v>
      </c>
      <c r="E13" s="1754">
        <v>1513079</v>
      </c>
      <c r="F13" s="1754" t="s">
        <v>142</v>
      </c>
      <c r="G13" s="1754" t="s">
        <v>183</v>
      </c>
      <c r="H13" s="1754" t="s">
        <v>3804</v>
      </c>
      <c r="I13" s="1755">
        <v>44716</v>
      </c>
      <c r="J13" s="1756">
        <f t="shared" ca="1" si="4"/>
        <v>1.2611111111111111</v>
      </c>
      <c r="K13" s="1757">
        <f t="shared" ca="1" si="5"/>
        <v>461</v>
      </c>
      <c r="L13" s="1757">
        <f t="shared" ca="1" si="6"/>
        <v>15.366666666666667</v>
      </c>
      <c r="M13" s="1754" t="s">
        <v>4243</v>
      </c>
      <c r="N13" s="1782">
        <v>44943</v>
      </c>
      <c r="O13" s="1758">
        <f t="shared" si="7"/>
        <v>7.5666666666666664</v>
      </c>
      <c r="P13" s="1306">
        <v>33</v>
      </c>
      <c r="Q13" s="1306">
        <v>178</v>
      </c>
      <c r="R13" s="1306">
        <v>33</v>
      </c>
      <c r="S13" s="1306">
        <v>33</v>
      </c>
      <c r="T13">
        <v>32</v>
      </c>
      <c r="AC13">
        <v>33</v>
      </c>
    </row>
    <row r="14" spans="1:45" s="1385" customFormat="1" ht="15.95">
      <c r="A14" s="1398">
        <v>13</v>
      </c>
      <c r="B14" s="1306"/>
      <c r="C14" s="1637" t="s">
        <v>4296</v>
      </c>
      <c r="E14" s="1702">
        <v>1513079</v>
      </c>
      <c r="F14" s="1702" t="s">
        <v>142</v>
      </c>
      <c r="G14" s="1702" t="s">
        <v>183</v>
      </c>
      <c r="H14" s="1702" t="s">
        <v>316</v>
      </c>
      <c r="I14" s="1703">
        <v>44716</v>
      </c>
      <c r="J14" s="1704">
        <f t="shared" ca="1" si="4"/>
        <v>1.2611111111111111</v>
      </c>
      <c r="K14" s="1705">
        <f t="shared" ca="1" si="5"/>
        <v>461</v>
      </c>
      <c r="L14" s="1705">
        <f t="shared" ca="1" si="6"/>
        <v>15.366666666666667</v>
      </c>
      <c r="M14" s="1702" t="s">
        <v>4243</v>
      </c>
      <c r="N14" s="1782">
        <v>44943</v>
      </c>
      <c r="O14" s="1706">
        <f t="shared" si="7"/>
        <v>7.5666666666666664</v>
      </c>
      <c r="P14" s="1398">
        <v>29</v>
      </c>
      <c r="Q14" s="1398">
        <v>167</v>
      </c>
      <c r="R14" s="1398">
        <v>29</v>
      </c>
      <c r="S14" s="1398">
        <v>29</v>
      </c>
      <c r="T14" s="1385">
        <v>30</v>
      </c>
      <c r="AC14" s="1385">
        <v>30</v>
      </c>
    </row>
    <row r="15" spans="1:45" ht="15.95">
      <c r="A15" s="1306">
        <v>14</v>
      </c>
      <c r="B15" s="1306"/>
      <c r="C15" s="1306" t="s">
        <v>4297</v>
      </c>
      <c r="D15" t="s">
        <v>4155</v>
      </c>
      <c r="E15" s="1754">
        <v>1513080</v>
      </c>
      <c r="F15" s="1754" t="s">
        <v>144</v>
      </c>
      <c r="G15" s="1754" t="s">
        <v>183</v>
      </c>
      <c r="H15" s="1754" t="s">
        <v>3801</v>
      </c>
      <c r="I15" s="1755">
        <v>44716</v>
      </c>
      <c r="J15" s="1756">
        <f t="shared" ca="1" si="4"/>
        <v>1.2611111111111111</v>
      </c>
      <c r="K15" s="1757">
        <f t="shared" ca="1" si="5"/>
        <v>461</v>
      </c>
      <c r="L15" s="1757">
        <f t="shared" ca="1" si="6"/>
        <v>15.366666666666667</v>
      </c>
      <c r="M15" s="1754" t="s">
        <v>4243</v>
      </c>
      <c r="N15" s="1782">
        <v>44943</v>
      </c>
      <c r="O15" s="1758">
        <f t="shared" si="7"/>
        <v>7.5666666666666664</v>
      </c>
      <c r="P15" s="1306">
        <v>22</v>
      </c>
      <c r="Q15" s="1306">
        <v>170</v>
      </c>
      <c r="R15" s="1306">
        <v>22</v>
      </c>
      <c r="S15" s="1306">
        <v>22</v>
      </c>
      <c r="T15">
        <v>22</v>
      </c>
      <c r="AC15">
        <v>24</v>
      </c>
    </row>
    <row r="16" spans="1:45" ht="15.95">
      <c r="A16" s="1306">
        <v>15</v>
      </c>
      <c r="B16" s="1306"/>
      <c r="C16" s="1637" t="s">
        <v>4298</v>
      </c>
      <c r="E16" s="1754">
        <v>1513080</v>
      </c>
      <c r="F16" s="1754" t="s">
        <v>144</v>
      </c>
      <c r="G16" s="1754" t="s">
        <v>183</v>
      </c>
      <c r="H16" s="1754" t="s">
        <v>326</v>
      </c>
      <c r="I16" s="1755">
        <v>44716</v>
      </c>
      <c r="J16" s="1756">
        <f t="shared" ca="1" si="4"/>
        <v>1.2611111111111111</v>
      </c>
      <c r="K16" s="1757">
        <f t="shared" ca="1" si="5"/>
        <v>461</v>
      </c>
      <c r="L16" s="1757">
        <f t="shared" ca="1" si="6"/>
        <v>15.366666666666667</v>
      </c>
      <c r="M16" s="1754" t="s">
        <v>4243</v>
      </c>
      <c r="N16" s="1782">
        <v>44943</v>
      </c>
      <c r="O16" s="1758">
        <f t="shared" si="7"/>
        <v>7.5666666666666664</v>
      </c>
      <c r="P16" s="1306">
        <v>21</v>
      </c>
      <c r="Q16" s="1306">
        <v>171</v>
      </c>
      <c r="R16" s="1306">
        <v>21</v>
      </c>
      <c r="S16" s="1306">
        <v>21</v>
      </c>
      <c r="T16">
        <v>21</v>
      </c>
      <c r="AC16">
        <v>22</v>
      </c>
    </row>
    <row r="17" spans="1:38" ht="15.95">
      <c r="A17" s="1306">
        <v>16</v>
      </c>
      <c r="B17" s="1306"/>
      <c r="C17" s="1306" t="s">
        <v>4299</v>
      </c>
      <c r="E17" s="1754">
        <v>1513080</v>
      </c>
      <c r="F17" s="1754" t="s">
        <v>144</v>
      </c>
      <c r="G17" s="1754" t="s">
        <v>183</v>
      </c>
      <c r="H17" s="1754" t="s">
        <v>316</v>
      </c>
      <c r="I17" s="1755">
        <v>44716</v>
      </c>
      <c r="J17" s="1756">
        <f t="shared" ca="1" si="4"/>
        <v>1.2611111111111111</v>
      </c>
      <c r="K17" s="1757">
        <f t="shared" ca="1" si="5"/>
        <v>461</v>
      </c>
      <c r="L17" s="1757">
        <f t="shared" ca="1" si="6"/>
        <v>15.366666666666667</v>
      </c>
      <c r="M17" s="1754" t="s">
        <v>4243</v>
      </c>
      <c r="N17" s="1782">
        <v>44943</v>
      </c>
      <c r="O17" s="1758">
        <f t="shared" si="7"/>
        <v>7.5666666666666664</v>
      </c>
      <c r="P17" s="1306">
        <v>23</v>
      </c>
      <c r="Q17" s="1306">
        <v>166</v>
      </c>
      <c r="R17" s="1306">
        <v>23</v>
      </c>
      <c r="S17" s="1306">
        <v>23</v>
      </c>
      <c r="T17">
        <v>24</v>
      </c>
      <c r="AC17">
        <v>24</v>
      </c>
    </row>
    <row r="18" spans="1:38" ht="15.95">
      <c r="A18" s="1306">
        <v>17</v>
      </c>
      <c r="B18" s="1306"/>
      <c r="C18" s="1637" t="s">
        <v>4300</v>
      </c>
      <c r="E18" s="1754">
        <v>1513080</v>
      </c>
      <c r="F18" s="1754" t="s">
        <v>144</v>
      </c>
      <c r="G18" s="1754" t="s">
        <v>183</v>
      </c>
      <c r="H18" s="1754" t="s">
        <v>323</v>
      </c>
      <c r="I18" s="1755">
        <v>44716</v>
      </c>
      <c r="J18" s="1756">
        <f t="shared" ca="1" si="4"/>
        <v>1.2611111111111111</v>
      </c>
      <c r="K18" s="1757">
        <f t="shared" ca="1" si="5"/>
        <v>461</v>
      </c>
      <c r="L18" s="1757">
        <f t="shared" ca="1" si="6"/>
        <v>15.366666666666667</v>
      </c>
      <c r="M18" s="1754" t="s">
        <v>4243</v>
      </c>
      <c r="N18" s="1782">
        <v>44943</v>
      </c>
      <c r="O18" s="1758">
        <f t="shared" si="7"/>
        <v>7.5666666666666664</v>
      </c>
      <c r="P18" s="1306">
        <v>23</v>
      </c>
      <c r="Q18" s="1306">
        <v>198</v>
      </c>
      <c r="R18" s="1306">
        <v>23</v>
      </c>
      <c r="S18" s="1306">
        <v>23</v>
      </c>
      <c r="T18">
        <v>24</v>
      </c>
      <c r="AC18">
        <v>23</v>
      </c>
    </row>
    <row r="19" spans="1:38" s="1385" customFormat="1" ht="15.95">
      <c r="A19" s="1398">
        <v>18</v>
      </c>
      <c r="B19" s="1306"/>
      <c r="C19" s="1306" t="s">
        <v>4301</v>
      </c>
      <c r="E19" s="1702">
        <v>1513080</v>
      </c>
      <c r="F19" s="1702" t="s">
        <v>144</v>
      </c>
      <c r="G19" s="1702" t="s">
        <v>183</v>
      </c>
      <c r="H19" s="1702" t="s">
        <v>316</v>
      </c>
      <c r="I19" s="1703">
        <v>44716</v>
      </c>
      <c r="J19" s="1704">
        <f t="shared" ca="1" si="4"/>
        <v>1.2611111111111111</v>
      </c>
      <c r="K19" s="1705">
        <f t="shared" ca="1" si="5"/>
        <v>461</v>
      </c>
      <c r="L19" s="1705">
        <f t="shared" ca="1" si="6"/>
        <v>15.366666666666667</v>
      </c>
      <c r="M19" s="1702" t="s">
        <v>4243</v>
      </c>
      <c r="N19" s="1782">
        <v>44943</v>
      </c>
      <c r="O19" s="1706">
        <f t="shared" si="7"/>
        <v>7.5666666666666664</v>
      </c>
      <c r="P19" s="1398">
        <v>23</v>
      </c>
      <c r="Q19" s="1398">
        <v>196</v>
      </c>
      <c r="R19" s="1398">
        <v>23</v>
      </c>
      <c r="S19" s="1398">
        <v>23</v>
      </c>
      <c r="T19" s="1385">
        <v>23</v>
      </c>
      <c r="AC19" s="1385">
        <v>23</v>
      </c>
    </row>
    <row r="20" spans="1:38" ht="15.95">
      <c r="A20">
        <v>19</v>
      </c>
      <c r="B20" s="1637" t="s">
        <v>4302</v>
      </c>
      <c r="C20" s="1637" t="s">
        <v>4303</v>
      </c>
      <c r="E20" s="914">
        <v>1479816</v>
      </c>
      <c r="F20" s="1702" t="s">
        <v>142</v>
      </c>
      <c r="G20" s="1702" t="s">
        <v>183</v>
      </c>
      <c r="H20" s="1754"/>
      <c r="I20" s="915">
        <v>44512</v>
      </c>
      <c r="J20" s="1704">
        <f t="shared" ref="J20:J21" ca="1" si="8">YEARFRAC(I20,TODAY())</f>
        <v>1.8222222222222222</v>
      </c>
      <c r="K20" s="1705">
        <f t="shared" ref="K20:K21" ca="1" si="9">_xlfn.DAYS(TODAY(),I20)</f>
        <v>665</v>
      </c>
      <c r="L20" s="1705">
        <f t="shared" ref="L20:L21" ca="1" si="10">K20/30</f>
        <v>22.166666666666668</v>
      </c>
      <c r="M20" s="1754" t="s">
        <v>4304</v>
      </c>
      <c r="N20" s="1782">
        <v>44943</v>
      </c>
      <c r="O20" s="1706">
        <f t="shared" ref="O20:O21" si="11">_xlfn.DAYS(N20,I20)/30</f>
        <v>14.366666666666667</v>
      </c>
      <c r="P20" s="1306">
        <v>32</v>
      </c>
      <c r="Q20" s="1306">
        <v>168</v>
      </c>
      <c r="R20" s="1306">
        <v>32</v>
      </c>
      <c r="S20" s="1306">
        <v>32</v>
      </c>
      <c r="T20" s="1306">
        <v>32</v>
      </c>
      <c r="AC20">
        <v>32</v>
      </c>
      <c r="AJ20">
        <v>32</v>
      </c>
      <c r="AK20">
        <v>185</v>
      </c>
    </row>
    <row r="21" spans="1:38" s="1385" customFormat="1" ht="15.95">
      <c r="A21" s="1385">
        <v>20</v>
      </c>
      <c r="B21" s="1306" t="s">
        <v>4305</v>
      </c>
      <c r="C21" s="1306" t="s">
        <v>4306</v>
      </c>
      <c r="E21" s="1779">
        <v>1479816</v>
      </c>
      <c r="F21" s="1702" t="s">
        <v>144</v>
      </c>
      <c r="G21" s="1702" t="s">
        <v>183</v>
      </c>
      <c r="H21" s="1702"/>
      <c r="I21" s="1780">
        <v>44512</v>
      </c>
      <c r="J21" s="1704">
        <f t="shared" ca="1" si="8"/>
        <v>1.8222222222222222</v>
      </c>
      <c r="K21" s="1705">
        <f t="shared" ca="1" si="9"/>
        <v>665</v>
      </c>
      <c r="L21" s="1705">
        <f t="shared" ca="1" si="10"/>
        <v>22.166666666666668</v>
      </c>
      <c r="M21" s="1702" t="s">
        <v>4304</v>
      </c>
      <c r="N21" s="1782">
        <v>44943</v>
      </c>
      <c r="O21" s="1706">
        <f t="shared" si="11"/>
        <v>14.366666666666667</v>
      </c>
      <c r="P21" s="1398">
        <v>32</v>
      </c>
      <c r="Q21" s="1398">
        <v>175</v>
      </c>
      <c r="R21" s="1398">
        <v>32</v>
      </c>
      <c r="S21" s="1398">
        <v>32</v>
      </c>
      <c r="T21" s="1398">
        <v>32</v>
      </c>
      <c r="AC21" s="1385">
        <v>32</v>
      </c>
      <c r="AL21" s="1385" t="s">
        <v>4278</v>
      </c>
    </row>
    <row r="22" spans="1:38">
      <c r="M22" s="1306" t="s">
        <v>4307</v>
      </c>
    </row>
    <row r="24" spans="1:38" s="1733" customFormat="1" ht="15.95">
      <c r="A24" s="1733">
        <v>5</v>
      </c>
      <c r="C24" s="1733" t="s">
        <v>4308</v>
      </c>
      <c r="E24" s="1734">
        <v>1312552</v>
      </c>
      <c r="F24" s="1733" t="s">
        <v>142</v>
      </c>
      <c r="G24" s="1733" t="s">
        <v>153</v>
      </c>
      <c r="H24" s="1733" t="s">
        <v>320</v>
      </c>
      <c r="I24" s="1735">
        <v>44341</v>
      </c>
      <c r="J24" s="1736">
        <f ca="1">YEARFRAC(I24,TODAY())</f>
        <v>2.286111111111111</v>
      </c>
      <c r="K24" s="1734">
        <f ca="1">_xlfn.DAYS(TODAY(),I24)</f>
        <v>836</v>
      </c>
      <c r="L24" s="1734">
        <f ca="1">K24/30</f>
        <v>27.866666666666667</v>
      </c>
      <c r="M24" s="1737" t="s">
        <v>3827</v>
      </c>
      <c r="N24" s="1738">
        <v>44930</v>
      </c>
      <c r="O24" s="1739">
        <f>_xlfn.DAYS(N24,I24)/30</f>
        <v>19.633333333333333</v>
      </c>
      <c r="P24" s="1733">
        <v>35</v>
      </c>
      <c r="Q24" s="1733">
        <v>167</v>
      </c>
      <c r="R24" s="1733">
        <v>36</v>
      </c>
      <c r="T24" s="1733" t="s">
        <v>4309</v>
      </c>
    </row>
  </sheetData>
  <pageMargins left="0.7" right="0.7" top="0.75" bottom="0.75" header="0.3" footer="0.3"/>
  <pageSetup fitToHeight="0" orientation="landscape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5BC43-654D-40D4-B474-BE1BF2EC80D6}">
  <sheetPr>
    <tabColor rgb="FFFF0000"/>
    <pageSetUpPr fitToPage="1"/>
  </sheetPr>
  <dimension ref="A2:R129"/>
  <sheetViews>
    <sheetView tabSelected="1" topLeftCell="A5" workbookViewId="0">
      <selection activeCell="K8" sqref="K8"/>
    </sheetView>
  </sheetViews>
  <sheetFormatPr defaultColWidth="9.140625" defaultRowHeight="15"/>
  <cols>
    <col min="1" max="1" width="9.140625" style="1402"/>
    <col min="2" max="2" width="11.28515625" style="1402" customWidth="1"/>
    <col min="3" max="3" width="15.42578125" style="1402" bestFit="1" customWidth="1"/>
    <col min="4" max="4" width="13.140625" style="1402" bestFit="1" customWidth="1"/>
    <col min="5" max="5" width="13.7109375" style="1402" customWidth="1"/>
    <col min="6" max="6" width="9" style="1402" bestFit="1" customWidth="1"/>
    <col min="7" max="8" width="11.28515625" style="1402" bestFit="1" customWidth="1"/>
    <col min="9" max="9" width="9.7109375" style="1402" bestFit="1" customWidth="1"/>
    <col min="10" max="10" width="9" style="1402" bestFit="1" customWidth="1"/>
    <col min="11" max="11" width="21.28515625" style="1402" bestFit="1" customWidth="1"/>
    <col min="12" max="12" width="17.42578125" style="1402" bestFit="1" customWidth="1"/>
    <col min="13" max="13" width="14.140625" style="1402" bestFit="1" customWidth="1"/>
    <col min="14" max="14" width="15.42578125" style="1402" bestFit="1" customWidth="1"/>
    <col min="15" max="15" width="13" style="1402" customWidth="1"/>
    <col min="16" max="16" width="14.28515625" style="1402" customWidth="1"/>
    <col min="17" max="17" width="9.42578125" style="1402" bestFit="1" customWidth="1"/>
    <col min="18" max="16384" width="9.140625" style="1402"/>
  </cols>
  <sheetData>
    <row r="2" spans="1:18">
      <c r="C2" s="2463" t="s">
        <v>4310</v>
      </c>
      <c r="D2" s="2464"/>
      <c r="E2" s="2009"/>
      <c r="H2" s="2463" t="s">
        <v>1444</v>
      </c>
      <c r="I2" s="2465"/>
      <c r="J2" s="2463" t="s">
        <v>387</v>
      </c>
      <c r="K2" s="2464"/>
    </row>
    <row r="3" spans="1:18">
      <c r="B3" s="2004" t="s">
        <v>222</v>
      </c>
      <c r="C3" s="2131" t="s">
        <v>949</v>
      </c>
      <c r="D3" s="2131" t="s">
        <v>13</v>
      </c>
      <c r="E3" s="2004"/>
      <c r="G3" s="2001" t="s">
        <v>222</v>
      </c>
      <c r="H3" s="2002" t="s">
        <v>235</v>
      </c>
      <c r="I3" s="2327" t="s">
        <v>230</v>
      </c>
      <c r="J3" s="2002" t="s">
        <v>235</v>
      </c>
      <c r="K3" s="2003" t="s">
        <v>230</v>
      </c>
    </row>
    <row r="4" spans="1:18">
      <c r="B4" s="2004" t="s">
        <v>186</v>
      </c>
      <c r="C4" s="2004">
        <v>10</v>
      </c>
      <c r="D4" s="2004">
        <v>10</v>
      </c>
      <c r="E4" s="2004"/>
      <c r="G4" s="2005" t="s">
        <v>186</v>
      </c>
      <c r="H4" s="2006">
        <v>5</v>
      </c>
      <c r="I4" s="1999">
        <v>6</v>
      </c>
      <c r="J4" s="2006">
        <v>5</v>
      </c>
      <c r="K4" s="2007">
        <v>4</v>
      </c>
      <c r="L4" s="2008"/>
    </row>
    <row r="5" spans="1:18">
      <c r="B5" s="2004" t="s">
        <v>185</v>
      </c>
      <c r="C5" s="2004">
        <v>7</v>
      </c>
      <c r="D5" s="2004">
        <v>8</v>
      </c>
      <c r="E5" s="2004"/>
      <c r="F5" s="2182"/>
      <c r="G5" s="2005" t="s">
        <v>185</v>
      </c>
      <c r="H5" s="2006">
        <v>6</v>
      </c>
      <c r="I5" s="1999">
        <v>5</v>
      </c>
      <c r="J5" s="2006">
        <v>1</v>
      </c>
      <c r="K5" s="2007">
        <v>3</v>
      </c>
      <c r="L5" s="2009"/>
    </row>
    <row r="6" spans="1:18">
      <c r="B6" s="2004" t="s">
        <v>183</v>
      </c>
      <c r="C6" s="2004">
        <v>12</v>
      </c>
      <c r="D6" s="2004">
        <v>10</v>
      </c>
      <c r="E6" s="2004"/>
      <c r="G6" s="2005" t="s">
        <v>183</v>
      </c>
      <c r="H6" s="2006">
        <v>6</v>
      </c>
      <c r="I6" s="1999">
        <v>5</v>
      </c>
      <c r="J6" s="2006">
        <v>6</v>
      </c>
      <c r="K6" s="2007">
        <v>5</v>
      </c>
      <c r="L6" s="2008"/>
    </row>
    <row r="7" spans="1:18">
      <c r="B7" s="2004" t="s">
        <v>179</v>
      </c>
      <c r="C7" s="2004">
        <v>9</v>
      </c>
      <c r="D7" s="2004">
        <v>10</v>
      </c>
      <c r="E7" s="2004"/>
      <c r="F7" s="2182"/>
      <c r="G7" s="2005" t="s">
        <v>179</v>
      </c>
      <c r="H7" s="2006">
        <v>4</v>
      </c>
      <c r="I7" s="1999">
        <v>5</v>
      </c>
      <c r="J7" s="2006">
        <v>5</v>
      </c>
      <c r="K7" s="2007">
        <v>5</v>
      </c>
    </row>
    <row r="8" spans="1:18">
      <c r="B8" s="2004" t="s">
        <v>170</v>
      </c>
      <c r="C8" s="2004">
        <v>11</v>
      </c>
      <c r="D8" s="2004">
        <v>10</v>
      </c>
      <c r="E8" s="2004"/>
      <c r="F8" s="2182"/>
      <c r="G8" s="2005" t="s">
        <v>170</v>
      </c>
      <c r="H8" s="2006">
        <v>6</v>
      </c>
      <c r="I8" s="1999">
        <v>6</v>
      </c>
      <c r="J8" s="2006">
        <v>5</v>
      </c>
      <c r="K8" s="2007">
        <v>4</v>
      </c>
      <c r="L8" s="2008"/>
    </row>
    <row r="9" spans="1:18">
      <c r="B9" s="2004" t="s">
        <v>153</v>
      </c>
      <c r="C9" s="2004">
        <v>10</v>
      </c>
      <c r="D9" s="2004">
        <v>10</v>
      </c>
      <c r="E9" s="2004"/>
      <c r="G9" s="2005" t="s">
        <v>153</v>
      </c>
      <c r="H9" s="2006">
        <v>5</v>
      </c>
      <c r="I9" s="1999">
        <v>5</v>
      </c>
      <c r="J9" s="2006">
        <v>5</v>
      </c>
      <c r="K9" s="2007">
        <v>5</v>
      </c>
    </row>
    <row r="10" spans="1:18">
      <c r="B10" s="2178" t="s">
        <v>209</v>
      </c>
      <c r="C10" s="2178">
        <f>SUM(C4:C9)</f>
        <v>59</v>
      </c>
      <c r="D10" s="2178">
        <f>SUM(D4:D9)</f>
        <v>58</v>
      </c>
      <c r="E10" s="2178">
        <f>SUM(C10:D10)</f>
        <v>117</v>
      </c>
      <c r="G10" s="2010" t="s">
        <v>209</v>
      </c>
      <c r="H10" s="2011">
        <f>SUM(H4:H9)</f>
        <v>32</v>
      </c>
      <c r="I10" s="2328">
        <f t="shared" ref="I10:K10" si="0">SUM(I4:I9)</f>
        <v>32</v>
      </c>
      <c r="J10" s="2011">
        <f t="shared" si="0"/>
        <v>27</v>
      </c>
      <c r="K10" s="2012">
        <f t="shared" si="0"/>
        <v>26</v>
      </c>
      <c r="L10" s="2013">
        <f>SUM(H10:K10)</f>
        <v>117</v>
      </c>
    </row>
    <row r="11" spans="1:18">
      <c r="B11" s="2177"/>
      <c r="C11" s="2177"/>
      <c r="D11" s="2177"/>
      <c r="E11" s="2177"/>
      <c r="H11" s="2014"/>
      <c r="I11" s="2015"/>
      <c r="J11" s="2015"/>
      <c r="K11" s="2016"/>
    </row>
    <row r="12" spans="1:18">
      <c r="A12" s="1810" t="s">
        <v>126</v>
      </c>
      <c r="B12" s="2017" t="s">
        <v>3367</v>
      </c>
      <c r="C12" s="2017" t="s">
        <v>3227</v>
      </c>
      <c r="D12" s="2017" t="s">
        <v>219</v>
      </c>
      <c r="E12" s="2017" t="s">
        <v>222</v>
      </c>
      <c r="F12" s="2017" t="s">
        <v>271</v>
      </c>
      <c r="G12" s="2017" t="s">
        <v>218</v>
      </c>
      <c r="H12" s="2017" t="s">
        <v>272</v>
      </c>
      <c r="I12" s="2017" t="s">
        <v>3684</v>
      </c>
      <c r="J12" s="2017" t="s">
        <v>3685</v>
      </c>
      <c r="K12" s="2017" t="s">
        <v>3233</v>
      </c>
      <c r="L12" s="2018" t="s">
        <v>3675</v>
      </c>
      <c r="M12" s="2017" t="s">
        <v>3676</v>
      </c>
      <c r="N12" s="1810" t="s">
        <v>1444</v>
      </c>
      <c r="O12" s="1402" t="s">
        <v>4311</v>
      </c>
      <c r="P12" s="1402" t="s">
        <v>4312</v>
      </c>
      <c r="R12" s="1402" t="s">
        <v>4313</v>
      </c>
    </row>
    <row r="13" spans="1:18" ht="15.75">
      <c r="A13" s="1972">
        <v>1</v>
      </c>
      <c r="B13" s="1972" t="s">
        <v>1442</v>
      </c>
      <c r="C13" s="2365">
        <v>1479811</v>
      </c>
      <c r="D13" s="2366" t="s">
        <v>949</v>
      </c>
      <c r="E13" s="2366" t="s">
        <v>937</v>
      </c>
      <c r="F13" s="2366" t="s">
        <v>329</v>
      </c>
      <c r="G13" s="2367">
        <v>44606</v>
      </c>
      <c r="H13" s="2365">
        <f ca="1">J13/12</f>
        <v>1.5861111111111112</v>
      </c>
      <c r="I13" s="2365">
        <f ca="1">_xlfn.DAYS(TODAY(),G13)</f>
        <v>571</v>
      </c>
      <c r="J13" s="2365">
        <f ca="1">I13/30</f>
        <v>19.033333333333335</v>
      </c>
      <c r="K13" s="2366" t="s">
        <v>4150</v>
      </c>
      <c r="L13" s="2367">
        <v>44809</v>
      </c>
      <c r="M13" s="2366">
        <v>6.766666667</v>
      </c>
      <c r="N13" s="1972">
        <v>1</v>
      </c>
      <c r="O13" s="2368">
        <v>45007</v>
      </c>
      <c r="P13" s="2369">
        <v>45099</v>
      </c>
      <c r="R13" s="2176">
        <f>YEARFRAC(G13,P13)*12</f>
        <v>16.266666666666666</v>
      </c>
    </row>
    <row r="14" spans="1:18" ht="15.75">
      <c r="A14" s="1972">
        <v>2</v>
      </c>
      <c r="B14" s="1972" t="s">
        <v>1445</v>
      </c>
      <c r="C14" s="2365">
        <v>1479811</v>
      </c>
      <c r="D14" s="2366" t="s">
        <v>949</v>
      </c>
      <c r="E14" s="2366" t="s">
        <v>937</v>
      </c>
      <c r="F14" s="2366" t="s">
        <v>326</v>
      </c>
      <c r="G14" s="2367">
        <v>44606</v>
      </c>
      <c r="H14" s="2365">
        <f t="shared" ref="H14:H77" ca="1" si="1">J14/12</f>
        <v>1.5861111111111112</v>
      </c>
      <c r="I14" s="2365">
        <f t="shared" ref="I14:I77" ca="1" si="2">_xlfn.DAYS(TODAY(),G14)</f>
        <v>571</v>
      </c>
      <c r="J14" s="2365">
        <f t="shared" ref="J14:J77" ca="1" si="3">I14/30</f>
        <v>19.033333333333335</v>
      </c>
      <c r="K14" s="2366" t="s">
        <v>4150</v>
      </c>
      <c r="L14" s="2367">
        <v>44809</v>
      </c>
      <c r="M14" s="2366">
        <v>6.766666667</v>
      </c>
      <c r="N14" s="1972">
        <v>1</v>
      </c>
      <c r="O14" s="2368">
        <v>45007</v>
      </c>
      <c r="P14" s="2369">
        <v>45099</v>
      </c>
      <c r="R14" s="2176">
        <f>YEARFRAC(G14,P14)*12</f>
        <v>16.266666666666666</v>
      </c>
    </row>
    <row r="15" spans="1:18" s="2030" customFormat="1" ht="15.75">
      <c r="A15" s="1977">
        <v>3</v>
      </c>
      <c r="B15" s="1977" t="s">
        <v>1446</v>
      </c>
      <c r="C15" s="2370">
        <v>1479811</v>
      </c>
      <c r="D15" s="2371" t="s">
        <v>949</v>
      </c>
      <c r="E15" s="2371" t="s">
        <v>937</v>
      </c>
      <c r="F15" s="2371" t="s">
        <v>316</v>
      </c>
      <c r="G15" s="2372">
        <v>44606</v>
      </c>
      <c r="H15" s="2370">
        <f t="shared" ca="1" si="1"/>
        <v>1.5861111111111112</v>
      </c>
      <c r="I15" s="2370">
        <f t="shared" ca="1" si="2"/>
        <v>571</v>
      </c>
      <c r="J15" s="2370">
        <f t="shared" ca="1" si="3"/>
        <v>19.033333333333335</v>
      </c>
      <c r="K15" s="2371" t="s">
        <v>4150</v>
      </c>
      <c r="L15" s="2372">
        <v>44809</v>
      </c>
      <c r="M15" s="2371">
        <v>6.766666667</v>
      </c>
      <c r="N15" s="1977">
        <v>1</v>
      </c>
      <c r="O15" s="2368">
        <v>45007</v>
      </c>
      <c r="P15" s="2369">
        <v>45099</v>
      </c>
      <c r="R15" s="2176">
        <f>YEARFRAC(G15,P15)*12</f>
        <v>16.266666666666666</v>
      </c>
    </row>
    <row r="16" spans="1:18" ht="15.75">
      <c r="A16" s="1966">
        <v>4</v>
      </c>
      <c r="B16" s="1966" t="s">
        <v>1431</v>
      </c>
      <c r="C16" s="2373">
        <v>1479810</v>
      </c>
      <c r="D16" s="2374" t="s">
        <v>949</v>
      </c>
      <c r="E16" s="2374" t="s">
        <v>937</v>
      </c>
      <c r="F16" s="2374" t="s">
        <v>329</v>
      </c>
      <c r="G16" s="2375">
        <v>44606</v>
      </c>
      <c r="H16" s="2373">
        <f t="shared" ca="1" si="1"/>
        <v>1.5861111111111112</v>
      </c>
      <c r="I16" s="2373">
        <f t="shared" ca="1" si="2"/>
        <v>571</v>
      </c>
      <c r="J16" s="2373">
        <f t="shared" ca="1" si="3"/>
        <v>19.033333333333335</v>
      </c>
      <c r="K16" s="2374" t="s">
        <v>4150</v>
      </c>
      <c r="L16" s="2375">
        <v>44809</v>
      </c>
      <c r="M16" s="2374">
        <v>6.766666667</v>
      </c>
      <c r="N16" s="1966">
        <v>0</v>
      </c>
      <c r="O16" s="2368">
        <v>45103</v>
      </c>
      <c r="P16" s="2376" t="s">
        <v>4314</v>
      </c>
      <c r="Q16" s="1402" t="s">
        <v>4315</v>
      </c>
      <c r="R16" s="2176"/>
    </row>
    <row r="17" spans="1:18" ht="15.75">
      <c r="A17" s="1972">
        <v>5</v>
      </c>
      <c r="B17" s="1972" t="s">
        <v>1435</v>
      </c>
      <c r="C17" s="2365">
        <v>1479810</v>
      </c>
      <c r="D17" s="2366" t="s">
        <v>949</v>
      </c>
      <c r="E17" s="2366" t="s">
        <v>937</v>
      </c>
      <c r="F17" s="2366" t="s">
        <v>326</v>
      </c>
      <c r="G17" s="2367">
        <v>44606</v>
      </c>
      <c r="H17" s="2365">
        <f t="shared" ca="1" si="1"/>
        <v>1.5861111111111112</v>
      </c>
      <c r="I17" s="2365">
        <f t="shared" ca="1" si="2"/>
        <v>571</v>
      </c>
      <c r="J17" s="2365">
        <f t="shared" ca="1" si="3"/>
        <v>19.033333333333335</v>
      </c>
      <c r="K17" s="2366" t="s">
        <v>4150</v>
      </c>
      <c r="L17" s="2367">
        <v>44809</v>
      </c>
      <c r="M17" s="2366">
        <v>6.766666667</v>
      </c>
      <c r="N17" s="1972">
        <v>0</v>
      </c>
      <c r="O17" s="2368">
        <v>45103</v>
      </c>
      <c r="P17" s="2376" t="s">
        <v>4314</v>
      </c>
      <c r="Q17" s="1402" t="s">
        <v>4315</v>
      </c>
      <c r="R17" s="2176"/>
    </row>
    <row r="18" spans="1:18" s="2030" customFormat="1" ht="15.75">
      <c r="A18" s="1977">
        <v>6</v>
      </c>
      <c r="B18" s="1977" t="s">
        <v>1439</v>
      </c>
      <c r="C18" s="2370">
        <v>1479810</v>
      </c>
      <c r="D18" s="2371" t="s">
        <v>949</v>
      </c>
      <c r="E18" s="2371" t="s">
        <v>937</v>
      </c>
      <c r="F18" s="2371" t="s">
        <v>316</v>
      </c>
      <c r="G18" s="2372">
        <v>44606</v>
      </c>
      <c r="H18" s="2370">
        <f t="shared" ca="1" si="1"/>
        <v>1.5861111111111112</v>
      </c>
      <c r="I18" s="2370">
        <f t="shared" ca="1" si="2"/>
        <v>571</v>
      </c>
      <c r="J18" s="2370">
        <f t="shared" ca="1" si="3"/>
        <v>19.033333333333335</v>
      </c>
      <c r="K18" s="2371" t="s">
        <v>4150</v>
      </c>
      <c r="L18" s="2372">
        <v>44809</v>
      </c>
      <c r="M18" s="2371">
        <v>6.766666667</v>
      </c>
      <c r="N18" s="1977">
        <v>0</v>
      </c>
      <c r="O18" s="2368">
        <v>45103</v>
      </c>
      <c r="P18" s="2376" t="s">
        <v>4314</v>
      </c>
      <c r="Q18" s="1402" t="s">
        <v>4315</v>
      </c>
      <c r="R18" s="2176"/>
    </row>
    <row r="19" spans="1:18" ht="15.75">
      <c r="A19" s="1966">
        <v>7</v>
      </c>
      <c r="B19" s="1966" t="s">
        <v>1455</v>
      </c>
      <c r="C19" s="2377">
        <v>1479797</v>
      </c>
      <c r="D19" s="2378" t="s">
        <v>13</v>
      </c>
      <c r="E19" s="2378" t="s">
        <v>931</v>
      </c>
      <c r="F19" s="2378"/>
      <c r="G19" s="2379">
        <v>44622</v>
      </c>
      <c r="H19" s="2380">
        <f t="shared" ca="1" si="1"/>
        <v>1.5416666666666667</v>
      </c>
      <c r="I19" s="2380">
        <f t="shared" ca="1" si="2"/>
        <v>555</v>
      </c>
      <c r="J19" s="2380">
        <f t="shared" ca="1" si="3"/>
        <v>18.5</v>
      </c>
      <c r="K19" s="2378" t="s">
        <v>4150</v>
      </c>
      <c r="L19" s="2379">
        <v>44809</v>
      </c>
      <c r="M19" s="2378">
        <v>6.233333333</v>
      </c>
      <c r="N19" s="1966">
        <v>1</v>
      </c>
      <c r="O19" s="2368">
        <v>45007</v>
      </c>
      <c r="P19" s="2369">
        <v>45099</v>
      </c>
      <c r="R19" s="2176">
        <f>YEARFRAC(G19,P19)*12</f>
        <v>15.666666666666668</v>
      </c>
    </row>
    <row r="20" spans="1:18" ht="15.75">
      <c r="A20" s="1972">
        <v>8</v>
      </c>
      <c r="B20" s="1972" t="s">
        <v>1456</v>
      </c>
      <c r="C20" s="2377">
        <v>1479797</v>
      </c>
      <c r="D20" s="2381" t="s">
        <v>13</v>
      </c>
      <c r="E20" s="2381" t="s">
        <v>931</v>
      </c>
      <c r="F20" s="2381" t="s">
        <v>326</v>
      </c>
      <c r="G20" s="2382">
        <v>44614</v>
      </c>
      <c r="H20" s="2383">
        <f t="shared" ca="1" si="1"/>
        <v>1.5638888888888889</v>
      </c>
      <c r="I20" s="2383">
        <f t="shared" ca="1" si="2"/>
        <v>563</v>
      </c>
      <c r="J20" s="2383">
        <f t="shared" ca="1" si="3"/>
        <v>18.766666666666666</v>
      </c>
      <c r="K20" s="2381" t="s">
        <v>4150</v>
      </c>
      <c r="L20" s="2382">
        <v>44809</v>
      </c>
      <c r="M20" s="2381">
        <v>6.5</v>
      </c>
      <c r="N20" s="1972">
        <v>1</v>
      </c>
      <c r="O20" s="2368">
        <v>45007</v>
      </c>
      <c r="P20" s="2369">
        <v>45099</v>
      </c>
      <c r="R20" s="2176">
        <f>YEARFRAC(G20,P20)*12</f>
        <v>16</v>
      </c>
    </row>
    <row r="21" spans="1:18" ht="15.75">
      <c r="A21" s="1972">
        <v>9</v>
      </c>
      <c r="B21" s="1972" t="s">
        <v>1457</v>
      </c>
      <c r="C21" s="2377">
        <v>1479797</v>
      </c>
      <c r="D21" s="2381" t="s">
        <v>13</v>
      </c>
      <c r="E21" s="2381" t="s">
        <v>931</v>
      </c>
      <c r="F21" s="2381" t="s">
        <v>316</v>
      </c>
      <c r="G21" s="2382">
        <v>44614</v>
      </c>
      <c r="H21" s="2383">
        <f t="shared" ca="1" si="1"/>
        <v>1.5638888888888889</v>
      </c>
      <c r="I21" s="2383">
        <f t="shared" ca="1" si="2"/>
        <v>563</v>
      </c>
      <c r="J21" s="2383">
        <f t="shared" ca="1" si="3"/>
        <v>18.766666666666666</v>
      </c>
      <c r="K21" s="2381" t="s">
        <v>4150</v>
      </c>
      <c r="L21" s="2382">
        <v>44809</v>
      </c>
      <c r="M21" s="2381">
        <v>6.5</v>
      </c>
      <c r="N21" s="1972">
        <v>1</v>
      </c>
      <c r="O21" s="2368">
        <v>45007</v>
      </c>
      <c r="P21" s="2369">
        <v>45099</v>
      </c>
      <c r="R21" s="2176">
        <f>YEARFRAC(G21,P21)*12</f>
        <v>16</v>
      </c>
    </row>
    <row r="22" spans="1:18" ht="15.75">
      <c r="A22" s="1972">
        <v>10</v>
      </c>
      <c r="B22" s="1972" t="s">
        <v>1458</v>
      </c>
      <c r="C22" s="2377">
        <v>1479797</v>
      </c>
      <c r="D22" s="2381" t="s">
        <v>13</v>
      </c>
      <c r="E22" s="2381" t="s">
        <v>931</v>
      </c>
      <c r="F22" s="2381"/>
      <c r="G22" s="2382">
        <v>44622</v>
      </c>
      <c r="H22" s="2383">
        <f t="shared" ca="1" si="1"/>
        <v>1.5416666666666667</v>
      </c>
      <c r="I22" s="2383">
        <f t="shared" ca="1" si="2"/>
        <v>555</v>
      </c>
      <c r="J22" s="2383">
        <f t="shared" ca="1" si="3"/>
        <v>18.5</v>
      </c>
      <c r="K22" s="2381" t="s">
        <v>4150</v>
      </c>
      <c r="L22" s="2382">
        <v>44809</v>
      </c>
      <c r="M22" s="2381">
        <v>6.233333333</v>
      </c>
      <c r="N22" s="1972">
        <v>1</v>
      </c>
      <c r="O22" s="2368">
        <v>45007</v>
      </c>
      <c r="P22" s="2369">
        <v>45099</v>
      </c>
      <c r="R22" s="2176">
        <f>YEARFRAC(G22,P22)*12</f>
        <v>15.666666666666668</v>
      </c>
    </row>
    <row r="23" spans="1:18" s="2030" customFormat="1" ht="15.75">
      <c r="A23" s="1977">
        <v>11</v>
      </c>
      <c r="B23" s="1977" t="s">
        <v>1459</v>
      </c>
      <c r="C23" s="2377">
        <v>1479797</v>
      </c>
      <c r="D23" s="2384" t="s">
        <v>13</v>
      </c>
      <c r="E23" s="2384" t="s">
        <v>931</v>
      </c>
      <c r="F23" s="2384"/>
      <c r="G23" s="2385">
        <v>44622</v>
      </c>
      <c r="H23" s="2386">
        <f t="shared" ca="1" si="1"/>
        <v>1.5416666666666667</v>
      </c>
      <c r="I23" s="2386">
        <f t="shared" ca="1" si="2"/>
        <v>555</v>
      </c>
      <c r="J23" s="2386">
        <f t="shared" ca="1" si="3"/>
        <v>18.5</v>
      </c>
      <c r="K23" s="2384" t="s">
        <v>4150</v>
      </c>
      <c r="L23" s="2385">
        <v>44809</v>
      </c>
      <c r="M23" s="2384">
        <v>6.233333333</v>
      </c>
      <c r="N23" s="1977">
        <v>1</v>
      </c>
      <c r="O23" s="2368">
        <v>45007</v>
      </c>
      <c r="P23" s="2369">
        <v>45099</v>
      </c>
      <c r="R23" s="2176">
        <f>YEARFRAC(G23,P23)*12</f>
        <v>15.666666666666668</v>
      </c>
    </row>
    <row r="24" spans="1:18" ht="15.75">
      <c r="A24" s="1966">
        <v>12</v>
      </c>
      <c r="B24" s="1966" t="s">
        <v>1460</v>
      </c>
      <c r="C24" s="2387">
        <v>1479807</v>
      </c>
      <c r="D24" s="2388" t="s">
        <v>949</v>
      </c>
      <c r="E24" s="2388" t="s">
        <v>1039</v>
      </c>
      <c r="F24" s="2388" t="s">
        <v>3801</v>
      </c>
      <c r="G24" s="2389">
        <v>44612</v>
      </c>
      <c r="H24" s="2387">
        <f t="shared" ca="1" si="1"/>
        <v>1.5694444444444444</v>
      </c>
      <c r="I24" s="2387">
        <f t="shared" ca="1" si="2"/>
        <v>565</v>
      </c>
      <c r="J24" s="2387">
        <f t="shared" ca="1" si="3"/>
        <v>18.833333333333332</v>
      </c>
      <c r="K24" s="2388" t="s">
        <v>4150</v>
      </c>
      <c r="L24" s="2390">
        <v>44809</v>
      </c>
      <c r="M24" s="2388">
        <v>6.5666666669999998</v>
      </c>
      <c r="N24" s="1966">
        <v>0</v>
      </c>
      <c r="O24" s="2368">
        <v>45110</v>
      </c>
      <c r="P24" s="2376" t="s">
        <v>4314</v>
      </c>
      <c r="Q24" s="1402" t="s">
        <v>4316</v>
      </c>
      <c r="R24" s="2176"/>
    </row>
    <row r="25" spans="1:18" ht="15.75">
      <c r="A25" s="1972">
        <v>13</v>
      </c>
      <c r="B25" s="1972" t="s">
        <v>1461</v>
      </c>
      <c r="C25" s="2391">
        <v>1479807</v>
      </c>
      <c r="D25" s="2392" t="s">
        <v>949</v>
      </c>
      <c r="E25" s="2392" t="s">
        <v>1039</v>
      </c>
      <c r="F25" s="2392" t="s">
        <v>326</v>
      </c>
      <c r="G25" s="2393">
        <v>44612</v>
      </c>
      <c r="H25" s="2391">
        <f t="shared" ca="1" si="1"/>
        <v>1.5694444444444444</v>
      </c>
      <c r="I25" s="2391">
        <f t="shared" ca="1" si="2"/>
        <v>565</v>
      </c>
      <c r="J25" s="2391">
        <f t="shared" ca="1" si="3"/>
        <v>18.833333333333332</v>
      </c>
      <c r="K25" s="2392" t="s">
        <v>4150</v>
      </c>
      <c r="L25" s="2394">
        <v>44809</v>
      </c>
      <c r="M25" s="2392">
        <v>6.5666666669999998</v>
      </c>
      <c r="N25" s="1972">
        <v>0</v>
      </c>
      <c r="O25" s="2368">
        <v>45110</v>
      </c>
      <c r="P25" s="2376" t="s">
        <v>4314</v>
      </c>
      <c r="Q25" s="1402" t="s">
        <v>4316</v>
      </c>
      <c r="R25" s="2176"/>
    </row>
    <row r="26" spans="1:18" s="2030" customFormat="1" ht="15.75">
      <c r="A26" s="1977">
        <v>14</v>
      </c>
      <c r="B26" s="1977" t="s">
        <v>1462</v>
      </c>
      <c r="C26" s="2395">
        <v>1479807</v>
      </c>
      <c r="D26" s="2396" t="s">
        <v>949</v>
      </c>
      <c r="E26" s="2396" t="s">
        <v>1039</v>
      </c>
      <c r="F26" s="2396" t="s">
        <v>316</v>
      </c>
      <c r="G26" s="2397">
        <v>44614</v>
      </c>
      <c r="H26" s="2395">
        <f t="shared" ca="1" si="1"/>
        <v>1.5638888888888889</v>
      </c>
      <c r="I26" s="2395">
        <f t="shared" ca="1" si="2"/>
        <v>563</v>
      </c>
      <c r="J26" s="2395">
        <f t="shared" ca="1" si="3"/>
        <v>18.766666666666666</v>
      </c>
      <c r="K26" s="2396" t="s">
        <v>4150</v>
      </c>
      <c r="L26" s="2398">
        <v>44809</v>
      </c>
      <c r="M26" s="2396">
        <v>6.5</v>
      </c>
      <c r="N26" s="1977">
        <v>0</v>
      </c>
      <c r="O26" s="2368">
        <v>45110</v>
      </c>
      <c r="P26" s="2376" t="s">
        <v>4314</v>
      </c>
      <c r="Q26" s="1402" t="s">
        <v>4316</v>
      </c>
      <c r="R26" s="2176"/>
    </row>
    <row r="27" spans="1:18" ht="15.75">
      <c r="A27" s="1966">
        <v>15</v>
      </c>
      <c r="B27" s="1966" t="s">
        <v>1463</v>
      </c>
      <c r="C27" s="2399">
        <v>1479802</v>
      </c>
      <c r="D27" s="2400" t="s">
        <v>13</v>
      </c>
      <c r="E27" s="2400" t="s">
        <v>994</v>
      </c>
      <c r="F27" s="2400"/>
      <c r="G27" s="2401">
        <v>44622</v>
      </c>
      <c r="H27" s="2402">
        <f t="shared" ca="1" si="1"/>
        <v>1.5416666666666667</v>
      </c>
      <c r="I27" s="2402">
        <f t="shared" ca="1" si="2"/>
        <v>555</v>
      </c>
      <c r="J27" s="2402">
        <f t="shared" ca="1" si="3"/>
        <v>18.5</v>
      </c>
      <c r="K27" s="2400" t="s">
        <v>4150</v>
      </c>
      <c r="L27" s="2401">
        <v>44809</v>
      </c>
      <c r="M27" s="2400">
        <v>6.233333333</v>
      </c>
      <c r="N27" s="1966">
        <v>1</v>
      </c>
      <c r="O27" s="2368">
        <v>45007</v>
      </c>
      <c r="P27" s="2369">
        <v>45099</v>
      </c>
      <c r="R27" s="2176">
        <f t="shared" ref="R27:R38" si="4">YEARFRAC(G27,P27)*12</f>
        <v>15.666666666666668</v>
      </c>
    </row>
    <row r="28" spans="1:18" ht="15.75">
      <c r="A28" s="1972">
        <v>16</v>
      </c>
      <c r="B28" s="1972" t="s">
        <v>1464</v>
      </c>
      <c r="C28" s="2403">
        <v>1479802</v>
      </c>
      <c r="D28" s="2404" t="s">
        <v>13</v>
      </c>
      <c r="E28" s="2404" t="s">
        <v>994</v>
      </c>
      <c r="F28" s="2404"/>
      <c r="G28" s="2405">
        <v>44622</v>
      </c>
      <c r="H28" s="2406">
        <f t="shared" ca="1" si="1"/>
        <v>1.5416666666666667</v>
      </c>
      <c r="I28" s="2406">
        <f t="shared" ca="1" si="2"/>
        <v>555</v>
      </c>
      <c r="J28" s="2406">
        <f t="shared" ca="1" si="3"/>
        <v>18.5</v>
      </c>
      <c r="K28" s="2404" t="s">
        <v>4150</v>
      </c>
      <c r="L28" s="2405">
        <v>44809</v>
      </c>
      <c r="M28" s="2404">
        <v>6.233333333</v>
      </c>
      <c r="N28" s="1972">
        <v>1</v>
      </c>
      <c r="O28" s="2368">
        <v>45007</v>
      </c>
      <c r="P28" s="2369">
        <v>45099</v>
      </c>
      <c r="R28" s="2176">
        <f t="shared" si="4"/>
        <v>15.666666666666668</v>
      </c>
    </row>
    <row r="29" spans="1:18" ht="15.75">
      <c r="A29" s="1972">
        <v>17</v>
      </c>
      <c r="B29" s="1972" t="s">
        <v>1465</v>
      </c>
      <c r="C29" s="2403">
        <v>1513065</v>
      </c>
      <c r="D29" s="2404" t="s">
        <v>949</v>
      </c>
      <c r="E29" s="2404" t="s">
        <v>994</v>
      </c>
      <c r="F29" s="2404"/>
      <c r="G29" s="2405">
        <v>44622</v>
      </c>
      <c r="H29" s="2406">
        <f t="shared" ca="1" si="1"/>
        <v>1.5416666666666667</v>
      </c>
      <c r="I29" s="2406">
        <f t="shared" ca="1" si="2"/>
        <v>555</v>
      </c>
      <c r="J29" s="2406">
        <f t="shared" ca="1" si="3"/>
        <v>18.5</v>
      </c>
      <c r="K29" s="2404" t="s">
        <v>4150</v>
      </c>
      <c r="L29" s="2405">
        <v>44809</v>
      </c>
      <c r="M29" s="2404">
        <v>6.233333333</v>
      </c>
      <c r="N29" s="1972">
        <v>1</v>
      </c>
      <c r="O29" s="2368">
        <v>45007</v>
      </c>
      <c r="P29" s="2369">
        <v>45099</v>
      </c>
      <c r="R29" s="2176">
        <f t="shared" si="4"/>
        <v>15.666666666666668</v>
      </c>
    </row>
    <row r="30" spans="1:18" ht="15.75">
      <c r="A30" s="1972">
        <v>18</v>
      </c>
      <c r="B30" s="1972" t="s">
        <v>1466</v>
      </c>
      <c r="C30" s="2403">
        <v>1513065</v>
      </c>
      <c r="D30" s="2404" t="s">
        <v>949</v>
      </c>
      <c r="E30" s="2404" t="s">
        <v>994</v>
      </c>
      <c r="F30" s="2404"/>
      <c r="G30" s="2405">
        <v>44622</v>
      </c>
      <c r="H30" s="2406">
        <f t="shared" ca="1" si="1"/>
        <v>1.5416666666666667</v>
      </c>
      <c r="I30" s="2406">
        <f t="shared" ca="1" si="2"/>
        <v>555</v>
      </c>
      <c r="J30" s="2406">
        <f t="shared" ca="1" si="3"/>
        <v>18.5</v>
      </c>
      <c r="K30" s="2404" t="s">
        <v>4150</v>
      </c>
      <c r="L30" s="2405">
        <v>44809</v>
      </c>
      <c r="M30" s="2404">
        <v>6.233333333</v>
      </c>
      <c r="N30" s="1972">
        <v>1</v>
      </c>
      <c r="O30" s="2368">
        <v>45007</v>
      </c>
      <c r="P30" s="2369">
        <v>45099</v>
      </c>
      <c r="R30" s="2176">
        <f t="shared" si="4"/>
        <v>15.666666666666668</v>
      </c>
    </row>
    <row r="31" spans="1:18" s="2030" customFormat="1" ht="15.75">
      <c r="A31" s="1977">
        <v>19</v>
      </c>
      <c r="B31" s="1977" t="s">
        <v>1467</v>
      </c>
      <c r="C31" s="2407">
        <v>1513065</v>
      </c>
      <c r="D31" s="2408" t="s">
        <v>949</v>
      </c>
      <c r="E31" s="2408" t="s">
        <v>994</v>
      </c>
      <c r="F31" s="2408"/>
      <c r="G31" s="2409">
        <v>44622</v>
      </c>
      <c r="H31" s="2410">
        <f t="shared" ca="1" si="1"/>
        <v>1.5416666666666667</v>
      </c>
      <c r="I31" s="2410">
        <f t="shared" ca="1" si="2"/>
        <v>555</v>
      </c>
      <c r="J31" s="2410">
        <f t="shared" ca="1" si="3"/>
        <v>18.5</v>
      </c>
      <c r="K31" s="2408" t="s">
        <v>4150</v>
      </c>
      <c r="L31" s="2409">
        <v>44809</v>
      </c>
      <c r="M31" s="2408">
        <v>6.233333333</v>
      </c>
      <c r="N31" s="1977">
        <v>1</v>
      </c>
      <c r="O31" s="2368">
        <v>45007</v>
      </c>
      <c r="P31" s="2369">
        <v>45099</v>
      </c>
      <c r="R31" s="2176">
        <f t="shared" si="4"/>
        <v>15.666666666666668</v>
      </c>
    </row>
    <row r="32" spans="1:18" ht="15.75">
      <c r="A32" s="1966">
        <v>20</v>
      </c>
      <c r="B32" s="1966" t="s">
        <v>1468</v>
      </c>
      <c r="C32" s="2373">
        <v>1479812</v>
      </c>
      <c r="D32" s="2374" t="s">
        <v>13</v>
      </c>
      <c r="E32" s="2374" t="s">
        <v>937</v>
      </c>
      <c r="F32" s="2374" t="s">
        <v>329</v>
      </c>
      <c r="G32" s="2375">
        <v>44606</v>
      </c>
      <c r="H32" s="2373">
        <f t="shared" ca="1" si="1"/>
        <v>1.5861111111111112</v>
      </c>
      <c r="I32" s="2373">
        <f t="shared" ca="1" si="2"/>
        <v>571</v>
      </c>
      <c r="J32" s="2373">
        <f t="shared" ca="1" si="3"/>
        <v>19.033333333333335</v>
      </c>
      <c r="K32" s="2374" t="s">
        <v>4150</v>
      </c>
      <c r="L32" s="2375">
        <v>44809</v>
      </c>
      <c r="M32" s="2374">
        <v>6.766666667</v>
      </c>
      <c r="N32" s="1966">
        <v>1</v>
      </c>
      <c r="O32" s="2368">
        <v>45007</v>
      </c>
      <c r="P32" s="2369">
        <v>45099</v>
      </c>
      <c r="R32" s="2176">
        <f t="shared" si="4"/>
        <v>16.266666666666666</v>
      </c>
    </row>
    <row r="33" spans="1:18" ht="15.75">
      <c r="A33" s="1972">
        <v>21</v>
      </c>
      <c r="B33" s="1972" t="s">
        <v>1469</v>
      </c>
      <c r="C33" s="2365">
        <v>1479812</v>
      </c>
      <c r="D33" s="2366" t="s">
        <v>13</v>
      </c>
      <c r="E33" s="2366" t="s">
        <v>937</v>
      </c>
      <c r="F33" s="2366" t="s">
        <v>326</v>
      </c>
      <c r="G33" s="2367">
        <v>44606</v>
      </c>
      <c r="H33" s="2365">
        <f t="shared" ca="1" si="1"/>
        <v>1.5861111111111112</v>
      </c>
      <c r="I33" s="2365">
        <f t="shared" ca="1" si="2"/>
        <v>571</v>
      </c>
      <c r="J33" s="2365">
        <f t="shared" ca="1" si="3"/>
        <v>19.033333333333335</v>
      </c>
      <c r="K33" s="2366" t="s">
        <v>4150</v>
      </c>
      <c r="L33" s="2367">
        <v>44809</v>
      </c>
      <c r="M33" s="2366">
        <v>6.766666667</v>
      </c>
      <c r="N33" s="1972">
        <v>1</v>
      </c>
      <c r="O33" s="2368">
        <v>45007</v>
      </c>
      <c r="P33" s="2369">
        <v>45099</v>
      </c>
      <c r="R33" s="2176">
        <f t="shared" si="4"/>
        <v>16.266666666666666</v>
      </c>
    </row>
    <row r="34" spans="1:18" ht="15.75">
      <c r="A34" s="1972">
        <v>22</v>
      </c>
      <c r="B34" s="1972" t="s">
        <v>1470</v>
      </c>
      <c r="C34" s="2365">
        <v>1479812</v>
      </c>
      <c r="D34" s="2366" t="s">
        <v>13</v>
      </c>
      <c r="E34" s="2366" t="s">
        <v>937</v>
      </c>
      <c r="F34" s="2365" t="s">
        <v>316</v>
      </c>
      <c r="G34" s="2367">
        <v>44606</v>
      </c>
      <c r="H34" s="2365">
        <f t="shared" ca="1" si="1"/>
        <v>1.5861111111111112</v>
      </c>
      <c r="I34" s="2365">
        <f t="shared" ca="1" si="2"/>
        <v>571</v>
      </c>
      <c r="J34" s="2365">
        <f t="shared" ca="1" si="3"/>
        <v>19.033333333333335</v>
      </c>
      <c r="K34" s="2366" t="s">
        <v>4150</v>
      </c>
      <c r="L34" s="2367">
        <v>44809</v>
      </c>
      <c r="M34" s="2366">
        <v>6.766666667</v>
      </c>
      <c r="N34" s="1972">
        <v>1</v>
      </c>
      <c r="O34" s="2368">
        <v>45007</v>
      </c>
      <c r="P34" s="2369">
        <v>45099</v>
      </c>
      <c r="R34" s="2176">
        <f t="shared" si="4"/>
        <v>16.266666666666666</v>
      </c>
    </row>
    <row r="35" spans="1:18" s="2030" customFormat="1" ht="15.75">
      <c r="A35" s="1977">
        <v>23</v>
      </c>
      <c r="B35" s="1977" t="s">
        <v>1471</v>
      </c>
      <c r="C35" s="2370">
        <v>1479812</v>
      </c>
      <c r="D35" s="2371" t="s">
        <v>13</v>
      </c>
      <c r="E35" s="2371" t="s">
        <v>937</v>
      </c>
      <c r="F35" s="2371" t="s">
        <v>323</v>
      </c>
      <c r="G35" s="2372">
        <v>44606</v>
      </c>
      <c r="H35" s="2370">
        <f t="shared" ca="1" si="1"/>
        <v>1.5861111111111112</v>
      </c>
      <c r="I35" s="2370">
        <f t="shared" ca="1" si="2"/>
        <v>571</v>
      </c>
      <c r="J35" s="2370">
        <f t="shared" ca="1" si="3"/>
        <v>19.033333333333335</v>
      </c>
      <c r="K35" s="2371" t="s">
        <v>4150</v>
      </c>
      <c r="L35" s="2372">
        <v>44809</v>
      </c>
      <c r="M35" s="2371">
        <v>6.766666667</v>
      </c>
      <c r="N35" s="1977">
        <v>1</v>
      </c>
      <c r="O35" s="2368">
        <v>45007</v>
      </c>
      <c r="P35" s="2369">
        <v>45099</v>
      </c>
      <c r="R35" s="2176">
        <f t="shared" si="4"/>
        <v>16.266666666666666</v>
      </c>
    </row>
    <row r="36" spans="1:18" ht="15.95">
      <c r="A36" s="1947">
        <v>24</v>
      </c>
      <c r="B36" s="2031" t="s">
        <v>1507</v>
      </c>
      <c r="C36" s="2032">
        <v>1497399</v>
      </c>
      <c r="D36" s="2033" t="s">
        <v>949</v>
      </c>
      <c r="E36" s="2026" t="s">
        <v>937</v>
      </c>
      <c r="F36" s="2033" t="s">
        <v>329</v>
      </c>
      <c r="G36" s="2034">
        <v>44633</v>
      </c>
      <c r="H36" s="2035">
        <f t="shared" ca="1" si="1"/>
        <v>1.5111111111111111</v>
      </c>
      <c r="I36" s="2035">
        <f t="shared" ca="1" si="2"/>
        <v>544</v>
      </c>
      <c r="J36" s="2035">
        <f t="shared" ca="1" si="3"/>
        <v>18.133333333333333</v>
      </c>
      <c r="K36" s="2033" t="s">
        <v>4150</v>
      </c>
      <c r="L36" s="2036">
        <v>44837</v>
      </c>
      <c r="M36" s="2033">
        <v>6.8</v>
      </c>
      <c r="N36" s="1947">
        <v>1</v>
      </c>
      <c r="O36" s="2238">
        <v>45103</v>
      </c>
      <c r="P36" s="2238">
        <v>45195</v>
      </c>
      <c r="R36" s="2176">
        <f t="shared" si="4"/>
        <v>18.433333333333334</v>
      </c>
    </row>
    <row r="37" spans="1:18" ht="15.95">
      <c r="A37" s="1810">
        <v>25</v>
      </c>
      <c r="B37" s="2017" t="s">
        <v>1512</v>
      </c>
      <c r="C37" s="2019">
        <v>1497399</v>
      </c>
      <c r="D37" s="2020" t="s">
        <v>949</v>
      </c>
      <c r="E37" s="2026" t="s">
        <v>937</v>
      </c>
      <c r="F37" s="2020" t="s">
        <v>326</v>
      </c>
      <c r="G37" s="2021">
        <v>44633</v>
      </c>
      <c r="H37" s="2022">
        <f t="shared" ca="1" si="1"/>
        <v>1.5111111111111111</v>
      </c>
      <c r="I37" s="2022">
        <f t="shared" ca="1" si="2"/>
        <v>544</v>
      </c>
      <c r="J37" s="2022">
        <f t="shared" ca="1" si="3"/>
        <v>18.133333333333333</v>
      </c>
      <c r="K37" s="2020" t="s">
        <v>4150</v>
      </c>
      <c r="L37" s="2023">
        <v>44837</v>
      </c>
      <c r="M37" s="2020">
        <v>6.8</v>
      </c>
      <c r="N37" s="1810">
        <v>1</v>
      </c>
      <c r="O37" s="2238">
        <v>45103</v>
      </c>
      <c r="P37" s="2238">
        <v>45195</v>
      </c>
      <c r="R37" s="2176">
        <f t="shared" si="4"/>
        <v>18.433333333333334</v>
      </c>
    </row>
    <row r="38" spans="1:18" s="2030" customFormat="1" ht="15.95">
      <c r="A38" s="1948">
        <v>26</v>
      </c>
      <c r="B38" s="2024" t="s">
        <v>1515</v>
      </c>
      <c r="C38" s="2025">
        <v>1497399</v>
      </c>
      <c r="D38" s="2026" t="s">
        <v>949</v>
      </c>
      <c r="E38" s="2026" t="s">
        <v>937</v>
      </c>
      <c r="F38" s="2026" t="s">
        <v>316</v>
      </c>
      <c r="G38" s="2027">
        <v>44633</v>
      </c>
      <c r="H38" s="2028">
        <f t="shared" ca="1" si="1"/>
        <v>1.5111111111111111</v>
      </c>
      <c r="I38" s="2028">
        <f t="shared" ca="1" si="2"/>
        <v>544</v>
      </c>
      <c r="J38" s="2028">
        <f t="shared" ca="1" si="3"/>
        <v>18.133333333333333</v>
      </c>
      <c r="K38" s="2026" t="s">
        <v>4150</v>
      </c>
      <c r="L38" s="2029">
        <v>44837</v>
      </c>
      <c r="M38" s="2026">
        <v>6.8</v>
      </c>
      <c r="N38" s="1948">
        <v>1</v>
      </c>
      <c r="O38" s="2238">
        <v>45103</v>
      </c>
      <c r="P38" s="2238">
        <v>45195</v>
      </c>
      <c r="R38" s="2176">
        <f t="shared" si="4"/>
        <v>18.433333333333334</v>
      </c>
    </row>
    <row r="39" spans="1:18" ht="15.75">
      <c r="A39" s="1966">
        <v>27</v>
      </c>
      <c r="B39" s="2411" t="s">
        <v>1516</v>
      </c>
      <c r="C39" s="2412">
        <v>1497398</v>
      </c>
      <c r="D39" s="2413" t="s">
        <v>13</v>
      </c>
      <c r="E39" s="2414" t="s">
        <v>937</v>
      </c>
      <c r="F39" s="2413" t="s">
        <v>329</v>
      </c>
      <c r="G39" s="2415">
        <v>44633</v>
      </c>
      <c r="H39" s="2412">
        <f t="shared" ca="1" si="1"/>
        <v>1.5111111111111111</v>
      </c>
      <c r="I39" s="2412">
        <f t="shared" ca="1" si="2"/>
        <v>544</v>
      </c>
      <c r="J39" s="2412">
        <f t="shared" ca="1" si="3"/>
        <v>18.133333333333333</v>
      </c>
      <c r="K39" s="2413" t="s">
        <v>4150</v>
      </c>
      <c r="L39" s="2415">
        <v>44837</v>
      </c>
      <c r="M39" s="2413">
        <v>6.8</v>
      </c>
      <c r="N39" s="2411">
        <v>0</v>
      </c>
      <c r="O39" s="1775" t="s">
        <v>4317</v>
      </c>
      <c r="P39" s="2194"/>
      <c r="Q39" s="2194"/>
      <c r="R39" s="2176"/>
    </row>
    <row r="40" spans="1:18" ht="15.75">
      <c r="A40" s="1972">
        <v>28</v>
      </c>
      <c r="B40" s="1972" t="s">
        <v>1518</v>
      </c>
      <c r="C40" s="2365">
        <v>1497398</v>
      </c>
      <c r="D40" s="2366" t="s">
        <v>13</v>
      </c>
      <c r="E40" s="2371" t="s">
        <v>937</v>
      </c>
      <c r="F40" s="2366" t="s">
        <v>326</v>
      </c>
      <c r="G40" s="2367">
        <v>44633</v>
      </c>
      <c r="H40" s="2365">
        <f t="shared" ca="1" si="1"/>
        <v>1.5111111111111111</v>
      </c>
      <c r="I40" s="2365">
        <f t="shared" ca="1" si="2"/>
        <v>544</v>
      </c>
      <c r="J40" s="2365">
        <f t="shared" ca="1" si="3"/>
        <v>18.133333333333333</v>
      </c>
      <c r="K40" s="2366" t="s">
        <v>4150</v>
      </c>
      <c r="L40" s="2367">
        <v>44837</v>
      </c>
      <c r="M40" s="2366">
        <v>6.8</v>
      </c>
      <c r="N40" s="1972">
        <v>0</v>
      </c>
      <c r="O40" s="2368">
        <v>45103</v>
      </c>
      <c r="P40" s="2376" t="s">
        <v>4314</v>
      </c>
      <c r="Q40" s="2194" t="s">
        <v>4315</v>
      </c>
      <c r="R40" s="2176"/>
    </row>
    <row r="41" spans="1:18" ht="15.75">
      <c r="A41" s="1972">
        <v>29</v>
      </c>
      <c r="B41" s="1972" t="s">
        <v>1519</v>
      </c>
      <c r="C41" s="2365">
        <v>1497398</v>
      </c>
      <c r="D41" s="2366" t="s">
        <v>13</v>
      </c>
      <c r="E41" s="2371" t="s">
        <v>937</v>
      </c>
      <c r="F41" s="2366" t="s">
        <v>316</v>
      </c>
      <c r="G41" s="2367">
        <v>44633</v>
      </c>
      <c r="H41" s="2365">
        <f t="shared" ca="1" si="1"/>
        <v>1.5111111111111111</v>
      </c>
      <c r="I41" s="2365">
        <f t="shared" ca="1" si="2"/>
        <v>544</v>
      </c>
      <c r="J41" s="2365">
        <f t="shared" ca="1" si="3"/>
        <v>18.133333333333333</v>
      </c>
      <c r="K41" s="2366" t="s">
        <v>4150</v>
      </c>
      <c r="L41" s="2367">
        <v>44837</v>
      </c>
      <c r="M41" s="2366">
        <v>6.8</v>
      </c>
      <c r="N41" s="1972">
        <v>0</v>
      </c>
      <c r="O41" s="2368">
        <v>45103</v>
      </c>
      <c r="P41" s="2376" t="s">
        <v>4314</v>
      </c>
      <c r="Q41" s="2194" t="s">
        <v>4315</v>
      </c>
      <c r="R41" s="2176"/>
    </row>
    <row r="42" spans="1:18" s="2030" customFormat="1" ht="15.75">
      <c r="A42" s="1977">
        <v>30</v>
      </c>
      <c r="B42" s="2416" t="s">
        <v>1520</v>
      </c>
      <c r="C42" s="2417">
        <v>1497398</v>
      </c>
      <c r="D42" s="2414" t="s">
        <v>13</v>
      </c>
      <c r="E42" s="2414" t="s">
        <v>937</v>
      </c>
      <c r="F42" s="2414" t="s">
        <v>323</v>
      </c>
      <c r="G42" s="2418">
        <v>44633</v>
      </c>
      <c r="H42" s="2417">
        <f t="shared" ca="1" si="1"/>
        <v>1.5111111111111111</v>
      </c>
      <c r="I42" s="2417">
        <f t="shared" ca="1" si="2"/>
        <v>544</v>
      </c>
      <c r="J42" s="2417">
        <f t="shared" ca="1" si="3"/>
        <v>18.133333333333333</v>
      </c>
      <c r="K42" s="2414" t="s">
        <v>4150</v>
      </c>
      <c r="L42" s="2418">
        <v>44837</v>
      </c>
      <c r="M42" s="2414">
        <v>6.8</v>
      </c>
      <c r="N42" s="2416">
        <v>0</v>
      </c>
      <c r="O42" s="1775" t="s">
        <v>4317</v>
      </c>
      <c r="P42" s="2419"/>
      <c r="Q42" s="2419"/>
      <c r="R42" s="2176"/>
    </row>
    <row r="43" spans="1:18" ht="15.75">
      <c r="A43" s="1966">
        <v>31</v>
      </c>
      <c r="B43" s="1966" t="s">
        <v>1521</v>
      </c>
      <c r="C43" s="2420">
        <v>1459509</v>
      </c>
      <c r="D43" s="2420" t="s">
        <v>949</v>
      </c>
      <c r="E43" s="2421" t="s">
        <v>948</v>
      </c>
      <c r="F43" s="2421" t="s">
        <v>329</v>
      </c>
      <c r="G43" s="2422">
        <v>44626</v>
      </c>
      <c r="H43" s="2423">
        <f t="shared" ca="1" si="1"/>
        <v>1.5305555555555557</v>
      </c>
      <c r="I43" s="2423">
        <f t="shared" ca="1" si="2"/>
        <v>551</v>
      </c>
      <c r="J43" s="2423">
        <f t="shared" ca="1" si="3"/>
        <v>18.366666666666667</v>
      </c>
      <c r="K43" s="2421" t="s">
        <v>4150</v>
      </c>
      <c r="L43" s="2422">
        <v>44837</v>
      </c>
      <c r="M43" s="2421">
        <v>7.0333333329999999</v>
      </c>
      <c r="N43" s="1966">
        <v>1</v>
      </c>
      <c r="O43" s="2368">
        <v>45007</v>
      </c>
      <c r="P43" s="2369">
        <v>45099</v>
      </c>
      <c r="Q43" s="2194"/>
      <c r="R43" s="2176">
        <f t="shared" ref="R43:R49" si="5">YEARFRAC(G43,P43)*12</f>
        <v>15.533333333333335</v>
      </c>
    </row>
    <row r="44" spans="1:18" ht="15.75">
      <c r="A44" s="1972">
        <v>32</v>
      </c>
      <c r="B44" s="1972" t="s">
        <v>1522</v>
      </c>
      <c r="C44" s="2424">
        <v>1459509</v>
      </c>
      <c r="D44" s="2424" t="s">
        <v>949</v>
      </c>
      <c r="E44" s="2421" t="s">
        <v>948</v>
      </c>
      <c r="F44" s="2425" t="s">
        <v>326</v>
      </c>
      <c r="G44" s="2426">
        <v>44626</v>
      </c>
      <c r="H44" s="2427">
        <f t="shared" ca="1" si="1"/>
        <v>1.5305555555555557</v>
      </c>
      <c r="I44" s="2427">
        <f t="shared" ca="1" si="2"/>
        <v>551</v>
      </c>
      <c r="J44" s="2427">
        <f t="shared" ca="1" si="3"/>
        <v>18.366666666666667</v>
      </c>
      <c r="K44" s="2425" t="s">
        <v>4150</v>
      </c>
      <c r="L44" s="2426">
        <v>44837</v>
      </c>
      <c r="M44" s="2425">
        <v>7.0333333329999999</v>
      </c>
      <c r="N44" s="1972">
        <v>1</v>
      </c>
      <c r="O44" s="2368">
        <v>45007</v>
      </c>
      <c r="P44" s="2369">
        <v>45099</v>
      </c>
      <c r="Q44" s="2194"/>
      <c r="R44" s="2176">
        <f t="shared" si="5"/>
        <v>15.533333333333335</v>
      </c>
    </row>
    <row r="45" spans="1:18" ht="15.75">
      <c r="A45" s="1972">
        <v>33</v>
      </c>
      <c r="B45" s="1972" t="s">
        <v>1523</v>
      </c>
      <c r="C45" s="2424">
        <v>1459509</v>
      </c>
      <c r="D45" s="2424" t="s">
        <v>949</v>
      </c>
      <c r="E45" s="2421" t="s">
        <v>948</v>
      </c>
      <c r="F45" s="2425" t="s">
        <v>316</v>
      </c>
      <c r="G45" s="2426">
        <v>44626</v>
      </c>
      <c r="H45" s="2427">
        <f t="shared" ca="1" si="1"/>
        <v>1.5305555555555557</v>
      </c>
      <c r="I45" s="2427">
        <f t="shared" ca="1" si="2"/>
        <v>551</v>
      </c>
      <c r="J45" s="2427">
        <f t="shared" ca="1" si="3"/>
        <v>18.366666666666667</v>
      </c>
      <c r="K45" s="2425" t="s">
        <v>4150</v>
      </c>
      <c r="L45" s="2426">
        <v>44837</v>
      </c>
      <c r="M45" s="2425">
        <v>7.0333333329999999</v>
      </c>
      <c r="N45" s="1972">
        <v>1</v>
      </c>
      <c r="O45" s="2368">
        <v>45007</v>
      </c>
      <c r="P45" s="2369">
        <v>45099</v>
      </c>
      <c r="Q45" s="2194"/>
      <c r="R45" s="2176">
        <f t="shared" si="5"/>
        <v>15.533333333333335</v>
      </c>
    </row>
    <row r="46" spans="1:18" s="2030" customFormat="1" ht="15.75">
      <c r="A46" s="1977">
        <v>34</v>
      </c>
      <c r="B46" s="1977" t="s">
        <v>1524</v>
      </c>
      <c r="C46" s="2428">
        <v>1459509</v>
      </c>
      <c r="D46" s="2428" t="s">
        <v>949</v>
      </c>
      <c r="E46" s="2421" t="s">
        <v>948</v>
      </c>
      <c r="F46" s="2429" t="s">
        <v>323</v>
      </c>
      <c r="G46" s="2430">
        <v>44626</v>
      </c>
      <c r="H46" s="2431">
        <f t="shared" ca="1" si="1"/>
        <v>1.5305555555555557</v>
      </c>
      <c r="I46" s="2431">
        <f t="shared" ca="1" si="2"/>
        <v>551</v>
      </c>
      <c r="J46" s="2431">
        <f t="shared" ca="1" si="3"/>
        <v>18.366666666666667</v>
      </c>
      <c r="K46" s="2429" t="s">
        <v>4150</v>
      </c>
      <c r="L46" s="2430">
        <v>44837</v>
      </c>
      <c r="M46" s="2429">
        <v>7.0333333329999999</v>
      </c>
      <c r="N46" s="1977">
        <v>1</v>
      </c>
      <c r="O46" s="2368">
        <v>45007</v>
      </c>
      <c r="P46" s="2369">
        <v>45099</v>
      </c>
      <c r="Q46" s="2419"/>
      <c r="R46" s="2176">
        <f t="shared" si="5"/>
        <v>15.533333333333335</v>
      </c>
    </row>
    <row r="47" spans="1:18" ht="15.75">
      <c r="A47" s="1966">
        <v>35</v>
      </c>
      <c r="B47" s="1966" t="s">
        <v>1525</v>
      </c>
      <c r="C47" s="2420">
        <v>1479801</v>
      </c>
      <c r="D47" s="2420" t="s">
        <v>13</v>
      </c>
      <c r="E47" s="2421" t="s">
        <v>948</v>
      </c>
      <c r="F47" s="2421" t="s">
        <v>329</v>
      </c>
      <c r="G47" s="2422">
        <v>44626</v>
      </c>
      <c r="H47" s="2423">
        <f t="shared" ca="1" si="1"/>
        <v>1.5305555555555557</v>
      </c>
      <c r="I47" s="2423">
        <f t="shared" ca="1" si="2"/>
        <v>551</v>
      </c>
      <c r="J47" s="2423">
        <f t="shared" ca="1" si="3"/>
        <v>18.366666666666667</v>
      </c>
      <c r="K47" s="2421" t="s">
        <v>4150</v>
      </c>
      <c r="L47" s="2422">
        <v>44837</v>
      </c>
      <c r="M47" s="2421">
        <v>7.0333333329999999</v>
      </c>
      <c r="N47" s="1966">
        <v>1</v>
      </c>
      <c r="O47" s="2368">
        <v>45007</v>
      </c>
      <c r="P47" s="2369">
        <v>45099</v>
      </c>
      <c r="Q47" s="2194"/>
      <c r="R47" s="2176">
        <f t="shared" si="5"/>
        <v>15.533333333333335</v>
      </c>
    </row>
    <row r="48" spans="1:18" ht="15.75">
      <c r="A48" s="1972">
        <v>36</v>
      </c>
      <c r="B48" s="1972" t="s">
        <v>1526</v>
      </c>
      <c r="C48" s="2424">
        <v>1479801</v>
      </c>
      <c r="D48" s="2424" t="s">
        <v>13</v>
      </c>
      <c r="E48" s="2421" t="s">
        <v>948</v>
      </c>
      <c r="F48" s="2425" t="s">
        <v>326</v>
      </c>
      <c r="G48" s="2426">
        <v>44626</v>
      </c>
      <c r="H48" s="2427">
        <f t="shared" ca="1" si="1"/>
        <v>1.5305555555555557</v>
      </c>
      <c r="I48" s="2427">
        <f t="shared" ca="1" si="2"/>
        <v>551</v>
      </c>
      <c r="J48" s="2427">
        <f t="shared" ca="1" si="3"/>
        <v>18.366666666666667</v>
      </c>
      <c r="K48" s="2425" t="s">
        <v>4150</v>
      </c>
      <c r="L48" s="2426">
        <v>44837</v>
      </c>
      <c r="M48" s="2425">
        <v>7.0333333329999999</v>
      </c>
      <c r="N48" s="1972">
        <v>1</v>
      </c>
      <c r="O48" s="2368">
        <v>45007</v>
      </c>
      <c r="P48" s="2369">
        <v>45099</v>
      </c>
      <c r="Q48" s="2194"/>
      <c r="R48" s="2176">
        <f t="shared" si="5"/>
        <v>15.533333333333335</v>
      </c>
    </row>
    <row r="49" spans="1:18" s="2030" customFormat="1" ht="15.75">
      <c r="A49" s="1977">
        <v>37</v>
      </c>
      <c r="B49" s="1977" t="s">
        <v>1527</v>
      </c>
      <c r="C49" s="2428">
        <v>1479801</v>
      </c>
      <c r="D49" s="2428" t="s">
        <v>13</v>
      </c>
      <c r="E49" s="2421" t="s">
        <v>948</v>
      </c>
      <c r="F49" s="2429" t="s">
        <v>316</v>
      </c>
      <c r="G49" s="2430">
        <v>44626</v>
      </c>
      <c r="H49" s="2431">
        <f t="shared" ca="1" si="1"/>
        <v>1.5305555555555557</v>
      </c>
      <c r="I49" s="2431">
        <f t="shared" ca="1" si="2"/>
        <v>551</v>
      </c>
      <c r="J49" s="2431">
        <f t="shared" ca="1" si="3"/>
        <v>18.366666666666667</v>
      </c>
      <c r="K49" s="2429" t="s">
        <v>4150</v>
      </c>
      <c r="L49" s="2430">
        <v>44837</v>
      </c>
      <c r="M49" s="2429">
        <v>7.0333333329999999</v>
      </c>
      <c r="N49" s="1977">
        <v>1</v>
      </c>
      <c r="O49" s="2368">
        <v>45007</v>
      </c>
      <c r="P49" s="2369">
        <v>45099</v>
      </c>
      <c r="Q49" s="2419"/>
      <c r="R49" s="2176">
        <f t="shared" si="5"/>
        <v>15.533333333333335</v>
      </c>
    </row>
    <row r="50" spans="1:18" s="2030" customFormat="1" ht="15.75">
      <c r="A50" s="2361">
        <v>38</v>
      </c>
      <c r="B50" s="2361" t="s">
        <v>1528</v>
      </c>
      <c r="C50" s="2432">
        <v>1479805</v>
      </c>
      <c r="D50" s="2433" t="s">
        <v>949</v>
      </c>
      <c r="E50" s="2433" t="s">
        <v>1529</v>
      </c>
      <c r="F50" s="2433" t="s">
        <v>329</v>
      </c>
      <c r="G50" s="2434">
        <v>44614</v>
      </c>
      <c r="H50" s="2435">
        <f t="shared" ca="1" si="1"/>
        <v>1.5638888888888889</v>
      </c>
      <c r="I50" s="2435">
        <f t="shared" ca="1" si="2"/>
        <v>563</v>
      </c>
      <c r="J50" s="2435">
        <f t="shared" ca="1" si="3"/>
        <v>18.766666666666666</v>
      </c>
      <c r="K50" s="2433" t="s">
        <v>4150</v>
      </c>
      <c r="L50" s="2434">
        <v>44837</v>
      </c>
      <c r="M50" s="2433">
        <v>7.4333333330000002</v>
      </c>
      <c r="N50" s="2361">
        <v>0</v>
      </c>
      <c r="O50" s="2436">
        <v>45117</v>
      </c>
      <c r="P50" s="2376" t="s">
        <v>4314</v>
      </c>
      <c r="Q50" s="2419" t="s">
        <v>4318</v>
      </c>
      <c r="R50" s="2176"/>
    </row>
    <row r="51" spans="1:18" ht="15.75">
      <c r="A51" s="1966">
        <v>39</v>
      </c>
      <c r="B51" s="1966" t="s">
        <v>1530</v>
      </c>
      <c r="C51" s="2437">
        <v>1479800</v>
      </c>
      <c r="D51" s="2438" t="s">
        <v>949</v>
      </c>
      <c r="E51" s="2438" t="s">
        <v>1039</v>
      </c>
      <c r="F51" s="2438" t="s">
        <v>3801</v>
      </c>
      <c r="G51" s="2439">
        <v>44628</v>
      </c>
      <c r="H51" s="2387">
        <f t="shared" ca="1" si="1"/>
        <v>1.5250000000000001</v>
      </c>
      <c r="I51" s="2387">
        <f t="shared" ca="1" si="2"/>
        <v>549</v>
      </c>
      <c r="J51" s="2387">
        <f t="shared" ca="1" si="3"/>
        <v>18.3</v>
      </c>
      <c r="K51" s="2438" t="s">
        <v>4150</v>
      </c>
      <c r="L51" s="2439">
        <v>44837</v>
      </c>
      <c r="M51" s="2438">
        <v>6.9666666670000001</v>
      </c>
      <c r="N51" s="1966">
        <v>1</v>
      </c>
      <c r="O51" s="2368">
        <v>45007</v>
      </c>
      <c r="P51" s="2369">
        <v>45099</v>
      </c>
      <c r="Q51" s="2194"/>
      <c r="R51" s="2176">
        <f>YEARFRAC(G51,P51)*12</f>
        <v>15.466666666666669</v>
      </c>
    </row>
    <row r="52" spans="1:18" ht="15.75">
      <c r="A52" s="2440">
        <v>40</v>
      </c>
      <c r="B52" s="2440" t="s">
        <v>1531</v>
      </c>
      <c r="C52" s="2441">
        <v>1479800</v>
      </c>
      <c r="D52" s="2442" t="s">
        <v>949</v>
      </c>
      <c r="E52" s="2443" t="s">
        <v>1039</v>
      </c>
      <c r="F52" s="2442" t="s">
        <v>3804</v>
      </c>
      <c r="G52" s="2444">
        <v>44628</v>
      </c>
      <c r="H52" s="2445">
        <f t="shared" ca="1" si="1"/>
        <v>1.5250000000000001</v>
      </c>
      <c r="I52" s="2445">
        <f t="shared" ca="1" si="2"/>
        <v>549</v>
      </c>
      <c r="J52" s="2445">
        <f t="shared" ca="1" si="3"/>
        <v>18.3</v>
      </c>
      <c r="K52" s="2442" t="s">
        <v>4150</v>
      </c>
      <c r="L52" s="2444">
        <v>44837</v>
      </c>
      <c r="M52" s="2442">
        <v>6.9666666670000001</v>
      </c>
      <c r="N52" s="2440">
        <v>1</v>
      </c>
      <c r="O52" s="2446">
        <v>45007</v>
      </c>
      <c r="P52" s="2446">
        <v>45099</v>
      </c>
      <c r="Q52" s="2008" t="s">
        <v>4319</v>
      </c>
      <c r="R52" s="2176">
        <f>YEARFRAC(G52,P52)*12</f>
        <v>15.466666666666669</v>
      </c>
    </row>
    <row r="53" spans="1:18" s="2030" customFormat="1" ht="15.75">
      <c r="A53" s="1977">
        <v>41</v>
      </c>
      <c r="B53" s="1977" t="s">
        <v>1533</v>
      </c>
      <c r="C53" s="2447">
        <v>1479800</v>
      </c>
      <c r="D53" s="2448" t="s">
        <v>949</v>
      </c>
      <c r="E53" s="2438" t="s">
        <v>1039</v>
      </c>
      <c r="F53" s="2448" t="s">
        <v>320</v>
      </c>
      <c r="G53" s="2449">
        <v>44631</v>
      </c>
      <c r="H53" s="2395">
        <f t="shared" ca="1" si="1"/>
        <v>1.5166666666666666</v>
      </c>
      <c r="I53" s="2395">
        <f t="shared" ca="1" si="2"/>
        <v>546</v>
      </c>
      <c r="J53" s="2395">
        <f t="shared" ca="1" si="3"/>
        <v>18.2</v>
      </c>
      <c r="K53" s="2448" t="s">
        <v>4150</v>
      </c>
      <c r="L53" s="2449">
        <v>44837</v>
      </c>
      <c r="M53" s="2448">
        <v>6.8666666669999996</v>
      </c>
      <c r="N53" s="1977">
        <v>1</v>
      </c>
      <c r="O53" s="2368">
        <v>45007</v>
      </c>
      <c r="P53" s="2369">
        <v>45099</v>
      </c>
      <c r="Q53" s="2419"/>
      <c r="R53" s="2176">
        <f>YEARFRAC(G53,P53)*12</f>
        <v>15.366666666666665</v>
      </c>
    </row>
    <row r="54" spans="1:18" ht="15.75">
      <c r="A54" s="1966">
        <v>42</v>
      </c>
      <c r="B54" s="1966" t="s">
        <v>1535</v>
      </c>
      <c r="C54" s="2437">
        <v>1513063</v>
      </c>
      <c r="D54" s="2438" t="s">
        <v>13</v>
      </c>
      <c r="E54" s="2438" t="s">
        <v>1039</v>
      </c>
      <c r="F54" s="2438" t="s">
        <v>3801</v>
      </c>
      <c r="G54" s="2439">
        <v>44628</v>
      </c>
      <c r="H54" s="2387">
        <f t="shared" ca="1" si="1"/>
        <v>1.5250000000000001</v>
      </c>
      <c r="I54" s="2387">
        <f t="shared" ca="1" si="2"/>
        <v>549</v>
      </c>
      <c r="J54" s="2387">
        <f t="shared" ca="1" si="3"/>
        <v>18.3</v>
      </c>
      <c r="K54" s="2438" t="s">
        <v>4150</v>
      </c>
      <c r="L54" s="2439">
        <v>44837</v>
      </c>
      <c r="M54" s="2438">
        <v>6.9666666670000001</v>
      </c>
      <c r="N54" s="1966">
        <v>0</v>
      </c>
      <c r="O54" s="2368">
        <v>45103</v>
      </c>
      <c r="P54" s="2376" t="s">
        <v>4314</v>
      </c>
      <c r="Q54" s="2194" t="s">
        <v>4315</v>
      </c>
      <c r="R54" s="2176"/>
    </row>
    <row r="55" spans="1:18" ht="15.75">
      <c r="A55" s="1972">
        <v>43</v>
      </c>
      <c r="B55" s="1972" t="s">
        <v>1536</v>
      </c>
      <c r="C55" s="2450">
        <v>1513063</v>
      </c>
      <c r="D55" s="2451" t="s">
        <v>13</v>
      </c>
      <c r="E55" s="2438" t="s">
        <v>1039</v>
      </c>
      <c r="F55" s="2451" t="s">
        <v>3804</v>
      </c>
      <c r="G55" s="2452">
        <v>44628</v>
      </c>
      <c r="H55" s="2391">
        <f t="shared" ca="1" si="1"/>
        <v>1.5250000000000001</v>
      </c>
      <c r="I55" s="2391">
        <f t="shared" ca="1" si="2"/>
        <v>549</v>
      </c>
      <c r="J55" s="2391">
        <f t="shared" ca="1" si="3"/>
        <v>18.3</v>
      </c>
      <c r="K55" s="2451" t="s">
        <v>4150</v>
      </c>
      <c r="L55" s="2452">
        <v>44837</v>
      </c>
      <c r="M55" s="2451">
        <v>6.9666666670000001</v>
      </c>
      <c r="N55" s="1972">
        <v>0</v>
      </c>
      <c r="O55" s="2368">
        <v>45103</v>
      </c>
      <c r="P55" s="2376" t="s">
        <v>4314</v>
      </c>
      <c r="Q55" s="2194" t="s">
        <v>4315</v>
      </c>
      <c r="R55" s="2176"/>
    </row>
    <row r="56" spans="1:18" ht="15.75">
      <c r="A56" s="1972">
        <v>44</v>
      </c>
      <c r="B56" s="1972" t="s">
        <v>1537</v>
      </c>
      <c r="C56" s="2450">
        <v>1513063</v>
      </c>
      <c r="D56" s="2451" t="s">
        <v>13</v>
      </c>
      <c r="E56" s="2438" t="s">
        <v>1039</v>
      </c>
      <c r="F56" s="2451" t="s">
        <v>316</v>
      </c>
      <c r="G56" s="2452">
        <v>44631</v>
      </c>
      <c r="H56" s="2391">
        <f t="shared" ca="1" si="1"/>
        <v>1.5166666666666666</v>
      </c>
      <c r="I56" s="2391">
        <f t="shared" ca="1" si="2"/>
        <v>546</v>
      </c>
      <c r="J56" s="2391">
        <f t="shared" ca="1" si="3"/>
        <v>18.2</v>
      </c>
      <c r="K56" s="2451" t="s">
        <v>4150</v>
      </c>
      <c r="L56" s="2452">
        <v>44837</v>
      </c>
      <c r="M56" s="2451">
        <v>6.8666666669999996</v>
      </c>
      <c r="N56" s="1972">
        <v>0</v>
      </c>
      <c r="O56" s="2368">
        <v>45103</v>
      </c>
      <c r="P56" s="2376" t="s">
        <v>4314</v>
      </c>
      <c r="Q56" s="2194" t="s">
        <v>4315</v>
      </c>
      <c r="R56" s="2176"/>
    </row>
    <row r="57" spans="1:18" ht="15.75">
      <c r="A57" s="1972">
        <v>45</v>
      </c>
      <c r="B57" s="1972" t="s">
        <v>1538</v>
      </c>
      <c r="C57" s="2450">
        <v>1513063</v>
      </c>
      <c r="D57" s="2451" t="s">
        <v>13</v>
      </c>
      <c r="E57" s="2438" t="s">
        <v>1039</v>
      </c>
      <c r="F57" s="2451" t="s">
        <v>323</v>
      </c>
      <c r="G57" s="2452">
        <v>44631</v>
      </c>
      <c r="H57" s="2391">
        <f t="shared" ca="1" si="1"/>
        <v>1.5166666666666666</v>
      </c>
      <c r="I57" s="2391">
        <f t="shared" ca="1" si="2"/>
        <v>546</v>
      </c>
      <c r="J57" s="2391">
        <f t="shared" ca="1" si="3"/>
        <v>18.2</v>
      </c>
      <c r="K57" s="2451" t="s">
        <v>4150</v>
      </c>
      <c r="L57" s="2452">
        <v>44837</v>
      </c>
      <c r="M57" s="2451">
        <v>6.8666666669999996</v>
      </c>
      <c r="N57" s="1972">
        <v>0</v>
      </c>
      <c r="O57" s="2368">
        <v>45103</v>
      </c>
      <c r="P57" s="2376" t="s">
        <v>4314</v>
      </c>
      <c r="Q57" s="2194" t="s">
        <v>4315</v>
      </c>
      <c r="R57" s="2176"/>
    </row>
    <row r="58" spans="1:18" s="2030" customFormat="1" ht="15.75">
      <c r="A58" s="1977">
        <v>46</v>
      </c>
      <c r="B58" s="1977" t="s">
        <v>1539</v>
      </c>
      <c r="C58" s="2447">
        <v>1513063</v>
      </c>
      <c r="D58" s="2448" t="s">
        <v>13</v>
      </c>
      <c r="E58" s="2438" t="s">
        <v>1039</v>
      </c>
      <c r="F58" s="2448" t="s">
        <v>412</v>
      </c>
      <c r="G58" s="2449">
        <v>44631</v>
      </c>
      <c r="H58" s="2395">
        <f t="shared" ca="1" si="1"/>
        <v>1.5166666666666666</v>
      </c>
      <c r="I58" s="2395">
        <f t="shared" ca="1" si="2"/>
        <v>546</v>
      </c>
      <c r="J58" s="2395">
        <f t="shared" ca="1" si="3"/>
        <v>18.2</v>
      </c>
      <c r="K58" s="2448" t="s">
        <v>4150</v>
      </c>
      <c r="L58" s="2449">
        <v>44837</v>
      </c>
      <c r="M58" s="2448">
        <v>6.8666666669999996</v>
      </c>
      <c r="N58" s="1977">
        <v>0</v>
      </c>
      <c r="O58" s="2368">
        <v>45103</v>
      </c>
      <c r="P58" s="2376" t="s">
        <v>4314</v>
      </c>
      <c r="Q58" s="2194" t="s">
        <v>4315</v>
      </c>
      <c r="R58" s="2176"/>
    </row>
    <row r="59" spans="1:18" ht="15.95">
      <c r="A59" s="1947">
        <v>47</v>
      </c>
      <c r="B59" s="2031" t="s">
        <v>1553</v>
      </c>
      <c r="C59" s="2092">
        <v>1497412</v>
      </c>
      <c r="D59" s="2093" t="s">
        <v>949</v>
      </c>
      <c r="E59" s="2093" t="s">
        <v>1039</v>
      </c>
      <c r="F59" s="2093" t="s">
        <v>329</v>
      </c>
      <c r="G59" s="2094">
        <v>44656</v>
      </c>
      <c r="H59" s="2049">
        <f t="shared" ca="1" si="1"/>
        <v>1.4472222222222222</v>
      </c>
      <c r="I59" s="2049">
        <f t="shared" ca="1" si="2"/>
        <v>521</v>
      </c>
      <c r="J59" s="2049">
        <f t="shared" ca="1" si="3"/>
        <v>17.366666666666667</v>
      </c>
      <c r="K59" s="2093" t="s">
        <v>4150</v>
      </c>
      <c r="L59" s="2094">
        <v>44866</v>
      </c>
      <c r="M59" s="2093">
        <v>7</v>
      </c>
      <c r="N59" s="1947">
        <v>0</v>
      </c>
      <c r="O59" s="2175">
        <v>45110</v>
      </c>
      <c r="P59" s="2314" t="s">
        <v>4314</v>
      </c>
      <c r="Q59" s="1402" t="s">
        <v>4316</v>
      </c>
      <c r="R59" s="2176"/>
    </row>
    <row r="60" spans="1:18" s="2030" customFormat="1" ht="15.95">
      <c r="A60" s="1948">
        <v>48</v>
      </c>
      <c r="B60" s="2024" t="s">
        <v>1554</v>
      </c>
      <c r="C60" s="2098">
        <v>1497412</v>
      </c>
      <c r="D60" s="2099" t="s">
        <v>949</v>
      </c>
      <c r="E60" s="2093" t="s">
        <v>1039</v>
      </c>
      <c r="F60" s="2099" t="s">
        <v>326</v>
      </c>
      <c r="G60" s="2100">
        <v>44656</v>
      </c>
      <c r="H60" s="2057">
        <f t="shared" ca="1" si="1"/>
        <v>1.4472222222222222</v>
      </c>
      <c r="I60" s="2057">
        <f t="shared" ca="1" si="2"/>
        <v>521</v>
      </c>
      <c r="J60" s="2057">
        <f t="shared" ca="1" si="3"/>
        <v>17.366666666666667</v>
      </c>
      <c r="K60" s="2099" t="s">
        <v>4150</v>
      </c>
      <c r="L60" s="2100">
        <v>44866</v>
      </c>
      <c r="M60" s="2099">
        <v>7</v>
      </c>
      <c r="N60" s="1948">
        <v>0</v>
      </c>
      <c r="O60" s="2175">
        <v>45110</v>
      </c>
      <c r="P60" s="2314" t="s">
        <v>4314</v>
      </c>
      <c r="Q60" s="1402" t="s">
        <v>4316</v>
      </c>
      <c r="R60" s="2176"/>
    </row>
    <row r="61" spans="1:18" ht="15.95">
      <c r="A61" s="1947">
        <v>49</v>
      </c>
      <c r="B61" s="2031" t="s">
        <v>1555</v>
      </c>
      <c r="C61" s="2101">
        <v>1497415</v>
      </c>
      <c r="D61" s="2101" t="s">
        <v>13</v>
      </c>
      <c r="E61" s="2067" t="s">
        <v>994</v>
      </c>
      <c r="F61" s="2062"/>
      <c r="G61" s="2065">
        <v>44649</v>
      </c>
      <c r="H61" s="2064">
        <f t="shared" ca="1" si="1"/>
        <v>1.4666666666666668</v>
      </c>
      <c r="I61" s="2064">
        <f t="shared" ca="1" si="2"/>
        <v>528</v>
      </c>
      <c r="J61" s="2064">
        <f t="shared" ca="1" si="3"/>
        <v>17.600000000000001</v>
      </c>
      <c r="K61" s="2062" t="s">
        <v>4150</v>
      </c>
      <c r="L61" s="2065">
        <v>44866</v>
      </c>
      <c r="M61" s="2062">
        <v>7.233333333</v>
      </c>
      <c r="N61" s="1947">
        <v>1</v>
      </c>
      <c r="O61" s="2238">
        <v>45103</v>
      </c>
      <c r="P61" s="2238">
        <v>45195</v>
      </c>
      <c r="R61" s="2176">
        <f t="shared" ref="R61:R66" si="6">YEARFRAC(G61,P61)*12</f>
        <v>17.899999999999999</v>
      </c>
    </row>
    <row r="62" spans="1:18" ht="15.95">
      <c r="A62" s="1810">
        <v>50</v>
      </c>
      <c r="B62" s="2017" t="s">
        <v>1556</v>
      </c>
      <c r="C62" s="2102">
        <v>1497415</v>
      </c>
      <c r="D62" s="2102" t="s">
        <v>13</v>
      </c>
      <c r="E62" s="2067" t="s">
        <v>994</v>
      </c>
      <c r="F62" s="2067"/>
      <c r="G62" s="2070">
        <v>44649</v>
      </c>
      <c r="H62" s="2069">
        <f t="shared" ca="1" si="1"/>
        <v>1.4666666666666668</v>
      </c>
      <c r="I62" s="2069">
        <f t="shared" ca="1" si="2"/>
        <v>528</v>
      </c>
      <c r="J62" s="2069">
        <f t="shared" ca="1" si="3"/>
        <v>17.600000000000001</v>
      </c>
      <c r="K62" s="2067" t="s">
        <v>4150</v>
      </c>
      <c r="L62" s="2070">
        <v>44866</v>
      </c>
      <c r="M62" s="2067">
        <v>7.233333333</v>
      </c>
      <c r="N62" s="1810">
        <v>1</v>
      </c>
      <c r="O62" s="2238">
        <v>45103</v>
      </c>
      <c r="P62" s="2238">
        <v>45195</v>
      </c>
      <c r="R62" s="2176">
        <f t="shared" si="6"/>
        <v>17.899999999999999</v>
      </c>
    </row>
    <row r="63" spans="1:18" s="2030" customFormat="1" ht="15.95">
      <c r="A63" s="1948">
        <v>51</v>
      </c>
      <c r="B63" s="2024" t="s">
        <v>1557</v>
      </c>
      <c r="C63" s="2103">
        <v>1497415</v>
      </c>
      <c r="D63" s="2103" t="s">
        <v>13</v>
      </c>
      <c r="E63" s="2067" t="s">
        <v>994</v>
      </c>
      <c r="F63" s="2072"/>
      <c r="G63" s="2075">
        <v>44649</v>
      </c>
      <c r="H63" s="2074">
        <f t="shared" ca="1" si="1"/>
        <v>1.4666666666666668</v>
      </c>
      <c r="I63" s="2074">
        <f t="shared" ca="1" si="2"/>
        <v>528</v>
      </c>
      <c r="J63" s="2074">
        <f t="shared" ca="1" si="3"/>
        <v>17.600000000000001</v>
      </c>
      <c r="K63" s="2072" t="s">
        <v>4150</v>
      </c>
      <c r="L63" s="2075">
        <v>44866</v>
      </c>
      <c r="M63" s="2072">
        <v>7.233333333</v>
      </c>
      <c r="N63" s="1948">
        <v>1</v>
      </c>
      <c r="O63" s="2238">
        <v>45103</v>
      </c>
      <c r="P63" s="2238">
        <v>45195</v>
      </c>
      <c r="R63" s="2176">
        <f t="shared" si="6"/>
        <v>17.899999999999999</v>
      </c>
    </row>
    <row r="64" spans="1:18" ht="15.95">
      <c r="A64" s="1947">
        <v>52</v>
      </c>
      <c r="B64" s="2031" t="s">
        <v>1558</v>
      </c>
      <c r="C64" s="2101">
        <v>1497414</v>
      </c>
      <c r="D64" s="2101" t="s">
        <v>949</v>
      </c>
      <c r="E64" s="2067" t="s">
        <v>994</v>
      </c>
      <c r="F64" s="2062"/>
      <c r="G64" s="2065">
        <v>44649</v>
      </c>
      <c r="H64" s="2064">
        <f t="shared" ca="1" si="1"/>
        <v>1.4666666666666668</v>
      </c>
      <c r="I64" s="2064">
        <f t="shared" ca="1" si="2"/>
        <v>528</v>
      </c>
      <c r="J64" s="2064">
        <f t="shared" ca="1" si="3"/>
        <v>17.600000000000001</v>
      </c>
      <c r="K64" s="2062" t="s">
        <v>4150</v>
      </c>
      <c r="L64" s="2065">
        <v>44866</v>
      </c>
      <c r="M64" s="2062">
        <v>7.233333333</v>
      </c>
      <c r="N64" s="1947">
        <v>1</v>
      </c>
      <c r="O64" s="2238">
        <v>45103</v>
      </c>
      <c r="P64" s="2238">
        <v>45195</v>
      </c>
      <c r="R64" s="2176">
        <f t="shared" si="6"/>
        <v>17.899999999999999</v>
      </c>
    </row>
    <row r="65" spans="1:18" ht="15.95">
      <c r="A65" s="1810">
        <v>53</v>
      </c>
      <c r="B65" s="2017" t="s">
        <v>1559</v>
      </c>
      <c r="C65" s="2102">
        <v>1497414</v>
      </c>
      <c r="D65" s="2102" t="s">
        <v>949</v>
      </c>
      <c r="E65" s="2067" t="s">
        <v>994</v>
      </c>
      <c r="F65" s="2067"/>
      <c r="G65" s="2070">
        <v>44649</v>
      </c>
      <c r="H65" s="2069">
        <f t="shared" ca="1" si="1"/>
        <v>1.4666666666666668</v>
      </c>
      <c r="I65" s="2069">
        <f t="shared" ca="1" si="2"/>
        <v>528</v>
      </c>
      <c r="J65" s="2069">
        <f t="shared" ca="1" si="3"/>
        <v>17.600000000000001</v>
      </c>
      <c r="K65" s="2067" t="s">
        <v>4150</v>
      </c>
      <c r="L65" s="2070">
        <v>44866</v>
      </c>
      <c r="M65" s="2067">
        <v>7.233333333</v>
      </c>
      <c r="N65" s="1810">
        <v>1</v>
      </c>
      <c r="O65" s="2238">
        <v>45103</v>
      </c>
      <c r="P65" s="2238">
        <v>45195</v>
      </c>
      <c r="R65" s="2176">
        <f t="shared" si="6"/>
        <v>17.899999999999999</v>
      </c>
    </row>
    <row r="66" spans="1:18" s="2030" customFormat="1" ht="15.95">
      <c r="A66" s="1948">
        <v>54</v>
      </c>
      <c r="B66" s="2024" t="s">
        <v>1560</v>
      </c>
      <c r="C66" s="2103">
        <v>1497414</v>
      </c>
      <c r="D66" s="2103" t="s">
        <v>949</v>
      </c>
      <c r="E66" s="2067" t="s">
        <v>994</v>
      </c>
      <c r="F66" s="2072"/>
      <c r="G66" s="2075">
        <v>44649</v>
      </c>
      <c r="H66" s="2074">
        <f t="shared" ca="1" si="1"/>
        <v>1.4666666666666668</v>
      </c>
      <c r="I66" s="2074">
        <f t="shared" ca="1" si="2"/>
        <v>528</v>
      </c>
      <c r="J66" s="2074">
        <f t="shared" ca="1" si="3"/>
        <v>17.600000000000001</v>
      </c>
      <c r="K66" s="2072" t="s">
        <v>4150</v>
      </c>
      <c r="L66" s="2075">
        <v>44866</v>
      </c>
      <c r="M66" s="2072">
        <v>7.233333333</v>
      </c>
      <c r="N66" s="1948">
        <v>1</v>
      </c>
      <c r="O66" s="2238">
        <v>45103</v>
      </c>
      <c r="P66" s="2238">
        <v>45195</v>
      </c>
      <c r="R66" s="2176">
        <f t="shared" si="6"/>
        <v>17.899999999999999</v>
      </c>
    </row>
    <row r="67" spans="1:18" ht="15.95">
      <c r="A67" s="1947">
        <v>55</v>
      </c>
      <c r="B67" s="2031" t="s">
        <v>1561</v>
      </c>
      <c r="C67" s="2076">
        <v>1497410</v>
      </c>
      <c r="D67" s="2077" t="s">
        <v>13</v>
      </c>
      <c r="E67" s="2077" t="s">
        <v>948</v>
      </c>
      <c r="F67" s="2077" t="s">
        <v>329</v>
      </c>
      <c r="G67" s="2078">
        <v>44669</v>
      </c>
      <c r="H67" s="2079">
        <f t="shared" ca="1" si="1"/>
        <v>1.4111111111111112</v>
      </c>
      <c r="I67" s="2079">
        <f t="shared" ca="1" si="2"/>
        <v>508</v>
      </c>
      <c r="J67" s="2079">
        <f t="shared" ca="1" si="3"/>
        <v>16.933333333333334</v>
      </c>
      <c r="K67" s="2077" t="s">
        <v>4150</v>
      </c>
      <c r="L67" s="2078">
        <v>44866</v>
      </c>
      <c r="M67" s="2077">
        <v>6.5666666669999998</v>
      </c>
      <c r="N67" s="1947">
        <v>0</v>
      </c>
      <c r="O67" s="2175">
        <v>45110</v>
      </c>
      <c r="P67" s="2314" t="s">
        <v>4314</v>
      </c>
      <c r="Q67" s="1402" t="s">
        <v>4316</v>
      </c>
      <c r="R67" s="2176"/>
    </row>
    <row r="68" spans="1:18" s="2030" customFormat="1" ht="15.95">
      <c r="A68" s="1948">
        <v>56</v>
      </c>
      <c r="B68" s="2024" t="s">
        <v>1563</v>
      </c>
      <c r="C68" s="2084">
        <v>1497410</v>
      </c>
      <c r="D68" s="2085" t="s">
        <v>13</v>
      </c>
      <c r="E68" s="2077" t="s">
        <v>948</v>
      </c>
      <c r="F68" s="2085" t="s">
        <v>326</v>
      </c>
      <c r="G68" s="2086">
        <v>44669</v>
      </c>
      <c r="H68" s="2087">
        <f t="shared" ca="1" si="1"/>
        <v>1.4111111111111112</v>
      </c>
      <c r="I68" s="2087">
        <f t="shared" ca="1" si="2"/>
        <v>508</v>
      </c>
      <c r="J68" s="2087">
        <f t="shared" ca="1" si="3"/>
        <v>16.933333333333334</v>
      </c>
      <c r="K68" s="2085" t="s">
        <v>4150</v>
      </c>
      <c r="L68" s="2086">
        <v>44866</v>
      </c>
      <c r="M68" s="2085">
        <v>6.5666666669999998</v>
      </c>
      <c r="N68" s="1948">
        <v>0</v>
      </c>
      <c r="O68" s="2175">
        <v>45110</v>
      </c>
      <c r="P68" s="2314" t="s">
        <v>4314</v>
      </c>
      <c r="Q68" s="1402" t="s">
        <v>4316</v>
      </c>
      <c r="R68" s="2176"/>
    </row>
    <row r="69" spans="1:18" ht="15.95">
      <c r="A69" s="1947">
        <v>57</v>
      </c>
      <c r="B69" s="2031" t="s">
        <v>1564</v>
      </c>
      <c r="C69" s="2076">
        <v>1497409</v>
      </c>
      <c r="D69" s="2076" t="s">
        <v>949</v>
      </c>
      <c r="E69" s="2077" t="s">
        <v>948</v>
      </c>
      <c r="F69" s="2077" t="s">
        <v>4219</v>
      </c>
      <c r="G69" s="2078">
        <v>44669</v>
      </c>
      <c r="H69" s="2079">
        <f t="shared" ca="1" si="1"/>
        <v>1.4111111111111112</v>
      </c>
      <c r="I69" s="2079">
        <f t="shared" ca="1" si="2"/>
        <v>508</v>
      </c>
      <c r="J69" s="2079">
        <f t="shared" ca="1" si="3"/>
        <v>16.933333333333334</v>
      </c>
      <c r="K69" s="2077" t="s">
        <v>4150</v>
      </c>
      <c r="L69" s="2078">
        <v>44866</v>
      </c>
      <c r="M69" s="2077">
        <v>6.5666666669999998</v>
      </c>
      <c r="N69" s="1947">
        <v>0</v>
      </c>
      <c r="O69" s="2175">
        <v>45117</v>
      </c>
      <c r="P69" s="1402" t="s">
        <v>4314</v>
      </c>
      <c r="Q69" s="1402" t="s">
        <v>4318</v>
      </c>
      <c r="R69" s="2176"/>
    </row>
    <row r="70" spans="1:18" ht="15.95">
      <c r="A70" s="1810">
        <v>58</v>
      </c>
      <c r="B70" s="2017" t="s">
        <v>1565</v>
      </c>
      <c r="C70" s="2080">
        <v>1497409</v>
      </c>
      <c r="D70" s="2080" t="s">
        <v>949</v>
      </c>
      <c r="E70" s="2077" t="s">
        <v>948</v>
      </c>
      <c r="F70" s="2081" t="s">
        <v>326</v>
      </c>
      <c r="G70" s="2082">
        <v>44669</v>
      </c>
      <c r="H70" s="2083">
        <f t="shared" ca="1" si="1"/>
        <v>1.4111111111111112</v>
      </c>
      <c r="I70" s="2083">
        <f t="shared" ca="1" si="2"/>
        <v>508</v>
      </c>
      <c r="J70" s="2083">
        <f t="shared" ca="1" si="3"/>
        <v>16.933333333333334</v>
      </c>
      <c r="K70" s="2081" t="s">
        <v>4150</v>
      </c>
      <c r="L70" s="2082">
        <v>44866</v>
      </c>
      <c r="M70" s="2081">
        <v>6.5666666669999998</v>
      </c>
      <c r="N70" s="1810">
        <v>0</v>
      </c>
      <c r="O70" s="2175">
        <v>45117</v>
      </c>
      <c r="P70" s="1402" t="s">
        <v>4314</v>
      </c>
      <c r="Q70" s="1402" t="s">
        <v>4318</v>
      </c>
      <c r="R70" s="2176"/>
    </row>
    <row r="71" spans="1:18" ht="15.95">
      <c r="A71" s="1810">
        <v>59</v>
      </c>
      <c r="B71" s="2017" t="s">
        <v>1566</v>
      </c>
      <c r="C71" s="2080">
        <v>1497409</v>
      </c>
      <c r="D71" s="2080" t="s">
        <v>949</v>
      </c>
      <c r="E71" s="2077" t="s">
        <v>948</v>
      </c>
      <c r="F71" s="2081" t="s">
        <v>316</v>
      </c>
      <c r="G71" s="2082">
        <v>44669</v>
      </c>
      <c r="H71" s="2083">
        <f t="shared" ca="1" si="1"/>
        <v>1.4111111111111112</v>
      </c>
      <c r="I71" s="2083">
        <f t="shared" ca="1" si="2"/>
        <v>508</v>
      </c>
      <c r="J71" s="2083">
        <f t="shared" ca="1" si="3"/>
        <v>16.933333333333334</v>
      </c>
      <c r="K71" s="2081" t="s">
        <v>4150</v>
      </c>
      <c r="L71" s="2082">
        <v>44866</v>
      </c>
      <c r="M71" s="2081">
        <v>6.5666666669999998</v>
      </c>
      <c r="N71" s="1810">
        <v>0</v>
      </c>
      <c r="O71" s="2175">
        <v>45117</v>
      </c>
      <c r="P71" s="1402" t="s">
        <v>4314</v>
      </c>
      <c r="Q71" s="1402" t="s">
        <v>4318</v>
      </c>
      <c r="R71" s="2176"/>
    </row>
    <row r="72" spans="1:18" ht="15.95">
      <c r="A72" s="1810">
        <v>60</v>
      </c>
      <c r="B72" s="2017" t="s">
        <v>1567</v>
      </c>
      <c r="C72" s="2080">
        <v>1497409</v>
      </c>
      <c r="D72" s="2080" t="s">
        <v>949</v>
      </c>
      <c r="E72" s="2077" t="s">
        <v>948</v>
      </c>
      <c r="F72" s="2081" t="s">
        <v>323</v>
      </c>
      <c r="G72" s="2082">
        <v>44669</v>
      </c>
      <c r="H72" s="2083">
        <f t="shared" ca="1" si="1"/>
        <v>1.4111111111111112</v>
      </c>
      <c r="I72" s="2083">
        <f t="shared" ca="1" si="2"/>
        <v>508</v>
      </c>
      <c r="J72" s="2083">
        <f t="shared" ca="1" si="3"/>
        <v>16.933333333333334</v>
      </c>
      <c r="K72" s="2081" t="s">
        <v>4150</v>
      </c>
      <c r="L72" s="2082">
        <v>44866</v>
      </c>
      <c r="M72" s="2081">
        <v>6.5666666669999998</v>
      </c>
      <c r="N72" s="1810">
        <v>0</v>
      </c>
      <c r="O72" s="2175">
        <v>45117</v>
      </c>
      <c r="P72" s="1402" t="s">
        <v>4314</v>
      </c>
      <c r="Q72" s="1402" t="s">
        <v>4318</v>
      </c>
      <c r="R72" s="2176"/>
    </row>
    <row r="73" spans="1:18" s="2030" customFormat="1" ht="15.95">
      <c r="A73" s="1948">
        <v>61</v>
      </c>
      <c r="B73" s="2024" t="s">
        <v>1568</v>
      </c>
      <c r="C73" s="2084">
        <v>1497409</v>
      </c>
      <c r="D73" s="2084" t="s">
        <v>949</v>
      </c>
      <c r="E73" s="2077" t="s">
        <v>948</v>
      </c>
      <c r="F73" s="2085" t="s">
        <v>320</v>
      </c>
      <c r="G73" s="2086">
        <v>44669</v>
      </c>
      <c r="H73" s="2087">
        <f t="shared" ca="1" si="1"/>
        <v>1.4111111111111112</v>
      </c>
      <c r="I73" s="2087">
        <f t="shared" ca="1" si="2"/>
        <v>508</v>
      </c>
      <c r="J73" s="2087">
        <f t="shared" ca="1" si="3"/>
        <v>16.933333333333334</v>
      </c>
      <c r="K73" s="2085" t="s">
        <v>4150</v>
      </c>
      <c r="L73" s="2086">
        <v>44866</v>
      </c>
      <c r="M73" s="2085">
        <v>6.5666666669999998</v>
      </c>
      <c r="N73" s="1948">
        <v>0</v>
      </c>
      <c r="O73" s="2175">
        <v>45117</v>
      </c>
      <c r="P73" s="1402" t="s">
        <v>4314</v>
      </c>
      <c r="Q73" s="1402" t="s">
        <v>4318</v>
      </c>
      <c r="R73" s="2176"/>
    </row>
    <row r="74" spans="1:18" ht="15.95">
      <c r="A74" s="1947">
        <v>62</v>
      </c>
      <c r="B74" s="2031" t="s">
        <v>1569</v>
      </c>
      <c r="C74" s="2092">
        <v>1497406</v>
      </c>
      <c r="D74" s="2092" t="s">
        <v>13</v>
      </c>
      <c r="E74" s="2093" t="s">
        <v>1039</v>
      </c>
      <c r="F74" s="2093" t="s">
        <v>4219</v>
      </c>
      <c r="G74" s="2094">
        <v>44683</v>
      </c>
      <c r="H74" s="2049">
        <f t="shared" ca="1" si="1"/>
        <v>1.372222222222222</v>
      </c>
      <c r="I74" s="2049">
        <f t="shared" ca="1" si="2"/>
        <v>494</v>
      </c>
      <c r="J74" s="2049">
        <f t="shared" ca="1" si="3"/>
        <v>16.466666666666665</v>
      </c>
      <c r="K74" s="2093" t="s">
        <v>4225</v>
      </c>
      <c r="L74" s="2104">
        <v>44866</v>
      </c>
      <c r="M74" s="2093">
        <v>6.1</v>
      </c>
      <c r="N74" s="1947">
        <v>1</v>
      </c>
      <c r="O74" s="2238">
        <v>45103</v>
      </c>
      <c r="P74" s="2238">
        <v>45195</v>
      </c>
      <c r="R74" s="2176">
        <f>YEARFRAC(G74,P74)*12</f>
        <v>16.799999999999997</v>
      </c>
    </row>
    <row r="75" spans="1:18" ht="15.95">
      <c r="A75" s="1810">
        <v>63</v>
      </c>
      <c r="B75" s="2017" t="s">
        <v>1570</v>
      </c>
      <c r="C75" s="2095">
        <v>1497406</v>
      </c>
      <c r="D75" s="2095" t="s">
        <v>13</v>
      </c>
      <c r="E75" s="2093" t="s">
        <v>1039</v>
      </c>
      <c r="F75" s="2096" t="s">
        <v>326</v>
      </c>
      <c r="G75" s="2097">
        <v>44683</v>
      </c>
      <c r="H75" s="2053">
        <f t="shared" ca="1" si="1"/>
        <v>1.372222222222222</v>
      </c>
      <c r="I75" s="2053">
        <f t="shared" ca="1" si="2"/>
        <v>494</v>
      </c>
      <c r="J75" s="2053">
        <f t="shared" ca="1" si="3"/>
        <v>16.466666666666665</v>
      </c>
      <c r="K75" s="2096" t="s">
        <v>4225</v>
      </c>
      <c r="L75" s="2105">
        <v>44866</v>
      </c>
      <c r="M75" s="2096">
        <v>6.1</v>
      </c>
      <c r="N75" s="1810">
        <v>1</v>
      </c>
      <c r="O75" s="2238">
        <v>45103</v>
      </c>
      <c r="P75" s="2238">
        <v>45195</v>
      </c>
      <c r="R75" s="2176">
        <f>YEARFRAC(G75,P75)*12</f>
        <v>16.799999999999997</v>
      </c>
    </row>
    <row r="76" spans="1:18" ht="15.95">
      <c r="A76" s="1810">
        <v>64</v>
      </c>
      <c r="B76" s="2017" t="s">
        <v>1571</v>
      </c>
      <c r="C76" s="2095">
        <v>1497406</v>
      </c>
      <c r="D76" s="2095" t="s">
        <v>13</v>
      </c>
      <c r="E76" s="2093" t="s">
        <v>1039</v>
      </c>
      <c r="F76" s="2096" t="s">
        <v>316</v>
      </c>
      <c r="G76" s="2097">
        <v>44683</v>
      </c>
      <c r="H76" s="2053">
        <f t="shared" ca="1" si="1"/>
        <v>1.372222222222222</v>
      </c>
      <c r="I76" s="2053">
        <f t="shared" ca="1" si="2"/>
        <v>494</v>
      </c>
      <c r="J76" s="2053">
        <f t="shared" ca="1" si="3"/>
        <v>16.466666666666665</v>
      </c>
      <c r="K76" s="2096" t="s">
        <v>4225</v>
      </c>
      <c r="L76" s="2105">
        <v>44866</v>
      </c>
      <c r="M76" s="2096">
        <v>6.1</v>
      </c>
      <c r="N76" s="1810">
        <v>1</v>
      </c>
      <c r="O76" s="2238">
        <v>45103</v>
      </c>
      <c r="P76" s="2238">
        <v>45195</v>
      </c>
      <c r="R76" s="2176">
        <f>YEARFRAC(G76,P76)*12</f>
        <v>16.799999999999997</v>
      </c>
    </row>
    <row r="77" spans="1:18" ht="15.95">
      <c r="A77" s="1810">
        <v>65</v>
      </c>
      <c r="B77" s="2017" t="s">
        <v>1572</v>
      </c>
      <c r="C77" s="2095">
        <v>1497406</v>
      </c>
      <c r="D77" s="2095" t="s">
        <v>13</v>
      </c>
      <c r="E77" s="2093" t="s">
        <v>1039</v>
      </c>
      <c r="F77" s="2096" t="s">
        <v>323</v>
      </c>
      <c r="G77" s="2097">
        <v>44683</v>
      </c>
      <c r="H77" s="2053">
        <f t="shared" ca="1" si="1"/>
        <v>1.372222222222222</v>
      </c>
      <c r="I77" s="2053">
        <f t="shared" ca="1" si="2"/>
        <v>494</v>
      </c>
      <c r="J77" s="2053">
        <f t="shared" ca="1" si="3"/>
        <v>16.466666666666665</v>
      </c>
      <c r="K77" s="2096" t="s">
        <v>4225</v>
      </c>
      <c r="L77" s="2105">
        <v>44866</v>
      </c>
      <c r="M77" s="2096">
        <v>6.1</v>
      </c>
      <c r="N77" s="1810">
        <v>1</v>
      </c>
      <c r="O77" s="2238">
        <v>45103</v>
      </c>
      <c r="P77" s="2238">
        <v>45195</v>
      </c>
      <c r="R77" s="2176">
        <f>YEARFRAC(G77,P77)*12</f>
        <v>16.799999999999997</v>
      </c>
    </row>
    <row r="78" spans="1:18" s="2030" customFormat="1" ht="15.95">
      <c r="A78" s="1948">
        <v>66</v>
      </c>
      <c r="B78" s="2024" t="s">
        <v>1573</v>
      </c>
      <c r="C78" s="2098">
        <v>1497406</v>
      </c>
      <c r="D78" s="2098" t="s">
        <v>13</v>
      </c>
      <c r="E78" s="2093" t="s">
        <v>1039</v>
      </c>
      <c r="F78" s="2099" t="s">
        <v>320</v>
      </c>
      <c r="G78" s="2100">
        <v>44683</v>
      </c>
      <c r="H78" s="2057">
        <f t="shared" ref="H78:H91" ca="1" si="7">J78/12</f>
        <v>1.372222222222222</v>
      </c>
      <c r="I78" s="2057">
        <f t="shared" ref="I78:I99" ca="1" si="8">_xlfn.DAYS(TODAY(),G78)</f>
        <v>494</v>
      </c>
      <c r="J78" s="2057">
        <f t="shared" ref="J78:J99" ca="1" si="9">I78/30</f>
        <v>16.466666666666665</v>
      </c>
      <c r="K78" s="2099" t="s">
        <v>4230</v>
      </c>
      <c r="L78" s="2106">
        <v>44866</v>
      </c>
      <c r="M78" s="2099">
        <v>6.1</v>
      </c>
      <c r="N78" s="1948">
        <v>1</v>
      </c>
      <c r="O78" s="2238">
        <v>45103</v>
      </c>
      <c r="P78" s="2238">
        <v>45195</v>
      </c>
      <c r="R78" s="2176">
        <f>YEARFRAC(G78,P78)*12</f>
        <v>16.799999999999997</v>
      </c>
    </row>
    <row r="79" spans="1:18" ht="15.95">
      <c r="A79" s="1947">
        <v>67</v>
      </c>
      <c r="B79" s="2269" t="s">
        <v>1606</v>
      </c>
      <c r="C79" s="2270">
        <v>1497405</v>
      </c>
      <c r="D79" s="2270" t="s">
        <v>13</v>
      </c>
      <c r="E79" s="2270" t="s">
        <v>1248</v>
      </c>
      <c r="F79" s="2270" t="s">
        <v>329</v>
      </c>
      <c r="G79" s="2271">
        <v>44686</v>
      </c>
      <c r="H79" s="2272">
        <f t="shared" ca="1" si="7"/>
        <v>1.3638888888888889</v>
      </c>
      <c r="I79" s="2272">
        <f t="shared" ca="1" si="8"/>
        <v>491</v>
      </c>
      <c r="J79" s="2272">
        <f t="shared" ca="1" si="9"/>
        <v>16.366666666666667</v>
      </c>
      <c r="K79" s="2273" t="s">
        <v>4243</v>
      </c>
      <c r="L79" s="2274">
        <v>44893</v>
      </c>
      <c r="M79" s="2273">
        <v>6.9</v>
      </c>
      <c r="N79" s="1947">
        <v>0</v>
      </c>
      <c r="O79" s="2319" t="s">
        <v>4320</v>
      </c>
      <c r="Q79" s="2009" t="s">
        <v>4321</v>
      </c>
      <c r="R79" s="2176"/>
    </row>
    <row r="80" spans="1:18" ht="15.95">
      <c r="A80" s="1810">
        <v>68</v>
      </c>
      <c r="B80" s="2275" t="s">
        <v>1610</v>
      </c>
      <c r="C80" s="2276">
        <v>1497405</v>
      </c>
      <c r="D80" s="2276" t="s">
        <v>13</v>
      </c>
      <c r="E80" s="2270" t="s">
        <v>1248</v>
      </c>
      <c r="F80" s="2276" t="s">
        <v>3804</v>
      </c>
      <c r="G80" s="2277">
        <v>44707</v>
      </c>
      <c r="H80" s="2278">
        <f t="shared" ca="1" si="7"/>
        <v>1.3055555555555556</v>
      </c>
      <c r="I80" s="2278">
        <f t="shared" ca="1" si="8"/>
        <v>470</v>
      </c>
      <c r="J80" s="2278">
        <f t="shared" ca="1" si="9"/>
        <v>15.666666666666666</v>
      </c>
      <c r="K80" s="2279" t="s">
        <v>4243</v>
      </c>
      <c r="L80" s="2280">
        <v>44893</v>
      </c>
      <c r="M80" s="2279">
        <v>6.2</v>
      </c>
      <c r="N80" s="1810">
        <v>0</v>
      </c>
      <c r="O80" s="2319" t="s">
        <v>4320</v>
      </c>
      <c r="Q80" s="2009" t="s">
        <v>4321</v>
      </c>
      <c r="R80" s="2176"/>
    </row>
    <row r="81" spans="1:18" ht="15.95">
      <c r="A81" s="1810">
        <v>69</v>
      </c>
      <c r="B81" s="2275" t="s">
        <v>1613</v>
      </c>
      <c r="C81" s="2276">
        <v>1497405</v>
      </c>
      <c r="D81" s="2276" t="s">
        <v>13</v>
      </c>
      <c r="E81" s="2270" t="s">
        <v>1248</v>
      </c>
      <c r="F81" s="2276" t="s">
        <v>316</v>
      </c>
      <c r="G81" s="2277">
        <v>44686</v>
      </c>
      <c r="H81" s="2278">
        <f t="shared" ca="1" si="7"/>
        <v>1.3638888888888889</v>
      </c>
      <c r="I81" s="2278">
        <f t="shared" ca="1" si="8"/>
        <v>491</v>
      </c>
      <c r="J81" s="2278">
        <f t="shared" ca="1" si="9"/>
        <v>16.366666666666667</v>
      </c>
      <c r="K81" s="2279" t="s">
        <v>4243</v>
      </c>
      <c r="L81" s="2280">
        <v>44893</v>
      </c>
      <c r="M81" s="2279">
        <v>6.9</v>
      </c>
      <c r="N81" s="1810">
        <v>0</v>
      </c>
      <c r="O81" s="2319" t="s">
        <v>4320</v>
      </c>
      <c r="Q81" s="2009" t="s">
        <v>4321</v>
      </c>
      <c r="R81" s="2176"/>
    </row>
    <row r="82" spans="1:18" s="2030" customFormat="1" ht="15.95">
      <c r="A82" s="1948">
        <v>70</v>
      </c>
      <c r="B82" s="2281" t="s">
        <v>1616</v>
      </c>
      <c r="C82" s="2282">
        <v>1497405</v>
      </c>
      <c r="D82" s="2282" t="s">
        <v>13</v>
      </c>
      <c r="E82" s="2270" t="s">
        <v>1248</v>
      </c>
      <c r="F82" s="2283" t="s">
        <v>323</v>
      </c>
      <c r="G82" s="2284">
        <v>44707</v>
      </c>
      <c r="H82" s="2285">
        <f t="shared" ca="1" si="7"/>
        <v>1.3055555555555556</v>
      </c>
      <c r="I82" s="2285">
        <f t="shared" ca="1" si="8"/>
        <v>470</v>
      </c>
      <c r="J82" s="2285">
        <f t="shared" ca="1" si="9"/>
        <v>15.666666666666666</v>
      </c>
      <c r="K82" s="2283" t="s">
        <v>4243</v>
      </c>
      <c r="L82" s="2286">
        <v>44893</v>
      </c>
      <c r="M82" s="2283">
        <v>6.2</v>
      </c>
      <c r="N82" s="1948">
        <v>0</v>
      </c>
      <c r="O82" s="2319" t="s">
        <v>4320</v>
      </c>
      <c r="Q82" s="2009" t="s">
        <v>4321</v>
      </c>
      <c r="R82" s="2176"/>
    </row>
    <row r="83" spans="1:18" ht="15.95">
      <c r="A83" s="1947">
        <v>71</v>
      </c>
      <c r="B83" s="2031" t="s">
        <v>1619</v>
      </c>
      <c r="C83" s="2107">
        <v>1497404</v>
      </c>
      <c r="D83" s="2107" t="s">
        <v>949</v>
      </c>
      <c r="E83" s="2107" t="s">
        <v>1248</v>
      </c>
      <c r="F83" s="2107" t="s">
        <v>3801</v>
      </c>
      <c r="G83" s="2108">
        <v>44686</v>
      </c>
      <c r="H83" s="2109">
        <f t="shared" ca="1" si="7"/>
        <v>1.3638888888888889</v>
      </c>
      <c r="I83" s="2109">
        <f t="shared" ca="1" si="8"/>
        <v>491</v>
      </c>
      <c r="J83" s="2109">
        <f t="shared" ca="1" si="9"/>
        <v>16.366666666666667</v>
      </c>
      <c r="K83" s="2110" t="s">
        <v>4243</v>
      </c>
      <c r="L83" s="2111">
        <v>44893</v>
      </c>
      <c r="M83" s="2110">
        <v>6.9</v>
      </c>
      <c r="N83" s="1947">
        <v>1</v>
      </c>
      <c r="O83" s="2238">
        <v>45103</v>
      </c>
      <c r="P83" s="2238">
        <v>45195</v>
      </c>
      <c r="R83" s="2176">
        <f>YEARFRAC(G83,P83)*12</f>
        <v>16.7</v>
      </c>
    </row>
    <row r="84" spans="1:18" s="2030" customFormat="1" ht="15.95">
      <c r="A84" s="1948">
        <v>72</v>
      </c>
      <c r="B84" s="2024" t="s">
        <v>1620</v>
      </c>
      <c r="C84" s="2113">
        <v>1497404</v>
      </c>
      <c r="D84" s="2113" t="s">
        <v>949</v>
      </c>
      <c r="E84" s="2107" t="s">
        <v>1248</v>
      </c>
      <c r="F84" s="2113" t="s">
        <v>316</v>
      </c>
      <c r="G84" s="2115">
        <v>44686</v>
      </c>
      <c r="H84" s="2116">
        <f t="shared" ca="1" si="7"/>
        <v>1.3638888888888889</v>
      </c>
      <c r="I84" s="2116">
        <f t="shared" ca="1" si="8"/>
        <v>491</v>
      </c>
      <c r="J84" s="2116">
        <f t="shared" ca="1" si="9"/>
        <v>16.366666666666667</v>
      </c>
      <c r="K84" s="2114" t="s">
        <v>4243</v>
      </c>
      <c r="L84" s="2117">
        <v>44893</v>
      </c>
      <c r="M84" s="2114">
        <v>6.9</v>
      </c>
      <c r="N84" s="1948">
        <v>1</v>
      </c>
      <c r="O84" s="2238">
        <v>45103</v>
      </c>
      <c r="P84" s="2238">
        <v>45195</v>
      </c>
      <c r="R84" s="2176">
        <f>YEARFRAC(G84,P84)*12</f>
        <v>16.7</v>
      </c>
    </row>
    <row r="85" spans="1:18" ht="15.95">
      <c r="A85" s="1947">
        <v>73</v>
      </c>
      <c r="B85" s="2031" t="s">
        <v>1621</v>
      </c>
      <c r="C85" s="2037">
        <v>1513064</v>
      </c>
      <c r="D85" s="2038" t="s">
        <v>13</v>
      </c>
      <c r="E85" s="2042" t="s">
        <v>931</v>
      </c>
      <c r="F85" s="2037" t="s">
        <v>3801</v>
      </c>
      <c r="G85" s="2039">
        <v>44669</v>
      </c>
      <c r="H85" s="2040">
        <f t="shared" ca="1" si="7"/>
        <v>1.4111111111111112</v>
      </c>
      <c r="I85" s="2040">
        <f t="shared" ca="1" si="8"/>
        <v>508</v>
      </c>
      <c r="J85" s="2040">
        <f t="shared" ca="1" si="9"/>
        <v>16.933333333333334</v>
      </c>
      <c r="K85" s="2038" t="s">
        <v>4243</v>
      </c>
      <c r="L85" s="2118">
        <v>44893</v>
      </c>
      <c r="M85" s="2038">
        <v>7.4666666670000001</v>
      </c>
      <c r="N85" s="1947">
        <v>0</v>
      </c>
      <c r="R85" s="2176"/>
    </row>
    <row r="86" spans="1:18" ht="15.95">
      <c r="A86" s="1810">
        <v>74</v>
      </c>
      <c r="B86" s="2017" t="s">
        <v>1622</v>
      </c>
      <c r="C86" s="2041">
        <v>1513064</v>
      </c>
      <c r="D86" s="2042" t="s">
        <v>13</v>
      </c>
      <c r="E86" s="2042" t="s">
        <v>931</v>
      </c>
      <c r="F86" s="2042" t="s">
        <v>3804</v>
      </c>
      <c r="G86" s="2043">
        <v>44690</v>
      </c>
      <c r="H86" s="2044">
        <f t="shared" ca="1" si="7"/>
        <v>1.3527777777777779</v>
      </c>
      <c r="I86" s="2044">
        <f t="shared" ca="1" si="8"/>
        <v>487</v>
      </c>
      <c r="J86" s="2044">
        <f t="shared" ca="1" si="9"/>
        <v>16.233333333333334</v>
      </c>
      <c r="K86" s="2042" t="s">
        <v>4243</v>
      </c>
      <c r="L86" s="2119">
        <v>44893</v>
      </c>
      <c r="M86" s="2042">
        <v>6.766666667</v>
      </c>
      <c r="N86" s="1810">
        <v>0</v>
      </c>
      <c r="R86" s="2176"/>
    </row>
    <row r="87" spans="1:18" s="2030" customFormat="1" ht="15.95">
      <c r="A87" s="1948">
        <v>75</v>
      </c>
      <c r="B87" s="2024" t="s">
        <v>1623</v>
      </c>
      <c r="C87" s="2045">
        <v>1513064</v>
      </c>
      <c r="D87" s="2046" t="s">
        <v>13</v>
      </c>
      <c r="E87" s="2042" t="s">
        <v>931</v>
      </c>
      <c r="F87" s="2046" t="s">
        <v>316</v>
      </c>
      <c r="G87" s="2047">
        <v>44707</v>
      </c>
      <c r="H87" s="2048">
        <f t="shared" ca="1" si="7"/>
        <v>1.3055555555555556</v>
      </c>
      <c r="I87" s="2048">
        <f t="shared" ca="1" si="8"/>
        <v>470</v>
      </c>
      <c r="J87" s="2048">
        <f t="shared" ca="1" si="9"/>
        <v>15.666666666666666</v>
      </c>
      <c r="K87" s="2046" t="s">
        <v>4243</v>
      </c>
      <c r="L87" s="2120">
        <v>44893</v>
      </c>
      <c r="M87" s="2046">
        <v>6.2</v>
      </c>
      <c r="N87" s="1948">
        <v>0</v>
      </c>
      <c r="R87" s="2176"/>
    </row>
    <row r="88" spans="1:18" s="2121" customFormat="1" ht="15.95">
      <c r="A88" s="1947">
        <v>76</v>
      </c>
      <c r="B88" s="2031" t="s">
        <v>1624</v>
      </c>
      <c r="C88" s="2037">
        <v>1513067</v>
      </c>
      <c r="D88" s="2038" t="s">
        <v>949</v>
      </c>
      <c r="E88" s="2042" t="s">
        <v>931</v>
      </c>
      <c r="F88" s="2038" t="s">
        <v>3801</v>
      </c>
      <c r="G88" s="2039">
        <v>44707</v>
      </c>
      <c r="H88" s="2040">
        <f t="shared" ca="1" si="7"/>
        <v>1.3055555555555556</v>
      </c>
      <c r="I88" s="2040">
        <f t="shared" ca="1" si="8"/>
        <v>470</v>
      </c>
      <c r="J88" s="2040">
        <f t="shared" ca="1" si="9"/>
        <v>15.666666666666666</v>
      </c>
      <c r="K88" s="2038" t="s">
        <v>4243</v>
      </c>
      <c r="L88" s="2118">
        <v>44893</v>
      </c>
      <c r="M88" s="2038">
        <v>6.2</v>
      </c>
      <c r="N88" s="1947">
        <v>1</v>
      </c>
      <c r="O88" s="2238">
        <v>45103</v>
      </c>
      <c r="P88" s="2238">
        <v>45195</v>
      </c>
      <c r="R88" s="2176">
        <f>YEARFRAC(G88,P88)*12</f>
        <v>16</v>
      </c>
    </row>
    <row r="89" spans="1:18" s="2030" customFormat="1" ht="15.95">
      <c r="A89" s="1948">
        <v>77</v>
      </c>
      <c r="B89" s="2024" t="s">
        <v>1625</v>
      </c>
      <c r="C89" s="2045">
        <v>1513067</v>
      </c>
      <c r="D89" s="2046" t="s">
        <v>949</v>
      </c>
      <c r="E89" s="2042" t="s">
        <v>931</v>
      </c>
      <c r="F89" s="2046"/>
      <c r="G89" s="2047">
        <v>44707</v>
      </c>
      <c r="H89" s="2048">
        <f t="shared" ca="1" si="7"/>
        <v>1.3055555555555556</v>
      </c>
      <c r="I89" s="2048">
        <f t="shared" ca="1" si="8"/>
        <v>470</v>
      </c>
      <c r="J89" s="2048">
        <f t="shared" ca="1" si="9"/>
        <v>15.666666666666666</v>
      </c>
      <c r="K89" s="2046" t="s">
        <v>4243</v>
      </c>
      <c r="L89" s="2120">
        <v>44893</v>
      </c>
      <c r="M89" s="2046">
        <v>6.2</v>
      </c>
      <c r="N89" s="1948">
        <v>1</v>
      </c>
      <c r="O89" s="2238">
        <v>45103</v>
      </c>
      <c r="P89" s="2238">
        <v>45195</v>
      </c>
      <c r="R89" s="2176">
        <f>YEARFRAC(G89,P89)*12</f>
        <v>16</v>
      </c>
    </row>
    <row r="90" spans="1:18" ht="15.95">
      <c r="A90" s="1947">
        <v>78</v>
      </c>
      <c r="B90" s="2031" t="s">
        <v>1626</v>
      </c>
      <c r="C90" s="2092">
        <v>1497407</v>
      </c>
      <c r="D90" s="2092" t="s">
        <v>949</v>
      </c>
      <c r="E90" s="2093" t="s">
        <v>1039</v>
      </c>
      <c r="F90" s="2092" t="s">
        <v>4219</v>
      </c>
      <c r="G90" s="2094">
        <v>44683</v>
      </c>
      <c r="H90" s="2049">
        <f t="shared" ca="1" si="7"/>
        <v>1.372222222222222</v>
      </c>
      <c r="I90" s="2049">
        <f t="shared" ca="1" si="8"/>
        <v>494</v>
      </c>
      <c r="J90" s="2049">
        <f t="shared" ca="1" si="9"/>
        <v>16.466666666666665</v>
      </c>
      <c r="K90" s="2093" t="s">
        <v>4150</v>
      </c>
      <c r="L90" s="2094">
        <v>44893</v>
      </c>
      <c r="M90" s="2093">
        <v>7</v>
      </c>
      <c r="N90" s="1947">
        <v>1</v>
      </c>
      <c r="O90" s="2238">
        <v>45103</v>
      </c>
      <c r="P90" s="2238">
        <v>45195</v>
      </c>
      <c r="R90" s="2176">
        <f>YEARFRAC(G90,P90)*12</f>
        <v>16.799999999999997</v>
      </c>
    </row>
    <row r="91" spans="1:18" s="2030" customFormat="1" ht="15.95">
      <c r="A91" s="1948">
        <v>79</v>
      </c>
      <c r="B91" s="2024" t="s">
        <v>1627</v>
      </c>
      <c r="C91" s="2098">
        <v>1497407</v>
      </c>
      <c r="D91" s="2098" t="s">
        <v>949</v>
      </c>
      <c r="E91" s="2093" t="s">
        <v>1039</v>
      </c>
      <c r="F91" s="2098" t="s">
        <v>326</v>
      </c>
      <c r="G91" s="2100">
        <v>44683</v>
      </c>
      <c r="H91" s="2057">
        <f t="shared" ca="1" si="7"/>
        <v>1.372222222222222</v>
      </c>
      <c r="I91" s="2057">
        <f t="shared" ca="1" si="8"/>
        <v>494</v>
      </c>
      <c r="J91" s="2057">
        <f t="shared" ca="1" si="9"/>
        <v>16.466666666666665</v>
      </c>
      <c r="K91" s="2099" t="s">
        <v>4150</v>
      </c>
      <c r="L91" s="2100">
        <v>44893</v>
      </c>
      <c r="M91" s="2099">
        <v>7</v>
      </c>
      <c r="N91" s="1948">
        <v>1</v>
      </c>
      <c r="O91" s="2238">
        <v>45103</v>
      </c>
      <c r="P91" s="2238">
        <v>45195</v>
      </c>
      <c r="R91" s="2176">
        <f>YEARFRAC(G91,P91)*12</f>
        <v>16.799999999999997</v>
      </c>
    </row>
    <row r="92" spans="1:18" ht="15.95">
      <c r="A92" s="1947">
        <v>80</v>
      </c>
      <c r="B92" s="1947" t="s">
        <v>1651</v>
      </c>
      <c r="C92" s="2122">
        <v>1513079</v>
      </c>
      <c r="D92" s="2122" t="s">
        <v>949</v>
      </c>
      <c r="E92" s="2067" t="s">
        <v>994</v>
      </c>
      <c r="F92" s="2122" t="s">
        <v>3801</v>
      </c>
      <c r="G92" s="2123">
        <v>44716</v>
      </c>
      <c r="H92" s="2124">
        <f t="shared" ref="H92:H99" ca="1" si="10">YEARFRAC(G92,TODAY())</f>
        <v>1.2611111111111111</v>
      </c>
      <c r="I92" s="2064">
        <f t="shared" ca="1" si="8"/>
        <v>461</v>
      </c>
      <c r="J92" s="2064">
        <f t="shared" ca="1" si="9"/>
        <v>15.366666666666667</v>
      </c>
      <c r="K92" s="2122" t="s">
        <v>4243</v>
      </c>
      <c r="L92" s="2123">
        <v>44943</v>
      </c>
      <c r="M92" s="2122">
        <f t="shared" ref="M92:M99" si="11">_xlfn.DAYS(L92,G92)/30</f>
        <v>7.5666666666666664</v>
      </c>
      <c r="N92" s="1947">
        <v>0</v>
      </c>
      <c r="R92" s="2176"/>
    </row>
    <row r="93" spans="1:18" ht="15.95">
      <c r="A93" s="1810">
        <v>81</v>
      </c>
      <c r="B93" s="1810" t="s">
        <v>1652</v>
      </c>
      <c r="C93" s="2125">
        <v>1513079</v>
      </c>
      <c r="D93" s="2125" t="s">
        <v>949</v>
      </c>
      <c r="E93" s="2067" t="s">
        <v>994</v>
      </c>
      <c r="F93" s="2125" t="s">
        <v>3804</v>
      </c>
      <c r="G93" s="2126">
        <v>44716</v>
      </c>
      <c r="H93" s="2127">
        <f t="shared" ca="1" si="10"/>
        <v>1.2611111111111111</v>
      </c>
      <c r="I93" s="2069">
        <f t="shared" ca="1" si="8"/>
        <v>461</v>
      </c>
      <c r="J93" s="2069">
        <f t="shared" ca="1" si="9"/>
        <v>15.366666666666667</v>
      </c>
      <c r="K93" s="2125" t="s">
        <v>4243</v>
      </c>
      <c r="L93" s="2126">
        <v>44943</v>
      </c>
      <c r="M93" s="2125">
        <f t="shared" si="11"/>
        <v>7.5666666666666664</v>
      </c>
      <c r="N93" s="1810">
        <v>0</v>
      </c>
      <c r="R93" s="2176"/>
    </row>
    <row r="94" spans="1:18" s="2030" customFormat="1" ht="15.95">
      <c r="A94" s="1948">
        <v>82</v>
      </c>
      <c r="B94" s="1948" t="s">
        <v>1653</v>
      </c>
      <c r="C94" s="2128">
        <v>1513079</v>
      </c>
      <c r="D94" s="2128" t="s">
        <v>949</v>
      </c>
      <c r="E94" s="2067" t="s">
        <v>994</v>
      </c>
      <c r="F94" s="2128" t="s">
        <v>316</v>
      </c>
      <c r="G94" s="2129">
        <v>44716</v>
      </c>
      <c r="H94" s="2130">
        <f t="shared" ca="1" si="10"/>
        <v>1.2611111111111111</v>
      </c>
      <c r="I94" s="2074">
        <f t="shared" ca="1" si="8"/>
        <v>461</v>
      </c>
      <c r="J94" s="2074">
        <f t="shared" ca="1" si="9"/>
        <v>15.366666666666667</v>
      </c>
      <c r="K94" s="2128" t="s">
        <v>4243</v>
      </c>
      <c r="L94" s="2129">
        <v>44943</v>
      </c>
      <c r="M94" s="2128">
        <f t="shared" si="11"/>
        <v>7.5666666666666664</v>
      </c>
      <c r="N94" s="1948">
        <v>0</v>
      </c>
      <c r="R94" s="2176"/>
    </row>
    <row r="95" spans="1:18" ht="15.95">
      <c r="A95" s="1947">
        <v>83</v>
      </c>
      <c r="B95" s="1947" t="s">
        <v>1654</v>
      </c>
      <c r="C95" s="2122">
        <v>1513080</v>
      </c>
      <c r="D95" s="2122" t="s">
        <v>13</v>
      </c>
      <c r="E95" s="2067" t="s">
        <v>994</v>
      </c>
      <c r="F95" s="2122" t="s">
        <v>3801</v>
      </c>
      <c r="G95" s="2123">
        <v>44716</v>
      </c>
      <c r="H95" s="2124">
        <f t="shared" ca="1" si="10"/>
        <v>1.2611111111111111</v>
      </c>
      <c r="I95" s="2064">
        <f t="shared" ca="1" si="8"/>
        <v>461</v>
      </c>
      <c r="J95" s="2064">
        <f t="shared" ca="1" si="9"/>
        <v>15.366666666666667</v>
      </c>
      <c r="K95" s="2122" t="s">
        <v>4243</v>
      </c>
      <c r="L95" s="2123">
        <v>44943</v>
      </c>
      <c r="M95" s="2122">
        <f t="shared" si="11"/>
        <v>7.5666666666666664</v>
      </c>
      <c r="N95" s="1947">
        <v>0</v>
      </c>
      <c r="R95" s="2176"/>
    </row>
    <row r="96" spans="1:18" ht="15.95">
      <c r="A96" s="1810">
        <v>84</v>
      </c>
      <c r="B96" s="1810" t="s">
        <v>1655</v>
      </c>
      <c r="C96" s="2125">
        <v>1513080</v>
      </c>
      <c r="D96" s="2125" t="s">
        <v>13</v>
      </c>
      <c r="E96" s="2067" t="s">
        <v>994</v>
      </c>
      <c r="F96" s="2125" t="s">
        <v>326</v>
      </c>
      <c r="G96" s="2126">
        <v>44716</v>
      </c>
      <c r="H96" s="2127">
        <f t="shared" ca="1" si="10"/>
        <v>1.2611111111111111</v>
      </c>
      <c r="I96" s="2069">
        <f t="shared" ca="1" si="8"/>
        <v>461</v>
      </c>
      <c r="J96" s="2069">
        <f t="shared" ca="1" si="9"/>
        <v>15.366666666666667</v>
      </c>
      <c r="K96" s="2125" t="s">
        <v>4243</v>
      </c>
      <c r="L96" s="2126">
        <v>44943</v>
      </c>
      <c r="M96" s="2125">
        <f t="shared" si="11"/>
        <v>7.5666666666666664</v>
      </c>
      <c r="N96" s="1810">
        <v>0</v>
      </c>
      <c r="R96" s="2176"/>
    </row>
    <row r="97" spans="1:18" ht="15.95">
      <c r="A97" s="1810">
        <v>85</v>
      </c>
      <c r="B97" s="1810" t="s">
        <v>1656</v>
      </c>
      <c r="C97" s="2125">
        <v>1513080</v>
      </c>
      <c r="D97" s="2125" t="s">
        <v>13</v>
      </c>
      <c r="E97" s="2067" t="s">
        <v>994</v>
      </c>
      <c r="F97" s="2125" t="s">
        <v>316</v>
      </c>
      <c r="G97" s="2126">
        <v>44716</v>
      </c>
      <c r="H97" s="2127">
        <f t="shared" ca="1" si="10"/>
        <v>1.2611111111111111</v>
      </c>
      <c r="I97" s="2069">
        <f t="shared" ca="1" si="8"/>
        <v>461</v>
      </c>
      <c r="J97" s="2069">
        <f t="shared" ca="1" si="9"/>
        <v>15.366666666666667</v>
      </c>
      <c r="K97" s="2125" t="s">
        <v>4243</v>
      </c>
      <c r="L97" s="2126">
        <v>44943</v>
      </c>
      <c r="M97" s="2125">
        <f t="shared" si="11"/>
        <v>7.5666666666666664</v>
      </c>
      <c r="N97" s="1810">
        <v>0</v>
      </c>
      <c r="R97" s="2176"/>
    </row>
    <row r="98" spans="1:18" ht="15.95">
      <c r="A98" s="1810">
        <v>86</v>
      </c>
      <c r="B98" s="1810" t="s">
        <v>1657</v>
      </c>
      <c r="C98" s="2125">
        <v>1513080</v>
      </c>
      <c r="D98" s="2125" t="s">
        <v>13</v>
      </c>
      <c r="E98" s="2067" t="s">
        <v>994</v>
      </c>
      <c r="F98" s="2125" t="s">
        <v>323</v>
      </c>
      <c r="G98" s="2126">
        <v>44716</v>
      </c>
      <c r="H98" s="2127">
        <f t="shared" ca="1" si="10"/>
        <v>1.2611111111111111</v>
      </c>
      <c r="I98" s="2069">
        <f t="shared" ca="1" si="8"/>
        <v>461</v>
      </c>
      <c r="J98" s="2069">
        <f t="shared" ca="1" si="9"/>
        <v>15.366666666666667</v>
      </c>
      <c r="K98" s="2125" t="s">
        <v>4243</v>
      </c>
      <c r="L98" s="2126">
        <v>44943</v>
      </c>
      <c r="M98" s="2125">
        <f t="shared" si="11"/>
        <v>7.5666666666666664</v>
      </c>
      <c r="N98" s="1810">
        <v>0</v>
      </c>
      <c r="R98" s="2176"/>
    </row>
    <row r="99" spans="1:18" s="2030" customFormat="1" ht="15.95">
      <c r="A99" s="1948">
        <v>87</v>
      </c>
      <c r="B99" s="1948" t="s">
        <v>1658</v>
      </c>
      <c r="C99" s="2204">
        <v>1513080</v>
      </c>
      <c r="D99" s="2204" t="s">
        <v>13</v>
      </c>
      <c r="E99" s="2205" t="s">
        <v>994</v>
      </c>
      <c r="F99" s="2204" t="s">
        <v>316</v>
      </c>
      <c r="G99" s="2206">
        <v>44716</v>
      </c>
      <c r="H99" s="2207">
        <f t="shared" ca="1" si="10"/>
        <v>1.2611111111111111</v>
      </c>
      <c r="I99" s="2208">
        <f t="shared" ca="1" si="8"/>
        <v>461</v>
      </c>
      <c r="J99" s="2208">
        <f t="shared" ca="1" si="9"/>
        <v>15.366666666666667</v>
      </c>
      <c r="K99" s="2204" t="s">
        <v>4243</v>
      </c>
      <c r="L99" s="2206">
        <v>44943</v>
      </c>
      <c r="M99" s="2204">
        <f t="shared" si="11"/>
        <v>7.5666666666666664</v>
      </c>
      <c r="N99" s="1927">
        <v>0</v>
      </c>
      <c r="R99" s="2176"/>
    </row>
    <row r="100" spans="1:18" ht="15.95">
      <c r="A100" s="1402">
        <v>88</v>
      </c>
      <c r="B100" s="1402" t="s">
        <v>1664</v>
      </c>
      <c r="C100" s="1785">
        <v>1524404</v>
      </c>
      <c r="D100" s="1785" t="s">
        <v>949</v>
      </c>
      <c r="E100" s="1785" t="s">
        <v>1248</v>
      </c>
      <c r="F100" s="1785" t="s">
        <v>329</v>
      </c>
      <c r="G100" s="1788">
        <v>44762</v>
      </c>
      <c r="H100" s="2199">
        <f t="shared" ref="H100:H107" ca="1" si="12">YEARFRAC(G100,TODAY())</f>
        <v>1.1333333333333333</v>
      </c>
      <c r="I100" s="2112">
        <f t="shared" ref="I100:I107" ca="1" si="13">_xlfn.DAYS(TODAY(),G100)</f>
        <v>415</v>
      </c>
      <c r="J100" s="2112">
        <f t="shared" ref="J100:J107" ca="1" si="14">I100/30</f>
        <v>13.833333333333334</v>
      </c>
      <c r="K100" s="1785" t="s">
        <v>4243</v>
      </c>
      <c r="L100" s="1788">
        <v>44970</v>
      </c>
      <c r="M100" s="1785">
        <v>6.9333333333333336</v>
      </c>
      <c r="N100" s="1810">
        <v>0</v>
      </c>
      <c r="R100" s="2176"/>
    </row>
    <row r="101" spans="1:18" ht="15.95">
      <c r="A101" s="1402">
        <v>89</v>
      </c>
      <c r="B101" s="1402" t="s">
        <v>1665</v>
      </c>
      <c r="C101" s="1785">
        <v>1524404</v>
      </c>
      <c r="D101" s="1785" t="s">
        <v>949</v>
      </c>
      <c r="E101" s="1785" t="s">
        <v>1248</v>
      </c>
      <c r="F101" s="1785" t="s">
        <v>326</v>
      </c>
      <c r="G101" s="1788">
        <v>44762</v>
      </c>
      <c r="H101" s="2199">
        <f t="shared" ca="1" si="12"/>
        <v>1.1333333333333333</v>
      </c>
      <c r="I101" s="2112">
        <f t="shared" ca="1" si="13"/>
        <v>415</v>
      </c>
      <c r="J101" s="2112">
        <f t="shared" ca="1" si="14"/>
        <v>13.833333333333334</v>
      </c>
      <c r="K101" s="1785" t="s">
        <v>4243</v>
      </c>
      <c r="L101" s="1788">
        <v>44970</v>
      </c>
      <c r="M101" s="1785">
        <v>6.9333333333333336</v>
      </c>
      <c r="N101" s="1810">
        <v>0</v>
      </c>
      <c r="R101" s="2176"/>
    </row>
    <row r="102" spans="1:18" ht="15.95">
      <c r="A102" s="1402">
        <v>90</v>
      </c>
      <c r="B102" s="1402" t="s">
        <v>1666</v>
      </c>
      <c r="C102" s="1785">
        <v>1524404</v>
      </c>
      <c r="D102" s="1785" t="s">
        <v>949</v>
      </c>
      <c r="E102" s="1785" t="s">
        <v>1248</v>
      </c>
      <c r="F102" s="1785" t="s">
        <v>316</v>
      </c>
      <c r="G102" s="1788">
        <v>44762</v>
      </c>
      <c r="H102" s="2199">
        <f t="shared" ca="1" si="12"/>
        <v>1.1333333333333333</v>
      </c>
      <c r="I102" s="2112">
        <f t="shared" ca="1" si="13"/>
        <v>415</v>
      </c>
      <c r="J102" s="2112">
        <f t="shared" ca="1" si="14"/>
        <v>13.833333333333334</v>
      </c>
      <c r="K102" s="1785" t="s">
        <v>4243</v>
      </c>
      <c r="L102" s="1788">
        <v>44970</v>
      </c>
      <c r="M102" s="1785">
        <v>6.9333333333333336</v>
      </c>
      <c r="N102" s="1810">
        <v>0</v>
      </c>
      <c r="R102" s="2176"/>
    </row>
    <row r="103" spans="1:18" ht="15.95">
      <c r="A103" s="1402">
        <v>91</v>
      </c>
      <c r="B103" s="1402" t="s">
        <v>1667</v>
      </c>
      <c r="C103" s="1785">
        <v>1524404</v>
      </c>
      <c r="D103" s="1785" t="s">
        <v>949</v>
      </c>
      <c r="E103" s="1785" t="s">
        <v>1248</v>
      </c>
      <c r="F103" s="1785" t="s">
        <v>323</v>
      </c>
      <c r="G103" s="1788">
        <v>44762</v>
      </c>
      <c r="H103" s="2199">
        <f t="shared" ca="1" si="12"/>
        <v>1.1333333333333333</v>
      </c>
      <c r="I103" s="2112">
        <f t="shared" ca="1" si="13"/>
        <v>415</v>
      </c>
      <c r="J103" s="2112">
        <f t="shared" ca="1" si="14"/>
        <v>13.833333333333334</v>
      </c>
      <c r="K103" s="1785" t="s">
        <v>4243</v>
      </c>
      <c r="L103" s="1788">
        <v>44970</v>
      </c>
      <c r="M103" s="1785">
        <v>6.9333333333333336</v>
      </c>
      <c r="N103" s="1810">
        <v>0</v>
      </c>
      <c r="R103" s="2176"/>
    </row>
    <row r="104" spans="1:18" s="2030" customFormat="1" ht="15.95">
      <c r="A104" s="2030">
        <v>92</v>
      </c>
      <c r="B104" s="2030" t="s">
        <v>1668</v>
      </c>
      <c r="C104" s="1785">
        <v>1524404</v>
      </c>
      <c r="D104" s="1785" t="s">
        <v>949</v>
      </c>
      <c r="E104" s="1785" t="s">
        <v>1248</v>
      </c>
      <c r="F104" s="1785" t="s">
        <v>320</v>
      </c>
      <c r="G104" s="1788">
        <v>44762</v>
      </c>
      <c r="H104" s="2199">
        <f t="shared" ca="1" si="12"/>
        <v>1.1333333333333333</v>
      </c>
      <c r="I104" s="2112">
        <f t="shared" ca="1" si="13"/>
        <v>415</v>
      </c>
      <c r="J104" s="2112">
        <f t="shared" ca="1" si="14"/>
        <v>13.833333333333334</v>
      </c>
      <c r="K104" s="1785" t="s">
        <v>4243</v>
      </c>
      <c r="L104" s="1788">
        <v>44970</v>
      </c>
      <c r="M104" s="1785">
        <v>6.9333333333333336</v>
      </c>
      <c r="N104" s="1810">
        <v>0</v>
      </c>
      <c r="R104" s="2176"/>
    </row>
    <row r="105" spans="1:18" ht="15.95">
      <c r="A105" s="1402">
        <v>93</v>
      </c>
      <c r="B105" s="1402" t="s">
        <v>1669</v>
      </c>
      <c r="C105" s="2125">
        <v>1524403</v>
      </c>
      <c r="D105" s="2125" t="s">
        <v>949</v>
      </c>
      <c r="E105" s="2125" t="s">
        <v>994</v>
      </c>
      <c r="F105" s="2125" t="s">
        <v>3801</v>
      </c>
      <c r="G105" s="2126">
        <v>44765</v>
      </c>
      <c r="H105" s="2127">
        <f t="shared" ca="1" si="12"/>
        <v>1.125</v>
      </c>
      <c r="I105" s="2069">
        <f t="shared" ca="1" si="13"/>
        <v>412</v>
      </c>
      <c r="J105" s="2069">
        <f t="shared" ca="1" si="14"/>
        <v>13.733333333333333</v>
      </c>
      <c r="K105" s="2125" t="s">
        <v>4243</v>
      </c>
      <c r="L105" s="2126">
        <v>44970</v>
      </c>
      <c r="M105" s="2125">
        <v>6.833333333333333</v>
      </c>
      <c r="N105" s="1810">
        <v>0</v>
      </c>
      <c r="R105" s="2176"/>
    </row>
    <row r="106" spans="1:18" ht="15.95">
      <c r="A106" s="1402">
        <v>94</v>
      </c>
      <c r="B106" s="1402" t="s">
        <v>1670</v>
      </c>
      <c r="C106" s="2125">
        <v>1524403</v>
      </c>
      <c r="D106" s="2125" t="s">
        <v>949</v>
      </c>
      <c r="E106" s="2125" t="s">
        <v>994</v>
      </c>
      <c r="F106" s="2125" t="s">
        <v>3804</v>
      </c>
      <c r="G106" s="2126">
        <v>44765</v>
      </c>
      <c r="H106" s="2127">
        <f t="shared" ca="1" si="12"/>
        <v>1.125</v>
      </c>
      <c r="I106" s="2069">
        <f t="shared" ca="1" si="13"/>
        <v>412</v>
      </c>
      <c r="J106" s="2069">
        <f t="shared" ca="1" si="14"/>
        <v>13.733333333333333</v>
      </c>
      <c r="K106" s="2125" t="s">
        <v>4243</v>
      </c>
      <c r="L106" s="2126">
        <v>44970</v>
      </c>
      <c r="M106" s="2125">
        <v>6.833333333333333</v>
      </c>
      <c r="N106" s="1810">
        <v>0</v>
      </c>
      <c r="R106" s="2176"/>
    </row>
    <row r="107" spans="1:18" s="2030" customFormat="1" ht="15.95">
      <c r="A107" s="2030">
        <v>95</v>
      </c>
      <c r="B107" s="2030" t="s">
        <v>1671</v>
      </c>
      <c r="C107" s="2125">
        <v>1524403</v>
      </c>
      <c r="D107" s="2125" t="s">
        <v>949</v>
      </c>
      <c r="E107" s="2125" t="s">
        <v>994</v>
      </c>
      <c r="F107" s="2125" t="s">
        <v>316</v>
      </c>
      <c r="G107" s="2126">
        <v>44765</v>
      </c>
      <c r="H107" s="2127">
        <f t="shared" ca="1" si="12"/>
        <v>1.125</v>
      </c>
      <c r="I107" s="2069">
        <f t="shared" ca="1" si="13"/>
        <v>412</v>
      </c>
      <c r="J107" s="2069">
        <f t="shared" ca="1" si="14"/>
        <v>13.733333333333333</v>
      </c>
      <c r="K107" s="2125" t="s">
        <v>4243</v>
      </c>
      <c r="L107" s="2126">
        <v>44970</v>
      </c>
      <c r="M107" s="2125">
        <v>6.833333333333333</v>
      </c>
      <c r="N107" s="1810">
        <v>0</v>
      </c>
      <c r="R107" s="2176"/>
    </row>
    <row r="108" spans="1:18" ht="15.95">
      <c r="A108" s="1402">
        <v>96</v>
      </c>
      <c r="B108" s="1402" t="s">
        <v>1704</v>
      </c>
      <c r="C108" s="2200">
        <v>1524400</v>
      </c>
      <c r="D108" s="2200" t="s">
        <v>949</v>
      </c>
      <c r="E108" s="2200" t="s">
        <v>937</v>
      </c>
      <c r="F108" s="2200" t="s">
        <v>3801</v>
      </c>
      <c r="G108" s="2201">
        <v>44787</v>
      </c>
      <c r="H108" s="2202">
        <v>0.64166666666666672</v>
      </c>
      <c r="I108" s="2203">
        <v>234</v>
      </c>
      <c r="J108" s="2203">
        <v>7.8</v>
      </c>
      <c r="K108" s="2200" t="s">
        <v>4243</v>
      </c>
      <c r="L108" s="2201">
        <v>44970</v>
      </c>
      <c r="M108" s="2200">
        <v>6.1</v>
      </c>
      <c r="N108" s="1810">
        <v>0</v>
      </c>
      <c r="R108" s="2176"/>
    </row>
    <row r="109" spans="1:18" s="2030" customFormat="1" ht="15.95">
      <c r="A109" s="2030">
        <v>97</v>
      </c>
      <c r="B109" s="2030" t="s">
        <v>1709</v>
      </c>
      <c r="C109" s="2200">
        <v>1524400</v>
      </c>
      <c r="D109" s="2200" t="s">
        <v>949</v>
      </c>
      <c r="E109" s="2200" t="s">
        <v>937</v>
      </c>
      <c r="F109" s="2200" t="s">
        <v>3804</v>
      </c>
      <c r="G109" s="2201">
        <v>44787</v>
      </c>
      <c r="H109" s="2202">
        <v>0.64166666666666672</v>
      </c>
      <c r="I109" s="2203">
        <v>234</v>
      </c>
      <c r="J109" s="2203">
        <v>7.8</v>
      </c>
      <c r="K109" s="2200" t="s">
        <v>4243</v>
      </c>
      <c r="L109" s="2201">
        <v>44970</v>
      </c>
      <c r="M109" s="2200">
        <v>6.1</v>
      </c>
      <c r="N109" s="1810">
        <v>0</v>
      </c>
      <c r="R109" s="2176"/>
    </row>
    <row r="110" spans="1:18" ht="15.95">
      <c r="A110" s="1402">
        <v>98</v>
      </c>
      <c r="B110" s="1402" t="s">
        <v>1722</v>
      </c>
      <c r="C110" s="1785">
        <v>1524393</v>
      </c>
      <c r="D110" s="1785" t="s">
        <v>949</v>
      </c>
      <c r="E110" s="1785" t="s">
        <v>1248</v>
      </c>
      <c r="F110" s="1785" t="s">
        <v>3801</v>
      </c>
      <c r="G110" s="1786">
        <v>44806</v>
      </c>
      <c r="H110" s="1785">
        <f ca="1">YEARFRAC(G110,TODAY())</f>
        <v>1.0166666666666666</v>
      </c>
      <c r="I110" s="1785">
        <f ca="1">_xlfn.DAYS(TODAY(),G110)</f>
        <v>371</v>
      </c>
      <c r="J110" s="1785">
        <f ca="1">I110/30</f>
        <v>12.366666666666667</v>
      </c>
      <c r="K110" s="1785" t="s">
        <v>4243</v>
      </c>
      <c r="L110" s="1788">
        <v>44998</v>
      </c>
      <c r="M110" s="1785">
        <v>6.4</v>
      </c>
      <c r="N110" s="1810">
        <v>1</v>
      </c>
      <c r="O110" s="2175">
        <v>45130</v>
      </c>
      <c r="P110" s="2175">
        <v>45222</v>
      </c>
      <c r="R110" s="2176">
        <f t="shared" ref="R110:R118" si="15">YEARFRAC(G110,P110)*12</f>
        <v>13.7</v>
      </c>
    </row>
    <row r="111" spans="1:18" ht="15.95">
      <c r="A111" s="1402">
        <v>99</v>
      </c>
      <c r="B111" s="1402" t="s">
        <v>1723</v>
      </c>
      <c r="C111" s="1785">
        <v>1524393</v>
      </c>
      <c r="D111" s="1785" t="s">
        <v>949</v>
      </c>
      <c r="E111" s="1785" t="s">
        <v>1248</v>
      </c>
      <c r="F111" s="1785" t="s">
        <v>3804</v>
      </c>
      <c r="G111" s="1786">
        <v>44806</v>
      </c>
      <c r="H111" s="1785">
        <f t="shared" ref="H111:H118" ca="1" si="16">YEARFRAC(G111,TODAY())</f>
        <v>1.0166666666666666</v>
      </c>
      <c r="I111" s="1785">
        <f t="shared" ref="I111:I118" ca="1" si="17">_xlfn.DAYS(TODAY(),G111)</f>
        <v>371</v>
      </c>
      <c r="J111" s="1785">
        <f t="shared" ref="J111:J118" ca="1" si="18">I111/30</f>
        <v>12.366666666666667</v>
      </c>
      <c r="K111" s="1785" t="s">
        <v>4243</v>
      </c>
      <c r="L111" s="1788">
        <v>44998</v>
      </c>
      <c r="M111" s="1785">
        <v>6.4</v>
      </c>
      <c r="N111" s="1810">
        <v>1</v>
      </c>
      <c r="O111" s="2175">
        <v>45130</v>
      </c>
      <c r="P111" s="2175">
        <v>45222</v>
      </c>
      <c r="R111" s="2176">
        <f t="shared" si="15"/>
        <v>13.7</v>
      </c>
    </row>
    <row r="112" spans="1:18" s="2030" customFormat="1" ht="15.95">
      <c r="A112" s="2030">
        <v>100</v>
      </c>
      <c r="B112" s="2030" t="s">
        <v>1724</v>
      </c>
      <c r="C112" s="1785">
        <v>1524393</v>
      </c>
      <c r="D112" s="1785" t="s">
        <v>949</v>
      </c>
      <c r="E112" s="1785" t="s">
        <v>1248</v>
      </c>
      <c r="F112" s="1785" t="s">
        <v>316</v>
      </c>
      <c r="G112" s="1786">
        <v>44806</v>
      </c>
      <c r="H112" s="1785">
        <f t="shared" ca="1" si="16"/>
        <v>1.0166666666666666</v>
      </c>
      <c r="I112" s="1785">
        <f t="shared" ca="1" si="17"/>
        <v>371</v>
      </c>
      <c r="J112" s="1785">
        <f t="shared" ca="1" si="18"/>
        <v>12.366666666666667</v>
      </c>
      <c r="K112" s="1785" t="s">
        <v>4243</v>
      </c>
      <c r="L112" s="1788">
        <v>44998</v>
      </c>
      <c r="M112" s="1785">
        <v>6.4</v>
      </c>
      <c r="N112" s="1810">
        <v>1</v>
      </c>
      <c r="O112" s="2175">
        <v>45130</v>
      </c>
      <c r="P112" s="2175">
        <v>45222</v>
      </c>
      <c r="R112" s="2176">
        <f t="shared" si="15"/>
        <v>13.7</v>
      </c>
    </row>
    <row r="113" spans="1:18" ht="15.95">
      <c r="A113" s="1402">
        <v>101</v>
      </c>
      <c r="B113" s="1402" t="s">
        <v>1725</v>
      </c>
      <c r="C113" s="1785">
        <v>1524395</v>
      </c>
      <c r="D113" s="1785" t="s">
        <v>13</v>
      </c>
      <c r="E113" s="1785" t="s">
        <v>1248</v>
      </c>
      <c r="F113" s="1785" t="s">
        <v>3801</v>
      </c>
      <c r="G113" s="1786">
        <v>44806</v>
      </c>
      <c r="H113" s="1785">
        <f t="shared" ca="1" si="16"/>
        <v>1.0166666666666666</v>
      </c>
      <c r="I113" s="1785">
        <f t="shared" ca="1" si="17"/>
        <v>371</v>
      </c>
      <c r="J113" s="1785">
        <f t="shared" ca="1" si="18"/>
        <v>12.366666666666667</v>
      </c>
      <c r="K113" s="1785" t="s">
        <v>4243</v>
      </c>
      <c r="L113" s="1788">
        <v>44998</v>
      </c>
      <c r="M113" s="1785">
        <v>6.4</v>
      </c>
      <c r="N113" s="1810">
        <v>1</v>
      </c>
      <c r="O113" s="2175">
        <v>45130</v>
      </c>
      <c r="P113" s="2175">
        <v>45222</v>
      </c>
      <c r="R113" s="2176">
        <f t="shared" si="15"/>
        <v>13.7</v>
      </c>
    </row>
    <row r="114" spans="1:18" ht="15.95">
      <c r="A114" s="1402">
        <v>102</v>
      </c>
      <c r="B114" s="1402" t="s">
        <v>1726</v>
      </c>
      <c r="C114" s="1785">
        <v>1524395</v>
      </c>
      <c r="D114" s="1785" t="s">
        <v>13</v>
      </c>
      <c r="E114" s="1785" t="s">
        <v>1248</v>
      </c>
      <c r="F114" s="1785" t="s">
        <v>3804</v>
      </c>
      <c r="G114" s="1786">
        <v>44806</v>
      </c>
      <c r="H114" s="1785">
        <f t="shared" ca="1" si="16"/>
        <v>1.0166666666666666</v>
      </c>
      <c r="I114" s="1785">
        <f t="shared" ca="1" si="17"/>
        <v>371</v>
      </c>
      <c r="J114" s="1785">
        <f t="shared" ca="1" si="18"/>
        <v>12.366666666666667</v>
      </c>
      <c r="K114" s="1785" t="s">
        <v>4243</v>
      </c>
      <c r="L114" s="1788">
        <v>44998</v>
      </c>
      <c r="M114" s="1785">
        <v>6.4</v>
      </c>
      <c r="N114" s="1810">
        <v>1</v>
      </c>
      <c r="O114" s="2175">
        <v>45130</v>
      </c>
      <c r="P114" s="2175">
        <v>45222</v>
      </c>
      <c r="R114" s="2176">
        <f t="shared" si="15"/>
        <v>13.7</v>
      </c>
    </row>
    <row r="115" spans="1:18" s="2030" customFormat="1" ht="15.95">
      <c r="A115" s="2030">
        <v>103</v>
      </c>
      <c r="B115" s="2030" t="s">
        <v>1727</v>
      </c>
      <c r="C115" s="1785">
        <v>1524395</v>
      </c>
      <c r="D115" s="1785" t="s">
        <v>13</v>
      </c>
      <c r="E115" s="1785" t="s">
        <v>1248</v>
      </c>
      <c r="F115" s="1785" t="s">
        <v>316</v>
      </c>
      <c r="G115" s="1786">
        <v>44806</v>
      </c>
      <c r="H115" s="1785">
        <f t="shared" ca="1" si="16"/>
        <v>1.0166666666666666</v>
      </c>
      <c r="I115" s="1785">
        <f t="shared" ca="1" si="17"/>
        <v>371</v>
      </c>
      <c r="J115" s="1785">
        <f t="shared" ca="1" si="18"/>
        <v>12.366666666666667</v>
      </c>
      <c r="K115" s="1785" t="s">
        <v>4243</v>
      </c>
      <c r="L115" s="1788">
        <v>44998</v>
      </c>
      <c r="M115" s="1785">
        <v>6.4</v>
      </c>
      <c r="N115" s="1810">
        <v>1</v>
      </c>
      <c r="O115" s="2175">
        <v>45130</v>
      </c>
      <c r="P115" s="2175">
        <v>45222</v>
      </c>
      <c r="R115" s="2176">
        <f t="shared" si="15"/>
        <v>13.7</v>
      </c>
    </row>
    <row r="116" spans="1:18" ht="15.95">
      <c r="A116" s="1402">
        <v>104</v>
      </c>
      <c r="B116" s="1402" t="s">
        <v>1728</v>
      </c>
      <c r="C116" s="1785">
        <v>1548516</v>
      </c>
      <c r="D116" s="1785" t="s">
        <v>13</v>
      </c>
      <c r="E116" s="1785" t="s">
        <v>1248</v>
      </c>
      <c r="F116" s="1785" t="s">
        <v>3801</v>
      </c>
      <c r="G116" s="1786">
        <v>44806</v>
      </c>
      <c r="H116" s="1785">
        <f t="shared" ca="1" si="16"/>
        <v>1.0166666666666666</v>
      </c>
      <c r="I116" s="1785">
        <f t="shared" ca="1" si="17"/>
        <v>371</v>
      </c>
      <c r="J116" s="1785">
        <f t="shared" ca="1" si="18"/>
        <v>12.366666666666667</v>
      </c>
      <c r="K116" s="1785" t="s">
        <v>4243</v>
      </c>
      <c r="L116" s="1788">
        <v>44998</v>
      </c>
      <c r="M116" s="1785">
        <v>6.4</v>
      </c>
      <c r="N116" s="1810">
        <v>1</v>
      </c>
      <c r="O116" s="2175">
        <v>45130</v>
      </c>
      <c r="P116" s="2175">
        <v>45222</v>
      </c>
      <c r="R116" s="2176">
        <f t="shared" si="15"/>
        <v>13.7</v>
      </c>
    </row>
    <row r="117" spans="1:18" ht="15.95">
      <c r="A117" s="1402">
        <v>105</v>
      </c>
      <c r="B117" s="1402" t="s">
        <v>1729</v>
      </c>
      <c r="C117" s="1785">
        <v>1548516</v>
      </c>
      <c r="D117" s="1785" t="s">
        <v>13</v>
      </c>
      <c r="E117" s="1785" t="s">
        <v>1248</v>
      </c>
      <c r="F117" s="1785" t="s">
        <v>3804</v>
      </c>
      <c r="G117" s="1786">
        <v>44806</v>
      </c>
      <c r="H117" s="1785">
        <f t="shared" ca="1" si="16"/>
        <v>1.0166666666666666</v>
      </c>
      <c r="I117" s="1785">
        <f t="shared" ca="1" si="17"/>
        <v>371</v>
      </c>
      <c r="J117" s="1785">
        <f t="shared" ca="1" si="18"/>
        <v>12.366666666666667</v>
      </c>
      <c r="K117" s="1785" t="s">
        <v>4243</v>
      </c>
      <c r="L117" s="1788">
        <v>44998</v>
      </c>
      <c r="M117" s="1785">
        <v>6.4</v>
      </c>
      <c r="N117" s="1810">
        <v>1</v>
      </c>
      <c r="O117" s="2175">
        <v>45130</v>
      </c>
      <c r="P117" s="2175">
        <v>45222</v>
      </c>
      <c r="R117" s="2176">
        <f t="shared" si="15"/>
        <v>13.7</v>
      </c>
    </row>
    <row r="118" spans="1:18" s="2030" customFormat="1" ht="15.95">
      <c r="A118" s="1402">
        <v>106</v>
      </c>
      <c r="B118" s="1402" t="s">
        <v>1730</v>
      </c>
      <c r="C118" s="1961">
        <v>1548516</v>
      </c>
      <c r="D118" s="1961" t="s">
        <v>13</v>
      </c>
      <c r="E118" s="1961" t="s">
        <v>1248</v>
      </c>
      <c r="F118" s="1961" t="s">
        <v>316</v>
      </c>
      <c r="G118" s="1929">
        <v>44806</v>
      </c>
      <c r="H118" s="1961">
        <f t="shared" ca="1" si="16"/>
        <v>1.0166666666666666</v>
      </c>
      <c r="I118" s="1961">
        <f t="shared" ca="1" si="17"/>
        <v>371</v>
      </c>
      <c r="J118" s="1961">
        <f t="shared" ca="1" si="18"/>
        <v>12.366666666666667</v>
      </c>
      <c r="K118" s="1961" t="s">
        <v>4243</v>
      </c>
      <c r="L118" s="1962">
        <v>44998</v>
      </c>
      <c r="M118" s="1961">
        <v>6.4</v>
      </c>
      <c r="N118" s="1927">
        <v>1</v>
      </c>
      <c r="O118" s="2175">
        <v>45130</v>
      </c>
      <c r="P118" s="2175">
        <v>45222</v>
      </c>
      <c r="R118" s="2176">
        <f t="shared" si="15"/>
        <v>13.7</v>
      </c>
    </row>
    <row r="119" spans="1:18" ht="15.95">
      <c r="A119" s="1810">
        <v>107</v>
      </c>
      <c r="B119" s="1810" t="s">
        <v>1892</v>
      </c>
      <c r="C119" s="1810">
        <v>1548515</v>
      </c>
      <c r="D119" s="1810" t="s">
        <v>13</v>
      </c>
      <c r="E119" s="1810" t="s">
        <v>937</v>
      </c>
      <c r="F119" s="1810" t="s">
        <v>329</v>
      </c>
      <c r="G119" s="1794">
        <v>44904</v>
      </c>
      <c r="H119" s="1785">
        <f t="shared" ref="H119:H129" ca="1" si="19">YEARFRAC(G119,TODAY())</f>
        <v>0.74722222222222223</v>
      </c>
      <c r="I119" s="1785">
        <f t="shared" ref="I119:I129" ca="1" si="20">_xlfn.DAYS(TODAY(),G119)</f>
        <v>273</v>
      </c>
      <c r="J119" s="1785">
        <f t="shared" ref="J119:J129" ca="1" si="21">I119/30</f>
        <v>9.1</v>
      </c>
      <c r="K119" s="1810" t="s">
        <v>4322</v>
      </c>
      <c r="L119" s="1796">
        <v>45082</v>
      </c>
      <c r="M119" s="1810">
        <v>5.9333333333333336</v>
      </c>
      <c r="N119" s="1810">
        <v>1</v>
      </c>
      <c r="R119" s="2176"/>
    </row>
    <row r="120" spans="1:18" s="2030" customFormat="1" ht="15.95">
      <c r="A120" s="1948">
        <v>108</v>
      </c>
      <c r="B120" s="1948" t="s">
        <v>1893</v>
      </c>
      <c r="C120" s="1948">
        <v>1548515</v>
      </c>
      <c r="D120" s="1948" t="s">
        <v>13</v>
      </c>
      <c r="E120" s="1810" t="s">
        <v>937</v>
      </c>
      <c r="F120" s="1948" t="s">
        <v>3804</v>
      </c>
      <c r="G120" s="1808">
        <v>44904</v>
      </c>
      <c r="H120" s="1798">
        <f t="shared" ca="1" si="19"/>
        <v>0.74722222222222223</v>
      </c>
      <c r="I120" s="1798">
        <f t="shared" ca="1" si="20"/>
        <v>273</v>
      </c>
      <c r="J120" s="1798">
        <f t="shared" ca="1" si="21"/>
        <v>9.1</v>
      </c>
      <c r="K120" s="1948" t="s">
        <v>4322</v>
      </c>
      <c r="L120" s="1809">
        <v>45082</v>
      </c>
      <c r="M120" s="1948">
        <v>5.9333333333333336</v>
      </c>
      <c r="N120" s="1948">
        <v>1</v>
      </c>
      <c r="R120" s="2176"/>
    </row>
    <row r="121" spans="1:18" ht="15.95">
      <c r="A121" s="1947">
        <v>109</v>
      </c>
      <c r="B121" s="1947" t="s">
        <v>1894</v>
      </c>
      <c r="C121" s="2305">
        <v>1548523</v>
      </c>
      <c r="D121" s="2305" t="s">
        <v>13</v>
      </c>
      <c r="E121" s="2305" t="s">
        <v>948</v>
      </c>
      <c r="F121" s="2305" t="s">
        <v>3801</v>
      </c>
      <c r="G121" s="2306">
        <v>44901</v>
      </c>
      <c r="H121" s="2305">
        <f t="shared" ca="1" si="19"/>
        <v>0.75555555555555554</v>
      </c>
      <c r="I121" s="2305">
        <f t="shared" ca="1" si="20"/>
        <v>276</v>
      </c>
      <c r="J121" s="2305">
        <f t="shared" ca="1" si="21"/>
        <v>9.1999999999999993</v>
      </c>
      <c r="K121" s="2305" t="s">
        <v>4322</v>
      </c>
      <c r="L121" s="2307">
        <v>45082</v>
      </c>
      <c r="M121" s="2305">
        <v>6.0333333333333332</v>
      </c>
      <c r="N121" s="1947">
        <v>1</v>
      </c>
      <c r="R121" s="2176"/>
    </row>
    <row r="122" spans="1:18" ht="15.95">
      <c r="A122" s="1810">
        <v>110</v>
      </c>
      <c r="B122" s="1810" t="s">
        <v>1895</v>
      </c>
      <c r="C122" s="2308">
        <v>1548523</v>
      </c>
      <c r="D122" s="2308" t="s">
        <v>13</v>
      </c>
      <c r="E122" s="2305" t="s">
        <v>948</v>
      </c>
      <c r="F122" s="2308" t="s">
        <v>3804</v>
      </c>
      <c r="G122" s="2309">
        <v>44901</v>
      </c>
      <c r="H122" s="2308">
        <f t="shared" ca="1" si="19"/>
        <v>0.75555555555555554</v>
      </c>
      <c r="I122" s="2308">
        <f t="shared" ca="1" si="20"/>
        <v>276</v>
      </c>
      <c r="J122" s="2308">
        <f t="shared" ca="1" si="21"/>
        <v>9.1999999999999993</v>
      </c>
      <c r="K122" s="2308" t="s">
        <v>4322</v>
      </c>
      <c r="L122" s="2310">
        <v>45082</v>
      </c>
      <c r="M122" s="2308">
        <v>6.0333333333333332</v>
      </c>
      <c r="N122" s="1810">
        <v>1</v>
      </c>
      <c r="R122" s="2176"/>
    </row>
    <row r="123" spans="1:18" ht="15.95">
      <c r="A123" s="1810">
        <v>111</v>
      </c>
      <c r="B123" s="1810" t="s">
        <v>1896</v>
      </c>
      <c r="C123" s="2308">
        <v>1548523</v>
      </c>
      <c r="D123" s="2308" t="s">
        <v>13</v>
      </c>
      <c r="E123" s="2305" t="s">
        <v>948</v>
      </c>
      <c r="F123" s="2308" t="s">
        <v>316</v>
      </c>
      <c r="G123" s="2309">
        <v>44901</v>
      </c>
      <c r="H123" s="2308">
        <f t="shared" ca="1" si="19"/>
        <v>0.75555555555555554</v>
      </c>
      <c r="I123" s="2308">
        <f t="shared" ca="1" si="20"/>
        <v>276</v>
      </c>
      <c r="J123" s="2308">
        <f t="shared" ca="1" si="21"/>
        <v>9.1999999999999993</v>
      </c>
      <c r="K123" s="2308" t="s">
        <v>4322</v>
      </c>
      <c r="L123" s="2310">
        <v>45082</v>
      </c>
      <c r="M123" s="2308">
        <v>6.0333333333333332</v>
      </c>
      <c r="N123" s="1810">
        <v>0</v>
      </c>
      <c r="R123" s="2176"/>
    </row>
    <row r="124" spans="1:18" ht="15.95">
      <c r="A124" s="1810">
        <v>112</v>
      </c>
      <c r="B124" s="1810" t="s">
        <v>1897</v>
      </c>
      <c r="C124" s="2308">
        <v>1548523</v>
      </c>
      <c r="D124" s="2308" t="s">
        <v>13</v>
      </c>
      <c r="E124" s="2305" t="s">
        <v>948</v>
      </c>
      <c r="F124" s="2308" t="s">
        <v>323</v>
      </c>
      <c r="G124" s="2309">
        <v>44901</v>
      </c>
      <c r="H124" s="2308">
        <f t="shared" ca="1" si="19"/>
        <v>0.75555555555555554</v>
      </c>
      <c r="I124" s="2308">
        <f t="shared" ca="1" si="20"/>
        <v>276</v>
      </c>
      <c r="J124" s="2308">
        <f t="shared" ca="1" si="21"/>
        <v>9.1999999999999993</v>
      </c>
      <c r="K124" s="2308" t="s">
        <v>4322</v>
      </c>
      <c r="L124" s="2310">
        <v>45082</v>
      </c>
      <c r="M124" s="2308">
        <v>6.0333333333333332</v>
      </c>
      <c r="N124" s="1810">
        <v>0</v>
      </c>
      <c r="R124" s="2176"/>
    </row>
    <row r="125" spans="1:18" s="2030" customFormat="1" ht="15.95">
      <c r="A125" s="1948">
        <v>113</v>
      </c>
      <c r="B125" s="1948" t="s">
        <v>1898</v>
      </c>
      <c r="C125" s="2311">
        <v>1548523</v>
      </c>
      <c r="D125" s="2311" t="s">
        <v>13</v>
      </c>
      <c r="E125" s="2305" t="s">
        <v>948</v>
      </c>
      <c r="F125" s="2311" t="s">
        <v>412</v>
      </c>
      <c r="G125" s="2312">
        <v>44901</v>
      </c>
      <c r="H125" s="2311">
        <f t="shared" ca="1" si="19"/>
        <v>0.75555555555555554</v>
      </c>
      <c r="I125" s="2311">
        <f t="shared" ca="1" si="20"/>
        <v>276</v>
      </c>
      <c r="J125" s="2311">
        <f t="shared" ca="1" si="21"/>
        <v>9.1999999999999993</v>
      </c>
      <c r="K125" s="2311" t="s">
        <v>4322</v>
      </c>
      <c r="L125" s="2313">
        <v>45082</v>
      </c>
      <c r="M125" s="2311">
        <v>6.0333333333333332</v>
      </c>
      <c r="N125" s="1948">
        <v>0</v>
      </c>
      <c r="R125" s="2176"/>
    </row>
    <row r="126" spans="1:18" ht="15.95">
      <c r="A126" s="1947">
        <v>114</v>
      </c>
      <c r="B126" s="1947" t="s">
        <v>1899</v>
      </c>
      <c r="C126" s="1947">
        <v>1548524</v>
      </c>
      <c r="D126" s="1947" t="s">
        <v>949</v>
      </c>
      <c r="E126" s="1947" t="s">
        <v>931</v>
      </c>
      <c r="F126" s="1947" t="s">
        <v>3801</v>
      </c>
      <c r="G126" s="2303">
        <v>44900</v>
      </c>
      <c r="H126" s="1959">
        <f t="shared" ca="1" si="19"/>
        <v>0.7583333333333333</v>
      </c>
      <c r="I126" s="1959">
        <f t="shared" ca="1" si="20"/>
        <v>277</v>
      </c>
      <c r="J126" s="1959">
        <f t="shared" ca="1" si="21"/>
        <v>9.2333333333333325</v>
      </c>
      <c r="K126" s="1947" t="s">
        <v>4322</v>
      </c>
      <c r="L126" s="2167">
        <v>45082</v>
      </c>
      <c r="M126" s="1947">
        <v>6.0666666666666664</v>
      </c>
      <c r="N126" s="1947">
        <v>1</v>
      </c>
      <c r="R126" s="2176"/>
    </row>
    <row r="127" spans="1:18" ht="15.95">
      <c r="A127" s="1810">
        <v>115</v>
      </c>
      <c r="B127" s="1810" t="s">
        <v>1900</v>
      </c>
      <c r="C127" s="1810">
        <v>1548524</v>
      </c>
      <c r="D127" s="1810" t="s">
        <v>949</v>
      </c>
      <c r="E127" s="1947" t="s">
        <v>931</v>
      </c>
      <c r="F127" s="1810" t="s">
        <v>3804</v>
      </c>
      <c r="G127" s="2187">
        <v>44900</v>
      </c>
      <c r="H127" s="1785">
        <f t="shared" ca="1" si="19"/>
        <v>0.7583333333333333</v>
      </c>
      <c r="I127" s="1785">
        <f t="shared" ca="1" si="20"/>
        <v>277</v>
      </c>
      <c r="J127" s="1785">
        <f t="shared" ca="1" si="21"/>
        <v>9.2333333333333325</v>
      </c>
      <c r="K127" s="1810" t="s">
        <v>4322</v>
      </c>
      <c r="L127" s="2141">
        <v>45082</v>
      </c>
      <c r="M127" s="1810">
        <v>6.0666666666666664</v>
      </c>
      <c r="N127" s="1810">
        <v>1</v>
      </c>
      <c r="R127" s="2176"/>
    </row>
    <row r="128" spans="1:18" ht="15.95">
      <c r="A128" s="1810">
        <v>116</v>
      </c>
      <c r="B128" s="1810" t="s">
        <v>1901</v>
      </c>
      <c r="C128" s="1810">
        <v>1548524</v>
      </c>
      <c r="D128" s="1810" t="s">
        <v>949</v>
      </c>
      <c r="E128" s="1947" t="s">
        <v>931</v>
      </c>
      <c r="F128" s="1810" t="s">
        <v>632</v>
      </c>
      <c r="G128" s="2187">
        <v>44900</v>
      </c>
      <c r="H128" s="1785">
        <f t="shared" ca="1" si="19"/>
        <v>0.7583333333333333</v>
      </c>
      <c r="I128" s="1785">
        <f t="shared" ca="1" si="20"/>
        <v>277</v>
      </c>
      <c r="J128" s="1785">
        <f t="shared" ca="1" si="21"/>
        <v>9.2333333333333325</v>
      </c>
      <c r="K128" s="1810" t="s">
        <v>4322</v>
      </c>
      <c r="L128" s="2141">
        <v>45082</v>
      </c>
      <c r="M128" s="1810">
        <v>6.0666666666666664</v>
      </c>
      <c r="N128" s="1810">
        <v>1</v>
      </c>
      <c r="R128" s="2176"/>
    </row>
    <row r="129" spans="1:18" s="2030" customFormat="1" ht="15.95">
      <c r="A129" s="1948">
        <v>117</v>
      </c>
      <c r="B129" s="1948" t="s">
        <v>1902</v>
      </c>
      <c r="C129" s="1948">
        <v>1548524</v>
      </c>
      <c r="D129" s="1948" t="s">
        <v>949</v>
      </c>
      <c r="E129" s="1947" t="s">
        <v>931</v>
      </c>
      <c r="F129" s="1948" t="s">
        <v>323</v>
      </c>
      <c r="G129" s="2304">
        <v>44900</v>
      </c>
      <c r="H129" s="1798">
        <f t="shared" ca="1" si="19"/>
        <v>0.7583333333333333</v>
      </c>
      <c r="I129" s="1798">
        <f t="shared" ca="1" si="20"/>
        <v>277</v>
      </c>
      <c r="J129" s="1798">
        <f t="shared" ca="1" si="21"/>
        <v>9.2333333333333325</v>
      </c>
      <c r="K129" s="1948" t="s">
        <v>4322</v>
      </c>
      <c r="L129" s="2172">
        <v>45082</v>
      </c>
      <c r="M129" s="1948">
        <v>6.0666666666666664</v>
      </c>
      <c r="N129" s="1948">
        <v>1</v>
      </c>
      <c r="R129" s="2176"/>
    </row>
  </sheetData>
  <autoFilter ref="A12:N129" xr:uid="{BC95BC43-654D-40D4-B474-BE1BF2EC80D6}"/>
  <mergeCells count="3">
    <mergeCell ref="C2:D2"/>
    <mergeCell ref="H2:I2"/>
    <mergeCell ref="J2:K2"/>
  </mergeCells>
  <conditionalFormatting sqref="N12:N1048576 L2:L9 N1 L11">
    <cfRule type="containsText" dxfId="16" priority="2" operator="containsText" text="1">
      <formula>NOT(ISERROR(SEARCH("1",L1)))</formula>
    </cfRule>
  </conditionalFormatting>
  <pageMargins left="0.7" right="0.7" top="0.75" bottom="0.75" header="0.3" footer="0.3"/>
  <pageSetup fitToHeight="0" orientation="landscape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1B1B-EE9C-41B7-8CCA-EB51B7275C46}">
  <dimension ref="A1:J92"/>
  <sheetViews>
    <sheetView workbookViewId="0">
      <selection activeCell="I2" sqref="I2"/>
    </sheetView>
  </sheetViews>
  <sheetFormatPr defaultColWidth="8.85546875" defaultRowHeight="15"/>
  <cols>
    <col min="1" max="1" width="9.140625" style="119"/>
    <col min="2" max="2" width="9.28515625" style="1402" bestFit="1" customWidth="1"/>
    <col min="3" max="3" width="9.140625" style="1402" customWidth="1"/>
    <col min="4" max="4" width="11.7109375" style="1402" bestFit="1" customWidth="1"/>
    <col min="5" max="5" width="11.28515625" style="1402" bestFit="1" customWidth="1"/>
    <col min="6" max="6" width="12.42578125" style="1402" bestFit="1" customWidth="1"/>
    <col min="7" max="7" width="10.85546875" style="1402" bestFit="1" customWidth="1"/>
    <col min="8" max="8" width="10.140625" style="1402" bestFit="1" customWidth="1"/>
    <col min="9" max="9" width="12.42578125" style="1402" bestFit="1" customWidth="1"/>
    <col min="10" max="10" width="31.42578125" style="1402" bestFit="1" customWidth="1"/>
  </cols>
  <sheetData>
    <row r="1" spans="1:10">
      <c r="A1" s="119" t="s">
        <v>4323</v>
      </c>
      <c r="B1" s="1402" t="s">
        <v>3666</v>
      </c>
      <c r="C1" s="1402" t="s">
        <v>219</v>
      </c>
      <c r="D1" s="1402" t="s">
        <v>4324</v>
      </c>
      <c r="E1" s="1402" t="s">
        <v>4325</v>
      </c>
      <c r="F1" s="1402" t="s">
        <v>218</v>
      </c>
      <c r="G1" s="1402" t="s">
        <v>4326</v>
      </c>
      <c r="H1" s="1402" t="s">
        <v>273</v>
      </c>
      <c r="I1" s="1402" t="s">
        <v>3228</v>
      </c>
      <c r="J1" s="1402" t="s">
        <v>4327</v>
      </c>
    </row>
    <row r="2" spans="1:10" ht="15.95">
      <c r="A2" s="119">
        <v>1</v>
      </c>
      <c r="B2" s="2243">
        <v>1524396</v>
      </c>
      <c r="C2" s="2243" t="s">
        <v>142</v>
      </c>
      <c r="D2" s="2243"/>
      <c r="E2" s="2243" t="s">
        <v>1248</v>
      </c>
      <c r="F2" s="2244">
        <v>44806</v>
      </c>
      <c r="G2" s="2245">
        <f t="shared" ref="G2:G22" ca="1" si="0">YEARFRAC(F2,TODAY())</f>
        <v>1.0166666666666666</v>
      </c>
      <c r="H2" s="2243">
        <f t="shared" ref="H2:H22" ca="1" si="1">_xlfn.DAYS(TODAY(),F2)</f>
        <v>371</v>
      </c>
      <c r="I2" s="2243">
        <f t="shared" ref="I2:I22" ca="1" si="2">H2/30</f>
        <v>12.366666666666667</v>
      </c>
      <c r="J2" s="2246" t="s">
        <v>4328</v>
      </c>
    </row>
    <row r="3" spans="1:10" ht="15.95">
      <c r="A3" s="119">
        <v>2</v>
      </c>
      <c r="B3" s="2243">
        <v>1524396</v>
      </c>
      <c r="C3" s="2243" t="s">
        <v>142</v>
      </c>
      <c r="D3" s="2243"/>
      <c r="E3" s="2243" t="s">
        <v>1248</v>
      </c>
      <c r="F3" s="2244">
        <v>44806</v>
      </c>
      <c r="G3" s="2245">
        <f t="shared" ca="1" si="0"/>
        <v>1.0166666666666666</v>
      </c>
      <c r="H3" s="2243">
        <f t="shared" ca="1" si="1"/>
        <v>371</v>
      </c>
      <c r="I3" s="2243">
        <f t="shared" ca="1" si="2"/>
        <v>12.366666666666667</v>
      </c>
      <c r="J3" s="2246" t="s">
        <v>4328</v>
      </c>
    </row>
    <row r="4" spans="1:10" ht="15.95">
      <c r="A4" s="119">
        <v>3</v>
      </c>
      <c r="B4" s="2243">
        <v>1524396</v>
      </c>
      <c r="C4" s="2243" t="s">
        <v>142</v>
      </c>
      <c r="D4" s="2243"/>
      <c r="E4" s="2243" t="s">
        <v>1248</v>
      </c>
      <c r="F4" s="2244">
        <v>44806</v>
      </c>
      <c r="G4" s="2245">
        <f t="shared" ca="1" si="0"/>
        <v>1.0166666666666666</v>
      </c>
      <c r="H4" s="2243">
        <f t="shared" ca="1" si="1"/>
        <v>371</v>
      </c>
      <c r="I4" s="2243">
        <f t="shared" ca="1" si="2"/>
        <v>12.366666666666667</v>
      </c>
      <c r="J4" s="2246" t="s">
        <v>4328</v>
      </c>
    </row>
    <row r="5" spans="1:10" ht="15.95">
      <c r="A5" s="119">
        <v>4</v>
      </c>
      <c r="B5" s="2243">
        <v>1524396</v>
      </c>
      <c r="C5" s="2243" t="s">
        <v>142</v>
      </c>
      <c r="D5" s="2243"/>
      <c r="E5" s="2243" t="s">
        <v>1248</v>
      </c>
      <c r="F5" s="2244">
        <v>44806</v>
      </c>
      <c r="G5" s="2245">
        <f t="shared" ca="1" si="0"/>
        <v>1.0166666666666666</v>
      </c>
      <c r="H5" s="2243">
        <f t="shared" ca="1" si="1"/>
        <v>371</v>
      </c>
      <c r="I5" s="2243">
        <f t="shared" ca="1" si="2"/>
        <v>12.366666666666667</v>
      </c>
      <c r="J5" s="2246" t="s">
        <v>4328</v>
      </c>
    </row>
    <row r="6" spans="1:10" ht="15.95">
      <c r="A6" s="119">
        <v>5</v>
      </c>
      <c r="B6" s="2243">
        <v>1524394</v>
      </c>
      <c r="C6" s="2243" t="s">
        <v>144</v>
      </c>
      <c r="D6" s="2243"/>
      <c r="E6" s="2243" t="s">
        <v>1248</v>
      </c>
      <c r="F6" s="2244">
        <v>44806</v>
      </c>
      <c r="G6" s="2245">
        <f t="shared" ca="1" si="0"/>
        <v>1.0166666666666666</v>
      </c>
      <c r="H6" s="2243">
        <f t="shared" ca="1" si="1"/>
        <v>371</v>
      </c>
      <c r="I6" s="2243">
        <f t="shared" ca="1" si="2"/>
        <v>12.366666666666667</v>
      </c>
      <c r="J6" s="2246" t="s">
        <v>4328</v>
      </c>
    </row>
    <row r="7" spans="1:10" ht="15.95">
      <c r="A7" s="119">
        <v>6</v>
      </c>
      <c r="B7" s="2243">
        <v>1524394</v>
      </c>
      <c r="C7" s="2243" t="s">
        <v>144</v>
      </c>
      <c r="D7" s="2243"/>
      <c r="E7" s="2243" t="s">
        <v>1248</v>
      </c>
      <c r="F7" s="2244">
        <v>44806</v>
      </c>
      <c r="G7" s="2245">
        <f t="shared" ca="1" si="0"/>
        <v>1.0166666666666666</v>
      </c>
      <c r="H7" s="2243">
        <f t="shared" ca="1" si="1"/>
        <v>371</v>
      </c>
      <c r="I7" s="2243">
        <f t="shared" ca="1" si="2"/>
        <v>12.366666666666667</v>
      </c>
      <c r="J7" s="2246" t="s">
        <v>4328</v>
      </c>
    </row>
    <row r="8" spans="1:10" ht="15.95">
      <c r="A8" s="119">
        <v>7</v>
      </c>
      <c r="B8" s="2243">
        <v>1524394</v>
      </c>
      <c r="C8" s="2243" t="s">
        <v>144</v>
      </c>
      <c r="D8" s="2243"/>
      <c r="E8" s="2243" t="s">
        <v>1248</v>
      </c>
      <c r="F8" s="2244">
        <v>44806</v>
      </c>
      <c r="G8" s="2245">
        <f t="shared" ca="1" si="0"/>
        <v>1.0166666666666666</v>
      </c>
      <c r="H8" s="2243">
        <f t="shared" ca="1" si="1"/>
        <v>371</v>
      </c>
      <c r="I8" s="2243">
        <f t="shared" ca="1" si="2"/>
        <v>12.366666666666667</v>
      </c>
      <c r="J8" s="2246" t="s">
        <v>4328</v>
      </c>
    </row>
    <row r="9" spans="1:10" ht="15.95">
      <c r="A9" s="119">
        <v>8</v>
      </c>
      <c r="B9" s="2243">
        <v>1524388</v>
      </c>
      <c r="C9" s="2243" t="s">
        <v>144</v>
      </c>
      <c r="D9" s="2243"/>
      <c r="E9" s="2243" t="s">
        <v>1248</v>
      </c>
      <c r="F9" s="2244">
        <v>44844</v>
      </c>
      <c r="G9" s="2245">
        <f t="shared" ca="1" si="0"/>
        <v>0.91111111111111109</v>
      </c>
      <c r="H9" s="2243">
        <f t="shared" ca="1" si="1"/>
        <v>333</v>
      </c>
      <c r="I9" s="2243">
        <f t="shared" ca="1" si="2"/>
        <v>11.1</v>
      </c>
      <c r="J9" s="2246" t="s">
        <v>4328</v>
      </c>
    </row>
    <row r="10" spans="1:10" ht="15.95">
      <c r="A10" s="119">
        <v>9</v>
      </c>
      <c r="B10" s="2243">
        <v>1524388</v>
      </c>
      <c r="C10" s="2243" t="s">
        <v>144</v>
      </c>
      <c r="D10" s="2243"/>
      <c r="E10" s="2243" t="s">
        <v>1248</v>
      </c>
      <c r="F10" s="2244">
        <v>44844</v>
      </c>
      <c r="G10" s="2245">
        <f t="shared" ca="1" si="0"/>
        <v>0.91111111111111109</v>
      </c>
      <c r="H10" s="2243">
        <f t="shared" ca="1" si="1"/>
        <v>333</v>
      </c>
      <c r="I10" s="2243">
        <f t="shared" ca="1" si="2"/>
        <v>11.1</v>
      </c>
      <c r="J10" s="2246" t="s">
        <v>4328</v>
      </c>
    </row>
    <row r="11" spans="1:10" ht="15.95">
      <c r="A11" s="119">
        <v>10</v>
      </c>
      <c r="B11" s="2243">
        <v>1524388</v>
      </c>
      <c r="C11" s="2243" t="s">
        <v>144</v>
      </c>
      <c r="D11" s="2243"/>
      <c r="E11" s="2243" t="s">
        <v>1248</v>
      </c>
      <c r="F11" s="2244">
        <v>44844</v>
      </c>
      <c r="G11" s="2245">
        <f t="shared" ca="1" si="0"/>
        <v>0.91111111111111109</v>
      </c>
      <c r="H11" s="2243">
        <f t="shared" ca="1" si="1"/>
        <v>333</v>
      </c>
      <c r="I11" s="2243">
        <f t="shared" ca="1" si="2"/>
        <v>11.1</v>
      </c>
      <c r="J11" s="2246" t="s">
        <v>4328</v>
      </c>
    </row>
    <row r="12" spans="1:10" ht="15.95">
      <c r="A12" s="119">
        <v>11</v>
      </c>
      <c r="B12" s="2243">
        <v>1524388</v>
      </c>
      <c r="C12" s="2243" t="s">
        <v>144</v>
      </c>
      <c r="D12" s="2243"/>
      <c r="E12" s="2243" t="s">
        <v>1248</v>
      </c>
      <c r="F12" s="2244">
        <v>44844</v>
      </c>
      <c r="G12" s="2245">
        <f t="shared" ca="1" si="0"/>
        <v>0.91111111111111109</v>
      </c>
      <c r="H12" s="2243">
        <f t="shared" ca="1" si="1"/>
        <v>333</v>
      </c>
      <c r="I12" s="2243">
        <f t="shared" ca="1" si="2"/>
        <v>11.1</v>
      </c>
      <c r="J12" s="2246" t="s">
        <v>4328</v>
      </c>
    </row>
    <row r="13" spans="1:10" ht="15.95">
      <c r="A13" s="119">
        <v>12</v>
      </c>
      <c r="B13" s="2243">
        <v>1524389</v>
      </c>
      <c r="C13" s="2243" t="s">
        <v>142</v>
      </c>
      <c r="D13" s="2243"/>
      <c r="E13" s="2243" t="s">
        <v>1248</v>
      </c>
      <c r="F13" s="2244">
        <v>44844</v>
      </c>
      <c r="G13" s="2245">
        <f t="shared" ca="1" si="0"/>
        <v>0.91111111111111109</v>
      </c>
      <c r="H13" s="2243">
        <f t="shared" ca="1" si="1"/>
        <v>333</v>
      </c>
      <c r="I13" s="2243">
        <f t="shared" ca="1" si="2"/>
        <v>11.1</v>
      </c>
      <c r="J13" s="2246" t="s">
        <v>4328</v>
      </c>
    </row>
    <row r="14" spans="1:10" ht="15.95">
      <c r="A14" s="119">
        <v>13</v>
      </c>
      <c r="B14" s="2243">
        <v>1548512</v>
      </c>
      <c r="C14" s="2243" t="s">
        <v>142</v>
      </c>
      <c r="D14" s="2243"/>
      <c r="E14" s="2243" t="s">
        <v>1248</v>
      </c>
      <c r="F14" s="2244">
        <v>44879</v>
      </c>
      <c r="G14" s="2245">
        <f t="shared" ca="1" si="0"/>
        <v>0.81666666666666665</v>
      </c>
      <c r="H14" s="2243">
        <f t="shared" ca="1" si="1"/>
        <v>298</v>
      </c>
      <c r="I14" s="2243">
        <f t="shared" ca="1" si="2"/>
        <v>9.9333333333333336</v>
      </c>
      <c r="J14" s="2246" t="s">
        <v>3927</v>
      </c>
    </row>
    <row r="15" spans="1:10" ht="15.95">
      <c r="A15" s="119">
        <v>14</v>
      </c>
      <c r="B15" s="2243">
        <v>1548512</v>
      </c>
      <c r="C15" s="2243" t="s">
        <v>142</v>
      </c>
      <c r="D15" s="2243"/>
      <c r="E15" s="2243" t="s">
        <v>1248</v>
      </c>
      <c r="F15" s="2244">
        <v>44879</v>
      </c>
      <c r="G15" s="2245">
        <f t="shared" ca="1" si="0"/>
        <v>0.81666666666666665</v>
      </c>
      <c r="H15" s="2243">
        <f t="shared" ca="1" si="1"/>
        <v>298</v>
      </c>
      <c r="I15" s="2243">
        <f t="shared" ca="1" si="2"/>
        <v>9.9333333333333336</v>
      </c>
      <c r="J15" s="2246" t="s">
        <v>3927</v>
      </c>
    </row>
    <row r="16" spans="1:10" ht="15.95">
      <c r="A16" s="119">
        <v>15</v>
      </c>
      <c r="B16" s="2243">
        <v>1548512</v>
      </c>
      <c r="C16" s="2243" t="s">
        <v>142</v>
      </c>
      <c r="D16" s="2243"/>
      <c r="E16" s="2243" t="s">
        <v>1248</v>
      </c>
      <c r="F16" s="2244">
        <v>44879</v>
      </c>
      <c r="G16" s="2245">
        <f t="shared" ca="1" si="0"/>
        <v>0.81666666666666665</v>
      </c>
      <c r="H16" s="2243">
        <f t="shared" ca="1" si="1"/>
        <v>298</v>
      </c>
      <c r="I16" s="2243">
        <f t="shared" ca="1" si="2"/>
        <v>9.9333333333333336</v>
      </c>
      <c r="J16" s="2246" t="s">
        <v>3927</v>
      </c>
    </row>
    <row r="17" spans="1:10" ht="15.95">
      <c r="A17" s="119">
        <v>16</v>
      </c>
      <c r="B17" s="2243">
        <v>1548512</v>
      </c>
      <c r="C17" s="2243" t="s">
        <v>142</v>
      </c>
      <c r="D17" s="2243"/>
      <c r="E17" s="2243" t="s">
        <v>1248</v>
      </c>
      <c r="F17" s="2244">
        <v>44879</v>
      </c>
      <c r="G17" s="2245">
        <f t="shared" ca="1" si="0"/>
        <v>0.81666666666666665</v>
      </c>
      <c r="H17" s="2243">
        <f t="shared" ca="1" si="1"/>
        <v>298</v>
      </c>
      <c r="I17" s="2243">
        <f t="shared" ca="1" si="2"/>
        <v>9.9333333333333336</v>
      </c>
      <c r="J17" s="2246" t="s">
        <v>3927</v>
      </c>
    </row>
    <row r="18" spans="1:10" ht="15.95">
      <c r="A18" s="119">
        <v>17</v>
      </c>
      <c r="B18" s="2243">
        <v>1524387</v>
      </c>
      <c r="C18" s="2243" t="s">
        <v>144</v>
      </c>
      <c r="D18" s="2243"/>
      <c r="E18" s="2243" t="s">
        <v>1248</v>
      </c>
      <c r="F18" s="2244">
        <v>44879</v>
      </c>
      <c r="G18" s="2245">
        <f t="shared" ca="1" si="0"/>
        <v>0.81666666666666665</v>
      </c>
      <c r="H18" s="2243">
        <f t="shared" ca="1" si="1"/>
        <v>298</v>
      </c>
      <c r="I18" s="2243">
        <f t="shared" ca="1" si="2"/>
        <v>9.9333333333333336</v>
      </c>
      <c r="J18" s="2246" t="s">
        <v>3927</v>
      </c>
    </row>
    <row r="19" spans="1:10" ht="15.95">
      <c r="A19" s="119">
        <v>18</v>
      </c>
      <c r="B19" s="2243">
        <v>1524387</v>
      </c>
      <c r="C19" s="2243" t="s">
        <v>144</v>
      </c>
      <c r="D19" s="2243"/>
      <c r="E19" s="2243" t="s">
        <v>1248</v>
      </c>
      <c r="F19" s="2244">
        <v>44879</v>
      </c>
      <c r="G19" s="2245">
        <f t="shared" ca="1" si="0"/>
        <v>0.81666666666666665</v>
      </c>
      <c r="H19" s="2243">
        <f t="shared" ca="1" si="1"/>
        <v>298</v>
      </c>
      <c r="I19" s="2243">
        <f t="shared" ca="1" si="2"/>
        <v>9.9333333333333336</v>
      </c>
      <c r="J19" s="2246" t="s">
        <v>3927</v>
      </c>
    </row>
    <row r="20" spans="1:10" ht="15.95">
      <c r="A20" s="119">
        <v>19</v>
      </c>
      <c r="B20" s="2243">
        <v>1524387</v>
      </c>
      <c r="C20" s="2243" t="s">
        <v>144</v>
      </c>
      <c r="D20" s="2243"/>
      <c r="E20" s="2243" t="s">
        <v>1248</v>
      </c>
      <c r="F20" s="2244">
        <v>44879</v>
      </c>
      <c r="G20" s="2245">
        <f t="shared" ca="1" si="0"/>
        <v>0.81666666666666665</v>
      </c>
      <c r="H20" s="2243">
        <f t="shared" ca="1" si="1"/>
        <v>298</v>
      </c>
      <c r="I20" s="2243">
        <f t="shared" ca="1" si="2"/>
        <v>9.9333333333333336</v>
      </c>
      <c r="J20" s="2246" t="s">
        <v>3927</v>
      </c>
    </row>
    <row r="21" spans="1:10" ht="15.95">
      <c r="A21" s="119">
        <v>20</v>
      </c>
      <c r="B21" s="2243">
        <v>1524387</v>
      </c>
      <c r="C21" s="2243" t="s">
        <v>144</v>
      </c>
      <c r="D21" s="2243"/>
      <c r="E21" s="2243" t="s">
        <v>1248</v>
      </c>
      <c r="F21" s="2244">
        <v>44879</v>
      </c>
      <c r="G21" s="2245">
        <f t="shared" ca="1" si="0"/>
        <v>0.81666666666666665</v>
      </c>
      <c r="H21" s="2243">
        <f t="shared" ca="1" si="1"/>
        <v>298</v>
      </c>
      <c r="I21" s="2243">
        <f t="shared" ca="1" si="2"/>
        <v>9.9333333333333336</v>
      </c>
      <c r="J21" s="2246" t="s">
        <v>3927</v>
      </c>
    </row>
    <row r="22" spans="1:10" ht="15.95">
      <c r="A22" s="119">
        <v>21</v>
      </c>
      <c r="B22" s="2243">
        <v>1524387</v>
      </c>
      <c r="C22" s="2243" t="s">
        <v>144</v>
      </c>
      <c r="D22" s="2243"/>
      <c r="E22" s="2243" t="s">
        <v>1248</v>
      </c>
      <c r="F22" s="2244">
        <v>44879</v>
      </c>
      <c r="G22" s="2245">
        <f t="shared" ca="1" si="0"/>
        <v>0.81666666666666665</v>
      </c>
      <c r="H22" s="2243">
        <f t="shared" ca="1" si="1"/>
        <v>298</v>
      </c>
      <c r="I22" s="2243">
        <f t="shared" ca="1" si="2"/>
        <v>9.9333333333333336</v>
      </c>
      <c r="J22" s="2246" t="s">
        <v>3927</v>
      </c>
    </row>
    <row r="23" spans="1:10" ht="15.95">
      <c r="A23" s="119">
        <v>22</v>
      </c>
      <c r="B23" s="2247">
        <v>1524399</v>
      </c>
      <c r="C23" s="2247" t="s">
        <v>144</v>
      </c>
      <c r="D23" s="2247"/>
      <c r="E23" s="2248" t="s">
        <v>931</v>
      </c>
      <c r="F23" s="2249">
        <v>44900</v>
      </c>
      <c r="G23" s="2250">
        <f t="shared" ref="G23:G33" ca="1" si="3">YEARFRAC(F23,TODAY())</f>
        <v>0.7583333333333333</v>
      </c>
      <c r="H23" s="2247">
        <f t="shared" ref="H23:H33" ca="1" si="4">_xlfn.DAYS(TODAY(),F23)</f>
        <v>277</v>
      </c>
      <c r="I23" s="2247">
        <f t="shared" ref="I23:I33" ca="1" si="5">(H23/30)</f>
        <v>9.2333333333333325</v>
      </c>
      <c r="J23" s="2248" t="s">
        <v>4329</v>
      </c>
    </row>
    <row r="24" spans="1:10" ht="15.95">
      <c r="A24" s="119">
        <v>23</v>
      </c>
      <c r="B24" s="2247">
        <v>1524399</v>
      </c>
      <c r="C24" s="2247" t="s">
        <v>144</v>
      </c>
      <c r="D24" s="2247"/>
      <c r="E24" s="2248" t="s">
        <v>931</v>
      </c>
      <c r="F24" s="2249">
        <v>44900</v>
      </c>
      <c r="G24" s="2250">
        <f t="shared" ca="1" si="3"/>
        <v>0.7583333333333333</v>
      </c>
      <c r="H24" s="2247">
        <f t="shared" ca="1" si="4"/>
        <v>277</v>
      </c>
      <c r="I24" s="2247">
        <f t="shared" ca="1" si="5"/>
        <v>9.2333333333333325</v>
      </c>
      <c r="J24" s="2248" t="s">
        <v>4329</v>
      </c>
    </row>
    <row r="25" spans="1:10" ht="15.95">
      <c r="A25" s="119">
        <v>24</v>
      </c>
      <c r="B25" s="2247">
        <v>1524399</v>
      </c>
      <c r="C25" s="2247" t="s">
        <v>144</v>
      </c>
      <c r="D25" s="2247" t="s">
        <v>326</v>
      </c>
      <c r="E25" s="2248" t="s">
        <v>931</v>
      </c>
      <c r="F25" s="2249">
        <v>44943</v>
      </c>
      <c r="G25" s="2250">
        <f t="shared" ca="1" si="3"/>
        <v>0.64166666666666672</v>
      </c>
      <c r="H25" s="2247">
        <f t="shared" ca="1" si="4"/>
        <v>234</v>
      </c>
      <c r="I25" s="2247">
        <f t="shared" ca="1" si="5"/>
        <v>7.8</v>
      </c>
      <c r="J25" s="2248" t="s">
        <v>3787</v>
      </c>
    </row>
    <row r="26" spans="1:10" ht="15.95">
      <c r="A26" s="119">
        <v>25</v>
      </c>
      <c r="B26" s="2247">
        <v>1524399</v>
      </c>
      <c r="C26" s="2247" t="s">
        <v>144</v>
      </c>
      <c r="D26" s="2247" t="s">
        <v>316</v>
      </c>
      <c r="E26" s="2248" t="s">
        <v>931</v>
      </c>
      <c r="F26" s="2249">
        <v>44943</v>
      </c>
      <c r="G26" s="2250">
        <f t="shared" ca="1" si="3"/>
        <v>0.64166666666666672</v>
      </c>
      <c r="H26" s="2247">
        <f t="shared" ca="1" si="4"/>
        <v>234</v>
      </c>
      <c r="I26" s="2247">
        <f t="shared" ca="1" si="5"/>
        <v>7.8</v>
      </c>
      <c r="J26" s="2248" t="s">
        <v>3787</v>
      </c>
    </row>
    <row r="27" spans="1:10" ht="15.95">
      <c r="A27" s="119">
        <v>26</v>
      </c>
      <c r="B27" s="2247">
        <v>1548525</v>
      </c>
      <c r="C27" s="2247" t="s">
        <v>144</v>
      </c>
      <c r="D27" s="2247"/>
      <c r="E27" s="2248" t="s">
        <v>931</v>
      </c>
      <c r="F27" s="2249">
        <v>44900</v>
      </c>
      <c r="G27" s="2250">
        <f t="shared" ca="1" si="3"/>
        <v>0.7583333333333333</v>
      </c>
      <c r="H27" s="2247">
        <f t="shared" ca="1" si="4"/>
        <v>277</v>
      </c>
      <c r="I27" s="2247">
        <f t="shared" ca="1" si="5"/>
        <v>9.2333333333333325</v>
      </c>
      <c r="J27" s="2248" t="s">
        <v>4329</v>
      </c>
    </row>
    <row r="28" spans="1:10" ht="15.95">
      <c r="A28" s="119">
        <v>27</v>
      </c>
      <c r="B28" s="2247">
        <v>1548525</v>
      </c>
      <c r="C28" s="2247" t="s">
        <v>144</v>
      </c>
      <c r="D28" s="2247"/>
      <c r="E28" s="2248" t="s">
        <v>931</v>
      </c>
      <c r="F28" s="2249">
        <v>44900</v>
      </c>
      <c r="G28" s="2250">
        <f t="shared" ca="1" si="3"/>
        <v>0.7583333333333333</v>
      </c>
      <c r="H28" s="2247">
        <f t="shared" ca="1" si="4"/>
        <v>277</v>
      </c>
      <c r="I28" s="2247">
        <f t="shared" ca="1" si="5"/>
        <v>9.2333333333333325</v>
      </c>
      <c r="J28" s="2248" t="s">
        <v>4329</v>
      </c>
    </row>
    <row r="29" spans="1:10" ht="15.95">
      <c r="A29" s="119">
        <v>28</v>
      </c>
      <c r="B29" s="2247">
        <v>1548525</v>
      </c>
      <c r="C29" s="2247" t="s">
        <v>144</v>
      </c>
      <c r="D29" s="2247"/>
      <c r="E29" s="2248" t="s">
        <v>931</v>
      </c>
      <c r="F29" s="2249">
        <v>44900</v>
      </c>
      <c r="G29" s="2250">
        <f t="shared" ca="1" si="3"/>
        <v>0.7583333333333333</v>
      </c>
      <c r="H29" s="2247">
        <f t="shared" ca="1" si="4"/>
        <v>277</v>
      </c>
      <c r="I29" s="2247">
        <f t="shared" ca="1" si="5"/>
        <v>9.2333333333333325</v>
      </c>
      <c r="J29" s="2248" t="s">
        <v>4329</v>
      </c>
    </row>
    <row r="30" spans="1:10" ht="15.95">
      <c r="A30" s="119">
        <v>29</v>
      </c>
      <c r="B30" s="2247">
        <v>1548525</v>
      </c>
      <c r="C30" s="2247" t="s">
        <v>144</v>
      </c>
      <c r="D30" s="2247"/>
      <c r="E30" s="2248" t="s">
        <v>931</v>
      </c>
      <c r="F30" s="2249">
        <v>44900</v>
      </c>
      <c r="G30" s="2250">
        <f t="shared" ca="1" si="3"/>
        <v>0.7583333333333333</v>
      </c>
      <c r="H30" s="2247">
        <f t="shared" ca="1" si="4"/>
        <v>277</v>
      </c>
      <c r="I30" s="2247">
        <f t="shared" ca="1" si="5"/>
        <v>9.2333333333333325</v>
      </c>
      <c r="J30" s="2248" t="s">
        <v>4329</v>
      </c>
    </row>
    <row r="31" spans="1:10" ht="15.95">
      <c r="A31" s="119">
        <v>30</v>
      </c>
      <c r="B31" s="2247">
        <v>1565468</v>
      </c>
      <c r="C31" s="2247" t="s">
        <v>142</v>
      </c>
      <c r="D31" s="2247"/>
      <c r="E31" s="2248" t="s">
        <v>931</v>
      </c>
      <c r="F31" s="2249">
        <v>44943</v>
      </c>
      <c r="G31" s="2250">
        <f t="shared" ca="1" si="3"/>
        <v>0.64166666666666672</v>
      </c>
      <c r="H31" s="2247">
        <f t="shared" ca="1" si="4"/>
        <v>234</v>
      </c>
      <c r="I31" s="2247">
        <f t="shared" ca="1" si="5"/>
        <v>7.8</v>
      </c>
      <c r="J31" s="2248" t="s">
        <v>3787</v>
      </c>
    </row>
    <row r="32" spans="1:10" ht="15.95">
      <c r="A32" s="119">
        <v>31</v>
      </c>
      <c r="B32" s="2247">
        <v>1565468</v>
      </c>
      <c r="C32" s="2247" t="s">
        <v>142</v>
      </c>
      <c r="D32" s="2247"/>
      <c r="E32" s="2248" t="s">
        <v>931</v>
      </c>
      <c r="F32" s="2249">
        <v>44943</v>
      </c>
      <c r="G32" s="2250">
        <f t="shared" ca="1" si="3"/>
        <v>0.64166666666666672</v>
      </c>
      <c r="H32" s="2247">
        <f t="shared" ca="1" si="4"/>
        <v>234</v>
      </c>
      <c r="I32" s="2247">
        <f t="shared" ca="1" si="5"/>
        <v>7.8</v>
      </c>
      <c r="J32" s="2248" t="s">
        <v>3787</v>
      </c>
    </row>
    <row r="33" spans="1:10" ht="15.95">
      <c r="A33" s="119">
        <v>32</v>
      </c>
      <c r="B33" s="2247">
        <v>1565468</v>
      </c>
      <c r="C33" s="2247" t="s">
        <v>142</v>
      </c>
      <c r="D33" s="2247"/>
      <c r="E33" s="2248" t="s">
        <v>931</v>
      </c>
      <c r="F33" s="2249">
        <v>44943</v>
      </c>
      <c r="G33" s="2250">
        <f t="shared" ca="1" si="3"/>
        <v>0.64166666666666672</v>
      </c>
      <c r="H33" s="2247">
        <f t="shared" ca="1" si="4"/>
        <v>234</v>
      </c>
      <c r="I33" s="2247">
        <f t="shared" ca="1" si="5"/>
        <v>7.8</v>
      </c>
      <c r="J33" s="2248" t="s">
        <v>3787</v>
      </c>
    </row>
    <row r="34" spans="1:10" ht="15.95">
      <c r="A34" s="119">
        <v>33</v>
      </c>
      <c r="B34" s="2251">
        <v>1524402</v>
      </c>
      <c r="C34" s="2251" t="s">
        <v>144</v>
      </c>
      <c r="D34" s="2251" t="s">
        <v>329</v>
      </c>
      <c r="E34" s="2251" t="s">
        <v>994</v>
      </c>
      <c r="F34" s="2252">
        <v>44888</v>
      </c>
      <c r="G34" s="2253">
        <f t="shared" ref="G34:G92" ca="1" si="6">YEARFRAC(F34,TODAY())</f>
        <v>0.79166666666666663</v>
      </c>
      <c r="H34" s="2251">
        <f t="shared" ref="H34:H92" ca="1" si="7">_xlfn.DAYS(TODAY(),F34)</f>
        <v>289</v>
      </c>
      <c r="I34" s="2251">
        <f t="shared" ref="I34:I92" ca="1" si="8">H34/30</f>
        <v>9.6333333333333329</v>
      </c>
      <c r="J34" s="1724" t="s">
        <v>3927</v>
      </c>
    </row>
    <row r="35" spans="1:10" ht="15.95">
      <c r="A35" s="119">
        <v>34</v>
      </c>
      <c r="B35" s="2251">
        <v>1524402</v>
      </c>
      <c r="C35" s="2251" t="s">
        <v>144</v>
      </c>
      <c r="D35" s="2251" t="s">
        <v>3804</v>
      </c>
      <c r="E35" s="2251" t="s">
        <v>994</v>
      </c>
      <c r="F35" s="2252">
        <v>44888</v>
      </c>
      <c r="G35" s="2253">
        <f t="shared" ca="1" si="6"/>
        <v>0.79166666666666663</v>
      </c>
      <c r="H35" s="2251">
        <f t="shared" ca="1" si="7"/>
        <v>289</v>
      </c>
      <c r="I35" s="2251">
        <f t="shared" ca="1" si="8"/>
        <v>9.6333333333333329</v>
      </c>
      <c r="J35" s="1724" t="s">
        <v>3927</v>
      </c>
    </row>
    <row r="36" spans="1:10" ht="15.95">
      <c r="A36" s="119">
        <v>35</v>
      </c>
      <c r="B36" s="2251">
        <v>1524391</v>
      </c>
      <c r="C36" s="2251" t="s">
        <v>144</v>
      </c>
      <c r="D36" s="2251"/>
      <c r="E36" s="2251" t="s">
        <v>994</v>
      </c>
      <c r="F36" s="2252">
        <v>44822</v>
      </c>
      <c r="G36" s="2253">
        <f t="shared" ca="1" si="6"/>
        <v>0.97222222222222221</v>
      </c>
      <c r="H36" s="2251">
        <f t="shared" ca="1" si="7"/>
        <v>355</v>
      </c>
      <c r="I36" s="2251">
        <f t="shared" ca="1" si="8"/>
        <v>11.833333333333334</v>
      </c>
      <c r="J36" s="1724" t="s">
        <v>4328</v>
      </c>
    </row>
    <row r="37" spans="1:10" ht="15.95">
      <c r="A37" s="119">
        <v>36</v>
      </c>
      <c r="B37" s="2251">
        <v>1524391</v>
      </c>
      <c r="C37" s="2251" t="s">
        <v>144</v>
      </c>
      <c r="D37" s="2251"/>
      <c r="E37" s="2251" t="s">
        <v>994</v>
      </c>
      <c r="F37" s="2252">
        <v>44822</v>
      </c>
      <c r="G37" s="2253">
        <f t="shared" ca="1" si="6"/>
        <v>0.97222222222222221</v>
      </c>
      <c r="H37" s="2251">
        <f t="shared" ca="1" si="7"/>
        <v>355</v>
      </c>
      <c r="I37" s="2251">
        <f t="shared" ca="1" si="8"/>
        <v>11.833333333333334</v>
      </c>
      <c r="J37" s="1724" t="s">
        <v>4328</v>
      </c>
    </row>
    <row r="38" spans="1:10" ht="15.95">
      <c r="A38" s="119">
        <v>37</v>
      </c>
      <c r="B38" s="2251">
        <v>1524391</v>
      </c>
      <c r="C38" s="2251" t="s">
        <v>144</v>
      </c>
      <c r="D38" s="2251"/>
      <c r="E38" s="2251" t="s">
        <v>994</v>
      </c>
      <c r="F38" s="2252">
        <v>44822</v>
      </c>
      <c r="G38" s="2253">
        <f t="shared" ca="1" si="6"/>
        <v>0.97222222222222221</v>
      </c>
      <c r="H38" s="2251">
        <f t="shared" ca="1" si="7"/>
        <v>355</v>
      </c>
      <c r="I38" s="2251">
        <f t="shared" ca="1" si="8"/>
        <v>11.833333333333334</v>
      </c>
      <c r="J38" s="1724" t="s">
        <v>4328</v>
      </c>
    </row>
    <row r="39" spans="1:10" ht="15.95">
      <c r="A39" s="119">
        <v>38</v>
      </c>
      <c r="B39" s="2251">
        <v>1524391</v>
      </c>
      <c r="C39" s="2251" t="s">
        <v>144</v>
      </c>
      <c r="D39" s="2251"/>
      <c r="E39" s="2251" t="s">
        <v>994</v>
      </c>
      <c r="F39" s="2252">
        <v>44822</v>
      </c>
      <c r="G39" s="2253">
        <f t="shared" ca="1" si="6"/>
        <v>0.97222222222222221</v>
      </c>
      <c r="H39" s="2251">
        <f t="shared" ca="1" si="7"/>
        <v>355</v>
      </c>
      <c r="I39" s="2251">
        <f t="shared" ca="1" si="8"/>
        <v>11.833333333333334</v>
      </c>
      <c r="J39" s="1724" t="s">
        <v>4328</v>
      </c>
    </row>
    <row r="40" spans="1:10" ht="15.95">
      <c r="A40" s="119">
        <v>39</v>
      </c>
      <c r="B40" s="2251">
        <v>1524391</v>
      </c>
      <c r="C40" s="2251" t="s">
        <v>144</v>
      </c>
      <c r="D40" s="2251" t="s">
        <v>3801</v>
      </c>
      <c r="E40" s="2251" t="s">
        <v>994</v>
      </c>
      <c r="F40" s="2252">
        <v>44935</v>
      </c>
      <c r="G40" s="2253">
        <f t="shared" ca="1" si="6"/>
        <v>0.66388888888888886</v>
      </c>
      <c r="H40" s="2251">
        <f t="shared" ca="1" si="7"/>
        <v>242</v>
      </c>
      <c r="I40" s="2251">
        <f t="shared" ca="1" si="8"/>
        <v>8.0666666666666664</v>
      </c>
      <c r="J40" s="1724" t="s">
        <v>3787</v>
      </c>
    </row>
    <row r="41" spans="1:10" ht="15.95">
      <c r="A41" s="119">
        <v>40</v>
      </c>
      <c r="B41" s="2251">
        <v>1524392</v>
      </c>
      <c r="C41" s="2251" t="s">
        <v>142</v>
      </c>
      <c r="D41" s="2251"/>
      <c r="E41" s="2251" t="s">
        <v>994</v>
      </c>
      <c r="F41" s="2252">
        <v>44822</v>
      </c>
      <c r="G41" s="2253">
        <f t="shared" ca="1" si="6"/>
        <v>0.97222222222222221</v>
      </c>
      <c r="H41" s="2251">
        <f t="shared" ca="1" si="7"/>
        <v>355</v>
      </c>
      <c r="I41" s="2251">
        <f t="shared" ca="1" si="8"/>
        <v>11.833333333333334</v>
      </c>
      <c r="J41" s="1724" t="s">
        <v>4328</v>
      </c>
    </row>
    <row r="42" spans="1:10" ht="15.95">
      <c r="A42" s="119">
        <v>41</v>
      </c>
      <c r="B42" s="2251">
        <v>1524392</v>
      </c>
      <c r="C42" s="2251" t="s">
        <v>142</v>
      </c>
      <c r="D42" s="2251"/>
      <c r="E42" s="2251" t="s">
        <v>994</v>
      </c>
      <c r="F42" s="2252">
        <v>44822</v>
      </c>
      <c r="G42" s="2253">
        <f t="shared" ca="1" si="6"/>
        <v>0.97222222222222221</v>
      </c>
      <c r="H42" s="2251">
        <f t="shared" ca="1" si="7"/>
        <v>355</v>
      </c>
      <c r="I42" s="2251">
        <f t="shared" ca="1" si="8"/>
        <v>11.833333333333334</v>
      </c>
      <c r="J42" s="1724" t="s">
        <v>4328</v>
      </c>
    </row>
    <row r="43" spans="1:10" ht="15.95">
      <c r="A43" s="119">
        <v>42</v>
      </c>
      <c r="B43" s="2251">
        <v>1524392</v>
      </c>
      <c r="C43" s="2251" t="s">
        <v>142</v>
      </c>
      <c r="D43" s="2251"/>
      <c r="E43" s="2251" t="s">
        <v>994</v>
      </c>
      <c r="F43" s="2252">
        <v>44822</v>
      </c>
      <c r="G43" s="2253">
        <f t="shared" ca="1" si="6"/>
        <v>0.97222222222222221</v>
      </c>
      <c r="H43" s="2251">
        <f t="shared" ca="1" si="7"/>
        <v>355</v>
      </c>
      <c r="I43" s="2251">
        <f t="shared" ca="1" si="8"/>
        <v>11.833333333333334</v>
      </c>
      <c r="J43" s="1724" t="s">
        <v>4328</v>
      </c>
    </row>
    <row r="44" spans="1:10" ht="15.95">
      <c r="A44" s="119">
        <v>43</v>
      </c>
      <c r="B44" s="2251">
        <v>1548529</v>
      </c>
      <c r="C44" s="2251" t="s">
        <v>144</v>
      </c>
      <c r="D44" s="2251"/>
      <c r="E44" s="2251" t="s">
        <v>994</v>
      </c>
      <c r="F44" s="2252">
        <v>44888</v>
      </c>
      <c r="G44" s="2253">
        <f t="shared" ca="1" si="6"/>
        <v>0.79166666666666663</v>
      </c>
      <c r="H44" s="2251">
        <f t="shared" ca="1" si="7"/>
        <v>289</v>
      </c>
      <c r="I44" s="2251">
        <f t="shared" ca="1" si="8"/>
        <v>9.6333333333333329</v>
      </c>
      <c r="J44" s="1724" t="s">
        <v>3927</v>
      </c>
    </row>
    <row r="45" spans="1:10" ht="15.95">
      <c r="A45" s="119">
        <v>44</v>
      </c>
      <c r="B45" s="2251">
        <v>1548529</v>
      </c>
      <c r="C45" s="2251" t="s">
        <v>144</v>
      </c>
      <c r="D45" s="2251"/>
      <c r="E45" s="2251" t="s">
        <v>994</v>
      </c>
      <c r="F45" s="2252">
        <v>44888</v>
      </c>
      <c r="G45" s="2253">
        <f t="shared" ca="1" si="6"/>
        <v>0.79166666666666663</v>
      </c>
      <c r="H45" s="2251">
        <f t="shared" ca="1" si="7"/>
        <v>289</v>
      </c>
      <c r="I45" s="2251">
        <f t="shared" ca="1" si="8"/>
        <v>9.6333333333333329</v>
      </c>
      <c r="J45" s="1724" t="s">
        <v>3927</v>
      </c>
    </row>
    <row r="46" spans="1:10" ht="15.95">
      <c r="A46" s="119">
        <v>45</v>
      </c>
      <c r="B46" s="2251">
        <v>1548529</v>
      </c>
      <c r="C46" s="2251" t="s">
        <v>144</v>
      </c>
      <c r="D46" s="2251"/>
      <c r="E46" s="2251" t="s">
        <v>994</v>
      </c>
      <c r="F46" s="2252">
        <v>44888</v>
      </c>
      <c r="G46" s="2253">
        <f t="shared" ca="1" si="6"/>
        <v>0.79166666666666663</v>
      </c>
      <c r="H46" s="2251">
        <f t="shared" ca="1" si="7"/>
        <v>289</v>
      </c>
      <c r="I46" s="2251">
        <f t="shared" ca="1" si="8"/>
        <v>9.6333333333333329</v>
      </c>
      <c r="J46" s="1724" t="s">
        <v>3927</v>
      </c>
    </row>
    <row r="47" spans="1:10" ht="15.95">
      <c r="A47" s="119">
        <v>46</v>
      </c>
      <c r="B47" s="2251">
        <v>1548529</v>
      </c>
      <c r="C47" s="2251" t="s">
        <v>144</v>
      </c>
      <c r="D47" s="2251"/>
      <c r="E47" s="2251" t="s">
        <v>994</v>
      </c>
      <c r="F47" s="2252">
        <v>44888</v>
      </c>
      <c r="G47" s="2253">
        <f t="shared" ca="1" si="6"/>
        <v>0.79166666666666663</v>
      </c>
      <c r="H47" s="2251">
        <f t="shared" ca="1" si="7"/>
        <v>289</v>
      </c>
      <c r="I47" s="2251">
        <f t="shared" ca="1" si="8"/>
        <v>9.6333333333333329</v>
      </c>
      <c r="J47" s="1724" t="s">
        <v>3927</v>
      </c>
    </row>
    <row r="48" spans="1:10" ht="15.95">
      <c r="A48" s="119">
        <v>47</v>
      </c>
      <c r="B48" s="2251">
        <v>1548529</v>
      </c>
      <c r="C48" s="2251" t="s">
        <v>144</v>
      </c>
      <c r="D48" s="2251"/>
      <c r="E48" s="2251" t="s">
        <v>994</v>
      </c>
      <c r="F48" s="2252">
        <v>44888</v>
      </c>
      <c r="G48" s="2253">
        <f t="shared" ca="1" si="6"/>
        <v>0.79166666666666663</v>
      </c>
      <c r="H48" s="2251">
        <f t="shared" ca="1" si="7"/>
        <v>289</v>
      </c>
      <c r="I48" s="2251">
        <f t="shared" ca="1" si="8"/>
        <v>9.6333333333333329</v>
      </c>
      <c r="J48" s="1724" t="s">
        <v>3927</v>
      </c>
    </row>
    <row r="49" spans="1:10" ht="15.95">
      <c r="A49" s="119">
        <v>48</v>
      </c>
      <c r="B49" s="2251">
        <v>1548530</v>
      </c>
      <c r="C49" s="2251" t="s">
        <v>142</v>
      </c>
      <c r="D49" s="2251" t="s">
        <v>3801</v>
      </c>
      <c r="E49" s="2251" t="s">
        <v>994</v>
      </c>
      <c r="F49" s="2252">
        <v>44888</v>
      </c>
      <c r="G49" s="2253">
        <f t="shared" ca="1" si="6"/>
        <v>0.79166666666666663</v>
      </c>
      <c r="H49" s="2251">
        <f t="shared" ca="1" si="7"/>
        <v>289</v>
      </c>
      <c r="I49" s="2251">
        <f t="shared" ca="1" si="8"/>
        <v>9.6333333333333329</v>
      </c>
      <c r="J49" s="1724" t="s">
        <v>3927</v>
      </c>
    </row>
    <row r="50" spans="1:10" ht="15.95">
      <c r="A50" s="119">
        <v>49</v>
      </c>
      <c r="B50" s="2251">
        <v>1548530</v>
      </c>
      <c r="C50" s="2251" t="s">
        <v>142</v>
      </c>
      <c r="D50" s="2251" t="s">
        <v>3804</v>
      </c>
      <c r="E50" s="2251" t="s">
        <v>994</v>
      </c>
      <c r="F50" s="2252">
        <v>44888</v>
      </c>
      <c r="G50" s="2253">
        <f t="shared" ca="1" si="6"/>
        <v>0.79166666666666663</v>
      </c>
      <c r="H50" s="2251">
        <f t="shared" ca="1" si="7"/>
        <v>289</v>
      </c>
      <c r="I50" s="2251">
        <f t="shared" ca="1" si="8"/>
        <v>9.6333333333333329</v>
      </c>
      <c r="J50" s="1724" t="s">
        <v>3927</v>
      </c>
    </row>
    <row r="51" spans="1:10" ht="15.95">
      <c r="A51" s="119">
        <v>50</v>
      </c>
      <c r="B51" s="2254">
        <v>1548521</v>
      </c>
      <c r="C51" s="2254" t="s">
        <v>142</v>
      </c>
      <c r="D51" s="2255" t="s">
        <v>3804</v>
      </c>
      <c r="E51" s="2255" t="s">
        <v>948</v>
      </c>
      <c r="F51" s="2256">
        <v>44901</v>
      </c>
      <c r="G51" s="2257">
        <f t="shared" ca="1" si="6"/>
        <v>0.75555555555555554</v>
      </c>
      <c r="H51" s="2254">
        <f t="shared" ca="1" si="7"/>
        <v>276</v>
      </c>
      <c r="I51" s="2254">
        <f t="shared" ca="1" si="8"/>
        <v>9.1999999999999993</v>
      </c>
      <c r="J51" s="2255" t="s">
        <v>4329</v>
      </c>
    </row>
    <row r="52" spans="1:10" ht="15.95">
      <c r="A52" s="119">
        <v>51</v>
      </c>
      <c r="B52" s="2254">
        <v>1548521</v>
      </c>
      <c r="C52" s="2254" t="s">
        <v>142</v>
      </c>
      <c r="D52" s="2255" t="s">
        <v>316</v>
      </c>
      <c r="E52" s="2255" t="s">
        <v>948</v>
      </c>
      <c r="F52" s="2256">
        <v>44901</v>
      </c>
      <c r="G52" s="2257">
        <f t="shared" ca="1" si="6"/>
        <v>0.75555555555555554</v>
      </c>
      <c r="H52" s="2254">
        <f t="shared" ca="1" si="7"/>
        <v>276</v>
      </c>
      <c r="I52" s="2254">
        <f t="shared" ca="1" si="8"/>
        <v>9.1999999999999993</v>
      </c>
      <c r="J52" s="2255" t="s">
        <v>4329</v>
      </c>
    </row>
    <row r="53" spans="1:10" ht="15.95">
      <c r="A53" s="119">
        <v>52</v>
      </c>
      <c r="B53" s="2254">
        <v>1548521</v>
      </c>
      <c r="C53" s="2254" t="s">
        <v>142</v>
      </c>
      <c r="D53" s="2255" t="s">
        <v>323</v>
      </c>
      <c r="E53" s="2255" t="s">
        <v>948</v>
      </c>
      <c r="F53" s="2256">
        <v>44901</v>
      </c>
      <c r="G53" s="2257">
        <f t="shared" ca="1" si="6"/>
        <v>0.75555555555555554</v>
      </c>
      <c r="H53" s="2254">
        <f t="shared" ca="1" si="7"/>
        <v>276</v>
      </c>
      <c r="I53" s="2254">
        <f t="shared" ca="1" si="8"/>
        <v>9.1999999999999993</v>
      </c>
      <c r="J53" s="2255" t="s">
        <v>4329</v>
      </c>
    </row>
    <row r="54" spans="1:10" ht="15.95">
      <c r="A54" s="119">
        <v>53</v>
      </c>
      <c r="B54" s="2254">
        <v>1565486</v>
      </c>
      <c r="C54" s="2254" t="s">
        <v>144</v>
      </c>
      <c r="D54" s="2255" t="s">
        <v>3801</v>
      </c>
      <c r="E54" s="2255" t="s">
        <v>948</v>
      </c>
      <c r="F54" s="2256">
        <v>44946</v>
      </c>
      <c r="G54" s="2257">
        <f t="shared" ca="1" si="6"/>
        <v>0.6333333333333333</v>
      </c>
      <c r="H54" s="2254">
        <f t="shared" ca="1" si="7"/>
        <v>231</v>
      </c>
      <c r="I54" s="2254">
        <f t="shared" ca="1" si="8"/>
        <v>7.7</v>
      </c>
      <c r="J54" s="2255" t="s">
        <v>3787</v>
      </c>
    </row>
    <row r="55" spans="1:10" ht="15.95">
      <c r="A55" s="119">
        <v>54</v>
      </c>
      <c r="B55" s="2254">
        <v>1565486</v>
      </c>
      <c r="C55" s="2254" t="s">
        <v>144</v>
      </c>
      <c r="D55" s="2255" t="s">
        <v>3804</v>
      </c>
      <c r="E55" s="2255" t="s">
        <v>948</v>
      </c>
      <c r="F55" s="2256">
        <v>44946</v>
      </c>
      <c r="G55" s="2257">
        <f t="shared" ca="1" si="6"/>
        <v>0.6333333333333333</v>
      </c>
      <c r="H55" s="2254">
        <f t="shared" ca="1" si="7"/>
        <v>231</v>
      </c>
      <c r="I55" s="2254">
        <f t="shared" ca="1" si="8"/>
        <v>7.7</v>
      </c>
      <c r="J55" s="2255" t="s">
        <v>3787</v>
      </c>
    </row>
    <row r="56" spans="1:10" ht="15.95">
      <c r="A56" s="119">
        <v>55</v>
      </c>
      <c r="B56" s="2254">
        <v>1565486</v>
      </c>
      <c r="C56" s="2254" t="s">
        <v>144</v>
      </c>
      <c r="D56" s="2255" t="s">
        <v>316</v>
      </c>
      <c r="E56" s="2255" t="s">
        <v>948</v>
      </c>
      <c r="F56" s="2256">
        <v>44946</v>
      </c>
      <c r="G56" s="2257">
        <f t="shared" ca="1" si="6"/>
        <v>0.6333333333333333</v>
      </c>
      <c r="H56" s="2254">
        <f t="shared" ca="1" si="7"/>
        <v>231</v>
      </c>
      <c r="I56" s="2254">
        <f t="shared" ca="1" si="8"/>
        <v>7.7</v>
      </c>
      <c r="J56" s="2255" t="s">
        <v>3787</v>
      </c>
    </row>
    <row r="57" spans="1:10" ht="15.95">
      <c r="A57" s="119">
        <v>56</v>
      </c>
      <c r="B57" s="2254">
        <v>1565486</v>
      </c>
      <c r="C57" s="2254" t="s">
        <v>144</v>
      </c>
      <c r="D57" s="2255" t="s">
        <v>323</v>
      </c>
      <c r="E57" s="2255" t="s">
        <v>948</v>
      </c>
      <c r="F57" s="2256">
        <v>44946</v>
      </c>
      <c r="G57" s="2257">
        <f t="shared" ca="1" si="6"/>
        <v>0.6333333333333333</v>
      </c>
      <c r="H57" s="2254">
        <f t="shared" ca="1" si="7"/>
        <v>231</v>
      </c>
      <c r="I57" s="2254">
        <f t="shared" ca="1" si="8"/>
        <v>7.7</v>
      </c>
      <c r="J57" s="2255" t="s">
        <v>3787</v>
      </c>
    </row>
    <row r="58" spans="1:10" ht="15.95">
      <c r="A58" s="119">
        <v>57</v>
      </c>
      <c r="B58" s="2254">
        <v>1565486</v>
      </c>
      <c r="C58" s="2254" t="s">
        <v>144</v>
      </c>
      <c r="D58" s="2255" t="s">
        <v>320</v>
      </c>
      <c r="E58" s="2255" t="s">
        <v>948</v>
      </c>
      <c r="F58" s="2256">
        <v>44946</v>
      </c>
      <c r="G58" s="2257">
        <f t="shared" ca="1" si="6"/>
        <v>0.6333333333333333</v>
      </c>
      <c r="H58" s="2254">
        <f t="shared" ca="1" si="7"/>
        <v>231</v>
      </c>
      <c r="I58" s="2254">
        <f t="shared" ca="1" si="8"/>
        <v>7.7</v>
      </c>
      <c r="J58" s="2255" t="s">
        <v>3787</v>
      </c>
    </row>
    <row r="59" spans="1:10" ht="15.95">
      <c r="A59" s="119">
        <v>58</v>
      </c>
      <c r="B59" s="2254">
        <v>1565467</v>
      </c>
      <c r="C59" s="2255" t="s">
        <v>142</v>
      </c>
      <c r="D59" s="2255" t="s">
        <v>3801</v>
      </c>
      <c r="E59" s="2255" t="s">
        <v>948</v>
      </c>
      <c r="F59" s="2256">
        <v>44946</v>
      </c>
      <c r="G59" s="2257">
        <f t="shared" ca="1" si="6"/>
        <v>0.6333333333333333</v>
      </c>
      <c r="H59" s="2254">
        <f t="shared" ca="1" si="7"/>
        <v>231</v>
      </c>
      <c r="I59" s="2254">
        <f t="shared" ca="1" si="8"/>
        <v>7.7</v>
      </c>
      <c r="J59" s="2255" t="s">
        <v>3787</v>
      </c>
    </row>
    <row r="60" spans="1:10" ht="15.95">
      <c r="A60" s="119">
        <v>59</v>
      </c>
      <c r="B60" s="2254">
        <v>1565467</v>
      </c>
      <c r="C60" s="2255" t="s">
        <v>142</v>
      </c>
      <c r="D60" s="2255" t="s">
        <v>3804</v>
      </c>
      <c r="E60" s="2255" t="s">
        <v>948</v>
      </c>
      <c r="F60" s="2256">
        <v>44946</v>
      </c>
      <c r="G60" s="2257">
        <f t="shared" ca="1" si="6"/>
        <v>0.6333333333333333</v>
      </c>
      <c r="H60" s="2254">
        <f t="shared" ca="1" si="7"/>
        <v>231</v>
      </c>
      <c r="I60" s="2254">
        <f t="shared" ca="1" si="8"/>
        <v>7.7</v>
      </c>
      <c r="J60" s="2255" t="s">
        <v>3787</v>
      </c>
    </row>
    <row r="61" spans="1:10" ht="15.95">
      <c r="A61" s="119">
        <v>60</v>
      </c>
      <c r="B61" s="2254">
        <v>1565467</v>
      </c>
      <c r="C61" s="2255" t="s">
        <v>142</v>
      </c>
      <c r="D61" s="2255" t="s">
        <v>316</v>
      </c>
      <c r="E61" s="2255" t="s">
        <v>948</v>
      </c>
      <c r="F61" s="2256">
        <v>44946</v>
      </c>
      <c r="G61" s="2257">
        <f t="shared" ca="1" si="6"/>
        <v>0.6333333333333333</v>
      </c>
      <c r="H61" s="2254">
        <f t="shared" ca="1" si="7"/>
        <v>231</v>
      </c>
      <c r="I61" s="2254">
        <f t="shared" ca="1" si="8"/>
        <v>7.7</v>
      </c>
      <c r="J61" s="2255" t="s">
        <v>3787</v>
      </c>
    </row>
    <row r="62" spans="1:10" ht="15.95">
      <c r="A62" s="119">
        <v>61</v>
      </c>
      <c r="B62" s="2258">
        <v>1548515</v>
      </c>
      <c r="C62" s="2255" t="s">
        <v>144</v>
      </c>
      <c r="D62" s="2255" t="s">
        <v>3801</v>
      </c>
      <c r="E62" s="2255" t="s">
        <v>937</v>
      </c>
      <c r="F62" s="2259">
        <v>44904</v>
      </c>
      <c r="G62" s="2257">
        <f t="shared" ca="1" si="6"/>
        <v>0.74722222222222223</v>
      </c>
      <c r="H62" s="2254">
        <f t="shared" ca="1" si="7"/>
        <v>273</v>
      </c>
      <c r="I62" s="2258">
        <f t="shared" ca="1" si="8"/>
        <v>9.1</v>
      </c>
      <c r="J62" s="2255" t="s">
        <v>4329</v>
      </c>
    </row>
    <row r="63" spans="1:10" ht="15.95">
      <c r="A63" s="119">
        <v>62</v>
      </c>
      <c r="B63" s="2258">
        <v>1548515</v>
      </c>
      <c r="C63" s="2255" t="s">
        <v>144</v>
      </c>
      <c r="D63" s="2255" t="s">
        <v>3804</v>
      </c>
      <c r="E63" s="2255" t="s">
        <v>937</v>
      </c>
      <c r="F63" s="2259">
        <v>44904</v>
      </c>
      <c r="G63" s="2257">
        <f t="shared" ca="1" si="6"/>
        <v>0.74722222222222223</v>
      </c>
      <c r="H63" s="2254">
        <f t="shared" ca="1" si="7"/>
        <v>273</v>
      </c>
      <c r="I63" s="2258">
        <f t="shared" ca="1" si="8"/>
        <v>9.1</v>
      </c>
      <c r="J63" s="2255" t="s">
        <v>4329</v>
      </c>
    </row>
    <row r="64" spans="1:10" ht="15.95">
      <c r="A64" s="119">
        <v>63</v>
      </c>
      <c r="B64" s="2258">
        <v>1513073</v>
      </c>
      <c r="C64" s="2255" t="s">
        <v>144</v>
      </c>
      <c r="D64" s="2255" t="s">
        <v>3801</v>
      </c>
      <c r="E64" s="2255" t="s">
        <v>937</v>
      </c>
      <c r="F64" s="2259">
        <v>44946</v>
      </c>
      <c r="G64" s="2257">
        <f t="shared" ca="1" si="6"/>
        <v>0.6333333333333333</v>
      </c>
      <c r="H64" s="2254">
        <f t="shared" ca="1" si="7"/>
        <v>231</v>
      </c>
      <c r="I64" s="2258">
        <f t="shared" ca="1" si="8"/>
        <v>7.7</v>
      </c>
      <c r="J64" s="2255" t="s">
        <v>3787</v>
      </c>
    </row>
    <row r="65" spans="1:10" ht="15.95">
      <c r="A65" s="119">
        <v>64</v>
      </c>
      <c r="B65" s="2258">
        <v>1513073</v>
      </c>
      <c r="C65" s="2255" t="s">
        <v>144</v>
      </c>
      <c r="D65" s="2255" t="s">
        <v>3804</v>
      </c>
      <c r="E65" s="2255" t="s">
        <v>937</v>
      </c>
      <c r="F65" s="2259">
        <v>44946</v>
      </c>
      <c r="G65" s="2257">
        <f t="shared" ca="1" si="6"/>
        <v>0.6333333333333333</v>
      </c>
      <c r="H65" s="2254">
        <f t="shared" ca="1" si="7"/>
        <v>231</v>
      </c>
      <c r="I65" s="2258">
        <f t="shared" ca="1" si="8"/>
        <v>7.7</v>
      </c>
      <c r="J65" s="2255" t="s">
        <v>3787</v>
      </c>
    </row>
    <row r="66" spans="1:10" ht="15.95">
      <c r="A66" s="119">
        <v>65</v>
      </c>
      <c r="B66" s="2258">
        <v>1565470</v>
      </c>
      <c r="C66" s="2255" t="s">
        <v>142</v>
      </c>
      <c r="D66" s="2255" t="s">
        <v>3801</v>
      </c>
      <c r="E66" s="2255" t="s">
        <v>937</v>
      </c>
      <c r="F66" s="2259">
        <v>44946</v>
      </c>
      <c r="G66" s="2257">
        <f t="shared" ca="1" si="6"/>
        <v>0.6333333333333333</v>
      </c>
      <c r="H66" s="2254">
        <f t="shared" ca="1" si="7"/>
        <v>231</v>
      </c>
      <c r="I66" s="2258">
        <f t="shared" ca="1" si="8"/>
        <v>7.7</v>
      </c>
      <c r="J66" s="2255" t="s">
        <v>3787</v>
      </c>
    </row>
    <row r="67" spans="1:10" ht="15.95">
      <c r="A67" s="119">
        <v>66</v>
      </c>
      <c r="B67" s="2258">
        <v>1565470</v>
      </c>
      <c r="C67" s="2255" t="s">
        <v>142</v>
      </c>
      <c r="D67" s="2255" t="s">
        <v>3804</v>
      </c>
      <c r="E67" s="2255" t="s">
        <v>937</v>
      </c>
      <c r="F67" s="2259">
        <v>44946</v>
      </c>
      <c r="G67" s="2257">
        <f t="shared" ca="1" si="6"/>
        <v>0.6333333333333333</v>
      </c>
      <c r="H67" s="2254">
        <f t="shared" ca="1" si="7"/>
        <v>231</v>
      </c>
      <c r="I67" s="2258">
        <f t="shared" ca="1" si="8"/>
        <v>7.7</v>
      </c>
      <c r="J67" s="2255" t="s">
        <v>3787</v>
      </c>
    </row>
    <row r="68" spans="1:10" ht="15.95">
      <c r="A68" s="119">
        <v>67</v>
      </c>
      <c r="B68" s="2258">
        <v>1565470</v>
      </c>
      <c r="C68" s="2255" t="s">
        <v>142</v>
      </c>
      <c r="D68" s="2255" t="s">
        <v>316</v>
      </c>
      <c r="E68" s="2255" t="s">
        <v>937</v>
      </c>
      <c r="F68" s="2259">
        <v>44946</v>
      </c>
      <c r="G68" s="2257">
        <f t="shared" ca="1" si="6"/>
        <v>0.6333333333333333</v>
      </c>
      <c r="H68" s="2254">
        <f t="shared" ca="1" si="7"/>
        <v>231</v>
      </c>
      <c r="I68" s="2258">
        <f t="shared" ca="1" si="8"/>
        <v>7.7</v>
      </c>
      <c r="J68" s="2255" t="s">
        <v>3787</v>
      </c>
    </row>
    <row r="69" spans="1:10" ht="15.95">
      <c r="A69" s="119">
        <v>68</v>
      </c>
      <c r="B69" s="2260">
        <v>1524397</v>
      </c>
      <c r="C69" s="2261" t="s">
        <v>144</v>
      </c>
      <c r="D69" s="2261" t="s">
        <v>323</v>
      </c>
      <c r="E69" s="2261" t="s">
        <v>1039</v>
      </c>
      <c r="F69" s="2262">
        <v>44859</v>
      </c>
      <c r="G69" s="2263">
        <f t="shared" ca="1" si="6"/>
        <v>0.86944444444444446</v>
      </c>
      <c r="H69" s="2260">
        <f t="shared" ca="1" si="7"/>
        <v>318</v>
      </c>
      <c r="I69" s="2260">
        <f t="shared" ca="1" si="8"/>
        <v>10.6</v>
      </c>
      <c r="J69" s="2264" t="s">
        <v>4328</v>
      </c>
    </row>
    <row r="70" spans="1:10" ht="15.95">
      <c r="A70" s="119">
        <v>69</v>
      </c>
      <c r="B70" s="2260">
        <v>1524397</v>
      </c>
      <c r="C70" s="2261" t="s">
        <v>144</v>
      </c>
      <c r="D70" s="2261" t="s">
        <v>320</v>
      </c>
      <c r="E70" s="2261" t="s">
        <v>1039</v>
      </c>
      <c r="F70" s="2262">
        <v>44859</v>
      </c>
      <c r="G70" s="2263">
        <f t="shared" ca="1" si="6"/>
        <v>0.86944444444444446</v>
      </c>
      <c r="H70" s="2260">
        <f t="shared" ca="1" si="7"/>
        <v>318</v>
      </c>
      <c r="I70" s="2260">
        <f t="shared" ca="1" si="8"/>
        <v>10.6</v>
      </c>
      <c r="J70" s="2264" t="s">
        <v>4328</v>
      </c>
    </row>
    <row r="71" spans="1:10" ht="15.95">
      <c r="A71" s="119">
        <v>70</v>
      </c>
      <c r="B71" s="2260">
        <v>1524398</v>
      </c>
      <c r="C71" s="2261" t="s">
        <v>142</v>
      </c>
      <c r="D71" s="2261" t="s">
        <v>3801</v>
      </c>
      <c r="E71" s="2261" t="s">
        <v>1039</v>
      </c>
      <c r="F71" s="2262">
        <v>44791</v>
      </c>
      <c r="G71" s="2263">
        <f t="shared" ca="1" si="6"/>
        <v>1.0555555555555556</v>
      </c>
      <c r="H71" s="2260">
        <f t="shared" ca="1" si="7"/>
        <v>386</v>
      </c>
      <c r="I71" s="2260">
        <f t="shared" ca="1" si="8"/>
        <v>12.866666666666667</v>
      </c>
      <c r="J71" s="2264" t="s">
        <v>4328</v>
      </c>
    </row>
    <row r="72" spans="1:10" ht="15.95">
      <c r="A72" s="119">
        <v>71</v>
      </c>
      <c r="B72" s="2260">
        <v>1524398</v>
      </c>
      <c r="C72" s="2261" t="s">
        <v>142</v>
      </c>
      <c r="D72" s="2261" t="s">
        <v>326</v>
      </c>
      <c r="E72" s="2261" t="s">
        <v>1039</v>
      </c>
      <c r="F72" s="2262">
        <v>44791</v>
      </c>
      <c r="G72" s="2263">
        <f t="shared" ca="1" si="6"/>
        <v>1.0555555555555556</v>
      </c>
      <c r="H72" s="2260">
        <f t="shared" ca="1" si="7"/>
        <v>386</v>
      </c>
      <c r="I72" s="2260">
        <f t="shared" ca="1" si="8"/>
        <v>12.866666666666667</v>
      </c>
      <c r="J72" s="2264" t="s">
        <v>4328</v>
      </c>
    </row>
    <row r="73" spans="1:10" ht="15.95">
      <c r="A73" s="119">
        <v>72</v>
      </c>
      <c r="B73" s="2260">
        <v>1524385</v>
      </c>
      <c r="C73" s="2261" t="s">
        <v>144</v>
      </c>
      <c r="D73" s="2261" t="s">
        <v>3801</v>
      </c>
      <c r="E73" s="2261" t="s">
        <v>1039</v>
      </c>
      <c r="F73" s="2262">
        <v>44807</v>
      </c>
      <c r="G73" s="2263">
        <f t="shared" ca="1" si="6"/>
        <v>1.0138888888888888</v>
      </c>
      <c r="H73" s="2260">
        <f t="shared" ca="1" si="7"/>
        <v>370</v>
      </c>
      <c r="I73" s="2260">
        <f t="shared" ca="1" si="8"/>
        <v>12.333333333333334</v>
      </c>
      <c r="J73" s="2264" t="s">
        <v>4328</v>
      </c>
    </row>
    <row r="74" spans="1:10" ht="15.95">
      <c r="A74" s="119">
        <v>73</v>
      </c>
      <c r="B74" s="2260">
        <v>1524385</v>
      </c>
      <c r="C74" s="2261" t="s">
        <v>144</v>
      </c>
      <c r="D74" s="2261" t="s">
        <v>3804</v>
      </c>
      <c r="E74" s="2261" t="s">
        <v>1039</v>
      </c>
      <c r="F74" s="2262">
        <v>44807</v>
      </c>
      <c r="G74" s="2263">
        <f t="shared" ca="1" si="6"/>
        <v>1.0138888888888888</v>
      </c>
      <c r="H74" s="2260">
        <f t="shared" ca="1" si="7"/>
        <v>370</v>
      </c>
      <c r="I74" s="2260">
        <f t="shared" ca="1" si="8"/>
        <v>12.333333333333334</v>
      </c>
      <c r="J74" s="2264" t="s">
        <v>4328</v>
      </c>
    </row>
    <row r="75" spans="1:10" ht="15.95">
      <c r="A75" s="119">
        <v>74</v>
      </c>
      <c r="B75" s="2260">
        <v>1524385</v>
      </c>
      <c r="C75" s="2261" t="s">
        <v>144</v>
      </c>
      <c r="D75" s="2261" t="s">
        <v>316</v>
      </c>
      <c r="E75" s="2261" t="s">
        <v>1039</v>
      </c>
      <c r="F75" s="2262">
        <v>44807</v>
      </c>
      <c r="G75" s="2263">
        <f t="shared" ca="1" si="6"/>
        <v>1.0138888888888888</v>
      </c>
      <c r="H75" s="2260">
        <f t="shared" ca="1" si="7"/>
        <v>370</v>
      </c>
      <c r="I75" s="2260">
        <f t="shared" ca="1" si="8"/>
        <v>12.333333333333334</v>
      </c>
      <c r="J75" s="2264" t="s">
        <v>4328</v>
      </c>
    </row>
    <row r="76" spans="1:10" ht="15.95">
      <c r="A76" s="119">
        <v>75</v>
      </c>
      <c r="B76" s="2260">
        <v>1524385</v>
      </c>
      <c r="C76" s="2261" t="s">
        <v>144</v>
      </c>
      <c r="D76" s="2261" t="s">
        <v>323</v>
      </c>
      <c r="E76" s="2261" t="s">
        <v>1039</v>
      </c>
      <c r="F76" s="2262">
        <v>44844</v>
      </c>
      <c r="G76" s="2263">
        <f t="shared" ca="1" si="6"/>
        <v>0.91111111111111109</v>
      </c>
      <c r="H76" s="2260">
        <f t="shared" ca="1" si="7"/>
        <v>333</v>
      </c>
      <c r="I76" s="2260">
        <f t="shared" ca="1" si="8"/>
        <v>11.1</v>
      </c>
      <c r="J76" s="2264" t="s">
        <v>4328</v>
      </c>
    </row>
    <row r="77" spans="1:10" ht="15.95">
      <c r="A77" s="119">
        <v>76</v>
      </c>
      <c r="B77" s="2260">
        <v>1524385</v>
      </c>
      <c r="C77" s="2261" t="s">
        <v>144</v>
      </c>
      <c r="D77" s="2261" t="s">
        <v>320</v>
      </c>
      <c r="E77" s="2261" t="s">
        <v>1039</v>
      </c>
      <c r="F77" s="2262">
        <v>44900</v>
      </c>
      <c r="G77" s="2263">
        <f t="shared" ca="1" si="6"/>
        <v>0.7583333333333333</v>
      </c>
      <c r="H77" s="2260">
        <f t="shared" ca="1" si="7"/>
        <v>277</v>
      </c>
      <c r="I77" s="2260">
        <f t="shared" ca="1" si="8"/>
        <v>9.2333333333333325</v>
      </c>
      <c r="J77" s="2264" t="s">
        <v>4329</v>
      </c>
    </row>
    <row r="78" spans="1:10" ht="15.95">
      <c r="A78" s="119">
        <v>77</v>
      </c>
      <c r="B78" s="2260">
        <v>1524386</v>
      </c>
      <c r="C78" s="2261" t="s">
        <v>142</v>
      </c>
      <c r="D78" s="2261" t="s">
        <v>3801</v>
      </c>
      <c r="E78" s="2261" t="s">
        <v>1039</v>
      </c>
      <c r="F78" s="2262">
        <v>44807</v>
      </c>
      <c r="G78" s="2263">
        <f t="shared" ca="1" si="6"/>
        <v>1.0138888888888888</v>
      </c>
      <c r="H78" s="2260">
        <f t="shared" ca="1" si="7"/>
        <v>370</v>
      </c>
      <c r="I78" s="2260">
        <f t="shared" ca="1" si="8"/>
        <v>12.333333333333334</v>
      </c>
      <c r="J78" s="2264" t="s">
        <v>4328</v>
      </c>
    </row>
    <row r="79" spans="1:10" ht="15.95">
      <c r="A79" s="119">
        <v>78</v>
      </c>
      <c r="B79" s="2260">
        <v>1524386</v>
      </c>
      <c r="C79" s="2261" t="s">
        <v>142</v>
      </c>
      <c r="D79" s="2261" t="s">
        <v>3804</v>
      </c>
      <c r="E79" s="2261" t="s">
        <v>1039</v>
      </c>
      <c r="F79" s="2262">
        <v>44807</v>
      </c>
      <c r="G79" s="2263">
        <f t="shared" ca="1" si="6"/>
        <v>1.0138888888888888</v>
      </c>
      <c r="H79" s="2260">
        <f t="shared" ca="1" si="7"/>
        <v>370</v>
      </c>
      <c r="I79" s="2260">
        <f t="shared" ca="1" si="8"/>
        <v>12.333333333333334</v>
      </c>
      <c r="J79" s="2264" t="s">
        <v>4328</v>
      </c>
    </row>
    <row r="80" spans="1:10" ht="15.95">
      <c r="A80" s="119">
        <v>79</v>
      </c>
      <c r="B80" s="2260">
        <v>1524390</v>
      </c>
      <c r="C80" s="2261" t="s">
        <v>142</v>
      </c>
      <c r="D80" s="2261" t="s">
        <v>3801</v>
      </c>
      <c r="E80" s="2261" t="s">
        <v>1039</v>
      </c>
      <c r="F80" s="2262">
        <v>44844</v>
      </c>
      <c r="G80" s="2263">
        <f t="shared" ca="1" si="6"/>
        <v>0.91111111111111109</v>
      </c>
      <c r="H80" s="2260">
        <f t="shared" ca="1" si="7"/>
        <v>333</v>
      </c>
      <c r="I80" s="2260">
        <f t="shared" ca="1" si="8"/>
        <v>11.1</v>
      </c>
      <c r="J80" s="2264" t="s">
        <v>4328</v>
      </c>
    </row>
    <row r="81" spans="1:10" ht="15.95">
      <c r="A81" s="119">
        <v>80</v>
      </c>
      <c r="B81" s="2260">
        <v>1524390</v>
      </c>
      <c r="C81" s="2261" t="s">
        <v>142</v>
      </c>
      <c r="D81" s="2261" t="s">
        <v>320</v>
      </c>
      <c r="E81" s="2261" t="s">
        <v>1039</v>
      </c>
      <c r="F81" s="2262">
        <v>44844</v>
      </c>
      <c r="G81" s="2263">
        <f t="shared" ca="1" si="6"/>
        <v>0.91111111111111109</v>
      </c>
      <c r="H81" s="2260">
        <f t="shared" ca="1" si="7"/>
        <v>333</v>
      </c>
      <c r="I81" s="2260">
        <f t="shared" ca="1" si="8"/>
        <v>11.1</v>
      </c>
      <c r="J81" s="2264" t="s">
        <v>4328</v>
      </c>
    </row>
    <row r="82" spans="1:10" ht="15.95">
      <c r="A82" s="119">
        <v>81</v>
      </c>
      <c r="B82" s="2260">
        <v>1524390</v>
      </c>
      <c r="C82" s="2261" t="s">
        <v>142</v>
      </c>
      <c r="D82" s="2261" t="s">
        <v>316</v>
      </c>
      <c r="E82" s="2261" t="s">
        <v>1039</v>
      </c>
      <c r="F82" s="2262">
        <v>44859</v>
      </c>
      <c r="G82" s="2263">
        <f t="shared" ca="1" si="6"/>
        <v>0.86944444444444446</v>
      </c>
      <c r="H82" s="2260">
        <f t="shared" ca="1" si="7"/>
        <v>318</v>
      </c>
      <c r="I82" s="2260">
        <f t="shared" ca="1" si="8"/>
        <v>10.6</v>
      </c>
      <c r="J82" s="2264" t="s">
        <v>4328</v>
      </c>
    </row>
    <row r="83" spans="1:10" ht="15.95">
      <c r="A83" s="119">
        <v>82</v>
      </c>
      <c r="B83" s="2260">
        <v>1524390</v>
      </c>
      <c r="C83" s="2261" t="s">
        <v>142</v>
      </c>
      <c r="D83" s="2261" t="s">
        <v>323</v>
      </c>
      <c r="E83" s="2261" t="s">
        <v>1039</v>
      </c>
      <c r="F83" s="2262">
        <v>44859</v>
      </c>
      <c r="G83" s="2263">
        <f t="shared" ca="1" si="6"/>
        <v>0.86944444444444446</v>
      </c>
      <c r="H83" s="2260">
        <f t="shared" ca="1" si="7"/>
        <v>318</v>
      </c>
      <c r="I83" s="2260">
        <f t="shared" ca="1" si="8"/>
        <v>10.6</v>
      </c>
      <c r="J83" s="2264" t="s">
        <v>4328</v>
      </c>
    </row>
    <row r="84" spans="1:10" ht="15.95">
      <c r="A84" s="119">
        <v>83</v>
      </c>
      <c r="B84" s="2260">
        <v>1548514</v>
      </c>
      <c r="C84" s="2261" t="s">
        <v>142</v>
      </c>
      <c r="D84" s="2261" t="s">
        <v>3801</v>
      </c>
      <c r="E84" s="2261" t="s">
        <v>1039</v>
      </c>
      <c r="F84" s="2262">
        <v>44879</v>
      </c>
      <c r="G84" s="2263">
        <f t="shared" ca="1" si="6"/>
        <v>0.81666666666666665</v>
      </c>
      <c r="H84" s="2260">
        <f t="shared" ca="1" si="7"/>
        <v>298</v>
      </c>
      <c r="I84" s="2260">
        <f t="shared" ca="1" si="8"/>
        <v>9.9333333333333336</v>
      </c>
      <c r="J84" s="2264" t="s">
        <v>3927</v>
      </c>
    </row>
    <row r="85" spans="1:10" ht="15.95">
      <c r="A85" s="119">
        <v>84</v>
      </c>
      <c r="B85" s="2260">
        <v>1548514</v>
      </c>
      <c r="C85" s="2261" t="s">
        <v>142</v>
      </c>
      <c r="D85" s="2261" t="s">
        <v>3804</v>
      </c>
      <c r="E85" s="2261" t="s">
        <v>1039</v>
      </c>
      <c r="F85" s="2262">
        <v>44879</v>
      </c>
      <c r="G85" s="2263">
        <f t="shared" ca="1" si="6"/>
        <v>0.81666666666666665</v>
      </c>
      <c r="H85" s="2260">
        <f t="shared" ca="1" si="7"/>
        <v>298</v>
      </c>
      <c r="I85" s="2260">
        <f t="shared" ca="1" si="8"/>
        <v>9.9333333333333336</v>
      </c>
      <c r="J85" s="2264" t="s">
        <v>3927</v>
      </c>
    </row>
    <row r="86" spans="1:10" ht="15.95">
      <c r="A86" s="119">
        <v>85</v>
      </c>
      <c r="B86" s="2260">
        <v>1548514</v>
      </c>
      <c r="C86" s="2261" t="s">
        <v>142</v>
      </c>
      <c r="D86" s="2261" t="s">
        <v>316</v>
      </c>
      <c r="E86" s="2261" t="s">
        <v>1039</v>
      </c>
      <c r="F86" s="2262">
        <v>44900</v>
      </c>
      <c r="G86" s="2263">
        <f t="shared" ca="1" si="6"/>
        <v>0.7583333333333333</v>
      </c>
      <c r="H86" s="2260">
        <f t="shared" ca="1" si="7"/>
        <v>277</v>
      </c>
      <c r="I86" s="2260">
        <f t="shared" ca="1" si="8"/>
        <v>9.2333333333333325</v>
      </c>
      <c r="J86" s="2264" t="s">
        <v>4329</v>
      </c>
    </row>
    <row r="87" spans="1:10" ht="15.95">
      <c r="A87" s="119">
        <v>86</v>
      </c>
      <c r="B87" s="2260">
        <v>1548514</v>
      </c>
      <c r="C87" s="2261" t="s">
        <v>142</v>
      </c>
      <c r="D87" s="2261" t="s">
        <v>323</v>
      </c>
      <c r="E87" s="2261" t="s">
        <v>1039</v>
      </c>
      <c r="F87" s="2262">
        <v>44900</v>
      </c>
      <c r="G87" s="2263">
        <f t="shared" ca="1" si="6"/>
        <v>0.7583333333333333</v>
      </c>
      <c r="H87" s="2260">
        <f t="shared" ca="1" si="7"/>
        <v>277</v>
      </c>
      <c r="I87" s="2260">
        <f t="shared" ca="1" si="8"/>
        <v>9.2333333333333325</v>
      </c>
      <c r="J87" s="2264" t="s">
        <v>4329</v>
      </c>
    </row>
    <row r="88" spans="1:10" ht="15.95">
      <c r="A88" s="119">
        <v>87</v>
      </c>
      <c r="B88" s="2260">
        <v>1548513</v>
      </c>
      <c r="C88" s="2261" t="s">
        <v>144</v>
      </c>
      <c r="D88" s="2261" t="s">
        <v>3801</v>
      </c>
      <c r="E88" s="2261" t="s">
        <v>1039</v>
      </c>
      <c r="F88" s="2262">
        <v>44879</v>
      </c>
      <c r="G88" s="2263">
        <f t="shared" ca="1" si="6"/>
        <v>0.81666666666666665</v>
      </c>
      <c r="H88" s="2260">
        <f t="shared" ca="1" si="7"/>
        <v>298</v>
      </c>
      <c r="I88" s="2260">
        <f t="shared" ca="1" si="8"/>
        <v>9.9333333333333336</v>
      </c>
      <c r="J88" s="2264" t="s">
        <v>3927</v>
      </c>
    </row>
    <row r="89" spans="1:10" ht="15.95">
      <c r="A89" s="119">
        <v>88</v>
      </c>
      <c r="B89" s="2260">
        <v>1548513</v>
      </c>
      <c r="C89" s="2261" t="s">
        <v>144</v>
      </c>
      <c r="D89" s="2261" t="s">
        <v>3804</v>
      </c>
      <c r="E89" s="2261" t="s">
        <v>1039</v>
      </c>
      <c r="F89" s="2262">
        <v>44879</v>
      </c>
      <c r="G89" s="2263">
        <f t="shared" ca="1" si="6"/>
        <v>0.81666666666666665</v>
      </c>
      <c r="H89" s="2260">
        <f t="shared" ca="1" si="7"/>
        <v>298</v>
      </c>
      <c r="I89" s="2260">
        <f t="shared" ca="1" si="8"/>
        <v>9.9333333333333336</v>
      </c>
      <c r="J89" s="2264" t="s">
        <v>3927</v>
      </c>
    </row>
    <row r="90" spans="1:10" ht="15.95">
      <c r="A90" s="119">
        <v>89</v>
      </c>
      <c r="B90" s="2260">
        <v>1548513</v>
      </c>
      <c r="C90" s="2261" t="s">
        <v>144</v>
      </c>
      <c r="D90" s="2261" t="s">
        <v>316</v>
      </c>
      <c r="E90" s="2261" t="s">
        <v>1039</v>
      </c>
      <c r="F90" s="2262">
        <v>44879</v>
      </c>
      <c r="G90" s="2263">
        <f t="shared" ca="1" si="6"/>
        <v>0.81666666666666665</v>
      </c>
      <c r="H90" s="2260">
        <f t="shared" ca="1" si="7"/>
        <v>298</v>
      </c>
      <c r="I90" s="2260">
        <f t="shared" ca="1" si="8"/>
        <v>9.9333333333333336</v>
      </c>
      <c r="J90" s="2264" t="s">
        <v>3927</v>
      </c>
    </row>
    <row r="91" spans="1:10" ht="15.95">
      <c r="A91" s="119">
        <v>90</v>
      </c>
      <c r="B91" s="2260">
        <v>1548513</v>
      </c>
      <c r="C91" s="2261" t="s">
        <v>144</v>
      </c>
      <c r="D91" s="2261" t="s">
        <v>323</v>
      </c>
      <c r="E91" s="2261" t="s">
        <v>1039</v>
      </c>
      <c r="F91" s="2262">
        <v>44894</v>
      </c>
      <c r="G91" s="2263">
        <f t="shared" ca="1" si="6"/>
        <v>0.77500000000000002</v>
      </c>
      <c r="H91" s="2260">
        <f t="shared" ca="1" si="7"/>
        <v>283</v>
      </c>
      <c r="I91" s="2260">
        <f t="shared" ca="1" si="8"/>
        <v>9.4333333333333336</v>
      </c>
      <c r="J91" s="2264" t="s">
        <v>4329</v>
      </c>
    </row>
    <row r="92" spans="1:10" ht="15.95">
      <c r="A92" s="119">
        <v>91</v>
      </c>
      <c r="B92" s="2260">
        <v>1548513</v>
      </c>
      <c r="C92" s="2261" t="s">
        <v>144</v>
      </c>
      <c r="D92" s="2261" t="s">
        <v>320</v>
      </c>
      <c r="E92" s="2261" t="s">
        <v>1039</v>
      </c>
      <c r="F92" s="2262">
        <v>44894</v>
      </c>
      <c r="G92" s="2263">
        <f t="shared" ca="1" si="6"/>
        <v>0.77500000000000002</v>
      </c>
      <c r="H92" s="2260">
        <f t="shared" ca="1" si="7"/>
        <v>283</v>
      </c>
      <c r="I92" s="2260">
        <f t="shared" ca="1" si="8"/>
        <v>9.4333333333333336</v>
      </c>
      <c r="J92" s="2264" t="s">
        <v>4329</v>
      </c>
    </row>
  </sheetData>
  <conditionalFormatting sqref="I2:I22">
    <cfRule type="cellIs" dxfId="15" priority="4" operator="between">
      <formula>8.5</formula>
      <formula>9.5</formula>
    </cfRule>
  </conditionalFormatting>
  <conditionalFormatting sqref="I2:I92">
    <cfRule type="cellIs" dxfId="14" priority="1" operator="between">
      <formula>14.5</formula>
      <formula>15.5</formula>
    </cfRule>
    <cfRule type="cellIs" dxfId="13" priority="3" operator="between">
      <formula>2.5</formula>
      <formula>3.5</formula>
    </cfRule>
  </conditionalFormatting>
  <conditionalFormatting sqref="I23:I92">
    <cfRule type="cellIs" dxfId="12" priority="2" operator="between">
      <formula>8.5</formula>
      <formula>9.5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D9ED-E272-4A1C-9E3F-646E5FCD9A2C}">
  <sheetPr>
    <tabColor rgb="FFBBF0EF"/>
    <pageSetUpPr fitToPage="1"/>
  </sheetPr>
  <dimension ref="A1:AG31"/>
  <sheetViews>
    <sheetView workbookViewId="0">
      <selection activeCell="A27" sqref="A27:XFD28"/>
    </sheetView>
  </sheetViews>
  <sheetFormatPr defaultColWidth="8.85546875" defaultRowHeight="15"/>
  <cols>
    <col min="1" max="1" width="6.140625" style="1304" bestFit="1" customWidth="1"/>
    <col min="2" max="2" width="16.7109375" style="1304" customWidth="1"/>
    <col min="3" max="3" width="9.42578125" bestFit="1" customWidth="1"/>
    <col min="4" max="4" width="17" bestFit="1" customWidth="1"/>
    <col min="5" max="5" width="14.42578125" bestFit="1" customWidth="1"/>
    <col min="6" max="6" width="4.28515625" bestFit="1" customWidth="1"/>
    <col min="7" max="7" width="9.85546875" bestFit="1" customWidth="1"/>
    <col min="8" max="8" width="8.42578125" style="1304" bestFit="1" customWidth="1"/>
    <col min="9" max="9" width="11.42578125" bestFit="1" customWidth="1"/>
    <col min="10" max="10" width="10.7109375" bestFit="1" customWidth="1"/>
    <col min="11" max="11" width="10" bestFit="1" customWidth="1"/>
    <col min="12" max="12" width="12.85546875" bestFit="1" customWidth="1"/>
    <col min="13" max="13" width="19" bestFit="1" customWidth="1"/>
    <col min="14" max="14" width="15.42578125" bestFit="1" customWidth="1"/>
    <col min="15" max="15" width="17" bestFit="1" customWidth="1"/>
    <col min="16" max="16" width="12.42578125" bestFit="1" customWidth="1"/>
    <col min="17" max="17" width="13.42578125" bestFit="1" customWidth="1"/>
    <col min="18" max="20" width="10.42578125" bestFit="1" customWidth="1"/>
    <col min="22" max="22" width="10.42578125" bestFit="1" customWidth="1"/>
    <col min="23" max="23" width="11.28515625" bestFit="1" customWidth="1"/>
    <col min="24" max="24" width="10.42578125" bestFit="1" customWidth="1"/>
    <col min="26" max="28" width="10.42578125" bestFit="1" customWidth="1"/>
    <col min="29" max="29" width="12.7109375" bestFit="1" customWidth="1"/>
    <col min="30" max="30" width="9.28515625" bestFit="1" customWidth="1"/>
    <col min="31" max="33" width="10.42578125" bestFit="1" customWidth="1"/>
  </cols>
  <sheetData>
    <row r="1" spans="1:33">
      <c r="A1" s="1810" t="s">
        <v>126</v>
      </c>
      <c r="B1" s="1810" t="s">
        <v>267</v>
      </c>
      <c r="C1" s="1810" t="s">
        <v>3367</v>
      </c>
      <c r="D1" s="1810" t="s">
        <v>269</v>
      </c>
      <c r="E1" s="1810" t="s">
        <v>3227</v>
      </c>
      <c r="F1" s="1810" t="s">
        <v>219</v>
      </c>
      <c r="G1" s="1810" t="s">
        <v>222</v>
      </c>
      <c r="H1" s="1810" t="s">
        <v>271</v>
      </c>
      <c r="I1" s="1810" t="s">
        <v>218</v>
      </c>
      <c r="J1" s="1810" t="s">
        <v>272</v>
      </c>
      <c r="K1" s="1810" t="s">
        <v>3684</v>
      </c>
      <c r="L1" s="1810" t="s">
        <v>3685</v>
      </c>
      <c r="M1" s="1810" t="s">
        <v>3233</v>
      </c>
      <c r="N1" s="1811" t="s">
        <v>3675</v>
      </c>
      <c r="O1" s="1810" t="s">
        <v>3676</v>
      </c>
      <c r="P1" s="1403" t="s">
        <v>4270</v>
      </c>
      <c r="Q1" s="1403" t="s">
        <v>4271</v>
      </c>
      <c r="R1" s="2133">
        <v>44939</v>
      </c>
      <c r="S1" s="2133">
        <v>44946</v>
      </c>
      <c r="T1" s="2133">
        <v>44953</v>
      </c>
      <c r="U1" s="2133">
        <v>44960</v>
      </c>
      <c r="V1" s="6">
        <v>44967</v>
      </c>
      <c r="W1" s="6">
        <v>44974</v>
      </c>
      <c r="X1" s="6">
        <v>44981</v>
      </c>
      <c r="Y1" s="6">
        <v>44988</v>
      </c>
      <c r="Z1" s="6">
        <v>44995</v>
      </c>
      <c r="AA1" s="6">
        <v>45002</v>
      </c>
      <c r="AB1" s="6">
        <v>45008</v>
      </c>
      <c r="AC1" s="6" t="s">
        <v>3738</v>
      </c>
      <c r="AD1" s="6"/>
      <c r="AE1" s="6"/>
      <c r="AF1" s="6"/>
      <c r="AG1" s="6"/>
    </row>
    <row r="2" spans="1:33" ht="15.95">
      <c r="A2" s="1810">
        <v>1</v>
      </c>
      <c r="B2" s="1810"/>
      <c r="C2" s="1810" t="s">
        <v>4330</v>
      </c>
      <c r="D2" s="2480" t="s">
        <v>4145</v>
      </c>
      <c r="E2" s="2466">
        <v>1524404</v>
      </c>
      <c r="F2" s="1785" t="s">
        <v>142</v>
      </c>
      <c r="G2" s="1785" t="s">
        <v>1248</v>
      </c>
      <c r="H2" s="1785" t="s">
        <v>329</v>
      </c>
      <c r="I2" s="1786">
        <v>44762</v>
      </c>
      <c r="J2" s="1785">
        <f ca="1">YEARFRAC(I2,TODAY())</f>
        <v>1.1333333333333333</v>
      </c>
      <c r="K2" s="1785">
        <f ca="1">_xlfn.DAYS(TODAY(),I2)</f>
        <v>415</v>
      </c>
      <c r="L2" s="1785">
        <f ca="1">K2/30</f>
        <v>13.833333333333334</v>
      </c>
      <c r="M2" s="1785" t="s">
        <v>4331</v>
      </c>
      <c r="N2" s="1788">
        <v>44970</v>
      </c>
      <c r="O2" s="1785">
        <f>_xlfn.DAYS(N2,I2)/30</f>
        <v>6.9333333333333336</v>
      </c>
      <c r="P2" s="1810">
        <v>31</v>
      </c>
      <c r="Q2" s="1810">
        <v>202</v>
      </c>
    </row>
    <row r="3" spans="1:33" ht="15.95">
      <c r="A3" s="1810">
        <v>2</v>
      </c>
      <c r="B3" s="1810"/>
      <c r="C3" s="1810" t="s">
        <v>4332</v>
      </c>
      <c r="D3" s="2481"/>
      <c r="E3" s="2466"/>
      <c r="F3" s="1785" t="s">
        <v>142</v>
      </c>
      <c r="G3" s="1785" t="s">
        <v>1248</v>
      </c>
      <c r="H3" s="1785" t="s">
        <v>326</v>
      </c>
      <c r="I3" s="1786">
        <v>44762</v>
      </c>
      <c r="J3" s="1785">
        <f t="shared" ref="J3:J11" ca="1" si="0">YEARFRAC(I3,TODAY())</f>
        <v>1.1333333333333333</v>
      </c>
      <c r="K3" s="1785">
        <f t="shared" ref="K3:K6" ca="1" si="1">_xlfn.DAYS(TODAY(),I3)</f>
        <v>415</v>
      </c>
      <c r="L3" s="1785">
        <f t="shared" ref="L3:L11" ca="1" si="2">K3/30</f>
        <v>13.833333333333334</v>
      </c>
      <c r="M3" s="1785" t="s">
        <v>4331</v>
      </c>
      <c r="N3" s="1788">
        <v>44970</v>
      </c>
      <c r="O3" s="1785">
        <f t="shared" ref="O3:O21" si="3">_xlfn.DAYS(N3,I3)/30</f>
        <v>6.9333333333333336</v>
      </c>
      <c r="P3" s="1810">
        <v>27</v>
      </c>
      <c r="Q3" s="1810">
        <v>270</v>
      </c>
    </row>
    <row r="4" spans="1:33" ht="15.95">
      <c r="A4" s="1810">
        <v>3</v>
      </c>
      <c r="B4" s="1810"/>
      <c r="C4" s="1810" t="s">
        <v>4333</v>
      </c>
      <c r="D4" s="2481"/>
      <c r="E4" s="2466"/>
      <c r="F4" s="1785" t="s">
        <v>142</v>
      </c>
      <c r="G4" s="1785" t="s">
        <v>1248</v>
      </c>
      <c r="H4" s="1785" t="s">
        <v>316</v>
      </c>
      <c r="I4" s="1786">
        <v>44762</v>
      </c>
      <c r="J4" s="1785">
        <f t="shared" ca="1" si="0"/>
        <v>1.1333333333333333</v>
      </c>
      <c r="K4" s="1785">
        <f t="shared" ca="1" si="1"/>
        <v>415</v>
      </c>
      <c r="L4" s="1785">
        <f t="shared" ca="1" si="2"/>
        <v>13.833333333333334</v>
      </c>
      <c r="M4" s="1785" t="s">
        <v>4331</v>
      </c>
      <c r="N4" s="1788">
        <v>44970</v>
      </c>
      <c r="O4" s="1785">
        <f t="shared" si="3"/>
        <v>6.9333333333333336</v>
      </c>
      <c r="P4" s="1810">
        <v>29</v>
      </c>
      <c r="Q4" s="1810">
        <v>203</v>
      </c>
    </row>
    <row r="5" spans="1:33" ht="15.95">
      <c r="A5" s="1810">
        <v>4</v>
      </c>
      <c r="B5" s="1810"/>
      <c r="C5" s="1810" t="s">
        <v>4334</v>
      </c>
      <c r="D5" s="2481"/>
      <c r="E5" s="2466"/>
      <c r="F5" s="1785" t="s">
        <v>142</v>
      </c>
      <c r="G5" s="1785" t="s">
        <v>1248</v>
      </c>
      <c r="H5" s="1785" t="s">
        <v>323</v>
      </c>
      <c r="I5" s="1786">
        <v>44762</v>
      </c>
      <c r="J5" s="1785">
        <f t="shared" ca="1" si="0"/>
        <v>1.1333333333333333</v>
      </c>
      <c r="K5" s="1785">
        <f t="shared" ca="1" si="1"/>
        <v>415</v>
      </c>
      <c r="L5" s="1785">
        <f t="shared" ca="1" si="2"/>
        <v>13.833333333333334</v>
      </c>
      <c r="M5" s="1785" t="s">
        <v>4331</v>
      </c>
      <c r="N5" s="1788">
        <v>44970</v>
      </c>
      <c r="O5" s="1785">
        <f t="shared" si="3"/>
        <v>6.9333333333333336</v>
      </c>
      <c r="P5" s="1810">
        <v>30</v>
      </c>
      <c r="Q5" s="1810">
        <v>181</v>
      </c>
    </row>
    <row r="6" spans="1:33" s="1385" customFormat="1" ht="15.95">
      <c r="A6" s="1948">
        <v>5</v>
      </c>
      <c r="B6" s="1948"/>
      <c r="C6" s="1948" t="s">
        <v>4335</v>
      </c>
      <c r="D6" s="2482"/>
      <c r="E6" s="2467"/>
      <c r="F6" s="1798" t="s">
        <v>142</v>
      </c>
      <c r="G6" s="1798" t="s">
        <v>1248</v>
      </c>
      <c r="H6" s="1798" t="s">
        <v>320</v>
      </c>
      <c r="I6" s="1799">
        <v>44762</v>
      </c>
      <c r="J6" s="1798">
        <f t="shared" ca="1" si="0"/>
        <v>1.1333333333333333</v>
      </c>
      <c r="K6" s="1798">
        <f t="shared" ca="1" si="1"/>
        <v>415</v>
      </c>
      <c r="L6" s="1798">
        <f t="shared" ca="1" si="2"/>
        <v>13.833333333333334</v>
      </c>
      <c r="M6" s="1798" t="s">
        <v>4331</v>
      </c>
      <c r="N6" s="1801">
        <v>44970</v>
      </c>
      <c r="O6" s="1798">
        <f t="shared" si="3"/>
        <v>6.9333333333333336</v>
      </c>
      <c r="P6" s="1948">
        <v>31</v>
      </c>
      <c r="Q6" s="1948">
        <v>200</v>
      </c>
    </row>
    <row r="7" spans="1:33" ht="15.95">
      <c r="A7" s="1947">
        <v>6</v>
      </c>
      <c r="B7" s="1947"/>
      <c r="C7" s="1947" t="s">
        <v>4336</v>
      </c>
      <c r="D7" s="2483" t="s">
        <v>4148</v>
      </c>
      <c r="E7" s="2468">
        <v>1524403</v>
      </c>
      <c r="F7" s="1953" t="s">
        <v>142</v>
      </c>
      <c r="G7" s="1953" t="s">
        <v>994</v>
      </c>
      <c r="H7" s="1953" t="s">
        <v>3801</v>
      </c>
      <c r="I7" s="1815">
        <v>44765</v>
      </c>
      <c r="J7" s="1953">
        <f t="shared" ca="1" si="0"/>
        <v>1.125</v>
      </c>
      <c r="K7" s="1953">
        <f t="shared" ref="K7:K9" ca="1" si="4">_xlfn.DAYS(TODAY(),I7)</f>
        <v>412</v>
      </c>
      <c r="L7" s="1953">
        <f t="shared" ca="1" si="2"/>
        <v>13.733333333333333</v>
      </c>
      <c r="M7" s="1953" t="s">
        <v>4331</v>
      </c>
      <c r="N7" s="1954">
        <v>44970</v>
      </c>
      <c r="O7" s="1953">
        <f t="shared" si="3"/>
        <v>6.833333333333333</v>
      </c>
      <c r="P7" s="1947">
        <v>29</v>
      </c>
      <c r="Q7" s="1947">
        <v>163</v>
      </c>
    </row>
    <row r="8" spans="1:33" ht="15.95">
      <c r="A8" s="1810">
        <v>7</v>
      </c>
      <c r="B8" s="1810"/>
      <c r="C8" s="1810" t="s">
        <v>4337</v>
      </c>
      <c r="D8" s="2481"/>
      <c r="E8" s="2469"/>
      <c r="F8" s="1955" t="s">
        <v>142</v>
      </c>
      <c r="G8" s="1955" t="s">
        <v>994</v>
      </c>
      <c r="H8" s="1955" t="s">
        <v>3804</v>
      </c>
      <c r="I8" s="1812">
        <v>44765</v>
      </c>
      <c r="J8" s="1955">
        <f t="shared" ca="1" si="0"/>
        <v>1.125</v>
      </c>
      <c r="K8" s="1955">
        <f t="shared" ca="1" si="4"/>
        <v>412</v>
      </c>
      <c r="L8" s="1955">
        <f t="shared" ca="1" si="2"/>
        <v>13.733333333333333</v>
      </c>
      <c r="M8" s="1955" t="s">
        <v>4331</v>
      </c>
      <c r="N8" s="1956">
        <v>44970</v>
      </c>
      <c r="O8" s="1955">
        <f t="shared" si="3"/>
        <v>6.833333333333333</v>
      </c>
      <c r="P8" s="1810">
        <v>30</v>
      </c>
      <c r="Q8" s="1810">
        <v>134</v>
      </c>
    </row>
    <row r="9" spans="1:33" s="1385" customFormat="1" ht="15.95">
      <c r="A9" s="1948">
        <v>8</v>
      </c>
      <c r="B9" s="1948"/>
      <c r="C9" s="1948" t="s">
        <v>4338</v>
      </c>
      <c r="D9" s="2482"/>
      <c r="E9" s="2470"/>
      <c r="F9" s="1957" t="s">
        <v>142</v>
      </c>
      <c r="G9" s="1957" t="s">
        <v>994</v>
      </c>
      <c r="H9" s="1957" t="s">
        <v>316</v>
      </c>
      <c r="I9" s="1816">
        <v>44765</v>
      </c>
      <c r="J9" s="1957">
        <f t="shared" ca="1" si="0"/>
        <v>1.125</v>
      </c>
      <c r="K9" s="1957">
        <f t="shared" ca="1" si="4"/>
        <v>412</v>
      </c>
      <c r="L9" s="1957">
        <f t="shared" ca="1" si="2"/>
        <v>13.733333333333333</v>
      </c>
      <c r="M9" s="1957" t="s">
        <v>4331</v>
      </c>
      <c r="N9" s="1958">
        <v>44970</v>
      </c>
      <c r="O9" s="1957">
        <f t="shared" si="3"/>
        <v>6.833333333333333</v>
      </c>
      <c r="P9" s="1948">
        <v>28</v>
      </c>
      <c r="Q9" s="1948">
        <v>170</v>
      </c>
    </row>
    <row r="10" spans="1:33" ht="15.95">
      <c r="A10" s="1947">
        <v>9</v>
      </c>
      <c r="B10" s="1810" t="s">
        <v>4339</v>
      </c>
      <c r="C10" s="1947" t="s">
        <v>4340</v>
      </c>
      <c r="D10" s="2483" t="s">
        <v>4149</v>
      </c>
      <c r="E10" s="2471">
        <v>1524400</v>
      </c>
      <c r="F10" s="1803" t="s">
        <v>142</v>
      </c>
      <c r="G10" s="1803" t="s">
        <v>170</v>
      </c>
      <c r="H10" s="1803" t="s">
        <v>3801</v>
      </c>
      <c r="I10" s="1804">
        <v>44787</v>
      </c>
      <c r="J10" s="1803">
        <f t="shared" ca="1" si="0"/>
        <v>1.0666666666666667</v>
      </c>
      <c r="K10" s="1803">
        <f t="shared" ref="K10:K11" ca="1" si="5">_xlfn.DAYS(TODAY(),I10)</f>
        <v>390</v>
      </c>
      <c r="L10" s="1803">
        <f t="shared" ca="1" si="2"/>
        <v>13</v>
      </c>
      <c r="M10" s="1803" t="s">
        <v>4331</v>
      </c>
      <c r="N10" s="1806">
        <v>44970</v>
      </c>
      <c r="O10" s="1803">
        <f t="shared" si="3"/>
        <v>6.1</v>
      </c>
      <c r="P10" s="1947">
        <v>30</v>
      </c>
      <c r="Q10" s="1947">
        <v>197</v>
      </c>
    </row>
    <row r="11" spans="1:33" s="1385" customFormat="1" ht="15.95">
      <c r="A11" s="1948">
        <v>10</v>
      </c>
      <c r="B11" s="1810" t="s">
        <v>4341</v>
      </c>
      <c r="C11" s="1948" t="s">
        <v>4342</v>
      </c>
      <c r="D11" s="2482"/>
      <c r="E11" s="2472"/>
      <c r="F11" s="1807" t="s">
        <v>142</v>
      </c>
      <c r="G11" s="1807" t="s">
        <v>170</v>
      </c>
      <c r="H11" s="1807" t="s">
        <v>3804</v>
      </c>
      <c r="I11" s="1808">
        <v>44787</v>
      </c>
      <c r="J11" s="1807">
        <f t="shared" ca="1" si="0"/>
        <v>1.0666666666666667</v>
      </c>
      <c r="K11" s="1807">
        <f t="shared" ca="1" si="5"/>
        <v>390</v>
      </c>
      <c r="L11" s="1807">
        <f t="shared" ca="1" si="2"/>
        <v>13</v>
      </c>
      <c r="M11" s="1807" t="s">
        <v>4331</v>
      </c>
      <c r="N11" s="1809">
        <v>44970</v>
      </c>
      <c r="O11" s="1807">
        <f t="shared" si="3"/>
        <v>6.1</v>
      </c>
      <c r="P11" s="1948">
        <v>36</v>
      </c>
      <c r="Q11" s="1948">
        <v>241</v>
      </c>
    </row>
    <row r="12" spans="1:33">
      <c r="A12" s="1810">
        <v>11</v>
      </c>
      <c r="B12" s="1810" t="s">
        <v>4343</v>
      </c>
      <c r="C12" s="1810" t="s">
        <v>4344</v>
      </c>
      <c r="D12" s="2480" t="s">
        <v>4151</v>
      </c>
      <c r="E12" s="2475">
        <v>1451355</v>
      </c>
      <c r="F12" s="1936" t="s">
        <v>144</v>
      </c>
      <c r="G12" s="1936" t="s">
        <v>188</v>
      </c>
      <c r="H12" s="1936" t="s">
        <v>3801</v>
      </c>
      <c r="I12" s="1937">
        <v>44562</v>
      </c>
      <c r="J12" s="1936">
        <f t="shared" ref="J12:J15" ca="1" si="6">YEARFRAC(I12,TODAY())</f>
        <v>1.6861111111111111</v>
      </c>
      <c r="K12" s="1936">
        <f t="shared" ref="K12:K15" ca="1" si="7">_xlfn.DAYS(TODAY(),I12)</f>
        <v>615</v>
      </c>
      <c r="L12" s="1936">
        <f t="shared" ref="L12:L15" ca="1" si="8">K12/30</f>
        <v>20.5</v>
      </c>
      <c r="M12" s="1936" t="s">
        <v>4260</v>
      </c>
      <c r="N12" s="1937">
        <v>44970</v>
      </c>
      <c r="O12" s="1936">
        <f t="shared" si="3"/>
        <v>13.6</v>
      </c>
      <c r="P12" s="1810">
        <v>26</v>
      </c>
      <c r="Q12" s="1810">
        <v>179</v>
      </c>
    </row>
    <row r="13" spans="1:33">
      <c r="A13" s="1810">
        <v>12</v>
      </c>
      <c r="B13" s="1810" t="s">
        <v>4345</v>
      </c>
      <c r="C13" s="1810" t="s">
        <v>4346</v>
      </c>
      <c r="D13" s="2481"/>
      <c r="E13" s="2476"/>
      <c r="F13" s="1936" t="s">
        <v>144</v>
      </c>
      <c r="G13" s="1936" t="s">
        <v>188</v>
      </c>
      <c r="H13" s="1936" t="s">
        <v>3804</v>
      </c>
      <c r="I13" s="1937">
        <v>44562</v>
      </c>
      <c r="J13" s="1936">
        <f t="shared" ca="1" si="6"/>
        <v>1.6861111111111111</v>
      </c>
      <c r="K13" s="1936">
        <f t="shared" ca="1" si="7"/>
        <v>615</v>
      </c>
      <c r="L13" s="1936">
        <f t="shared" ca="1" si="8"/>
        <v>20.5</v>
      </c>
      <c r="M13" s="1936" t="s">
        <v>4260</v>
      </c>
      <c r="N13" s="1937">
        <v>44970</v>
      </c>
      <c r="O13" s="1936">
        <f t="shared" si="3"/>
        <v>13.6</v>
      </c>
      <c r="P13" s="1810">
        <v>25</v>
      </c>
      <c r="Q13" s="1810">
        <v>186</v>
      </c>
    </row>
    <row r="14" spans="1:33">
      <c r="A14" s="1810">
        <v>13</v>
      </c>
      <c r="B14" s="1810" t="s">
        <v>4347</v>
      </c>
      <c r="C14" s="1810" t="s">
        <v>4348</v>
      </c>
      <c r="D14" s="2481"/>
      <c r="E14" s="2476"/>
      <c r="F14" s="1936" t="s">
        <v>144</v>
      </c>
      <c r="G14" s="1936" t="s">
        <v>188</v>
      </c>
      <c r="H14" s="1936" t="s">
        <v>316</v>
      </c>
      <c r="I14" s="1937">
        <v>44562</v>
      </c>
      <c r="J14" s="1936">
        <f t="shared" ca="1" si="6"/>
        <v>1.6861111111111111</v>
      </c>
      <c r="K14" s="1936">
        <f t="shared" ca="1" si="7"/>
        <v>615</v>
      </c>
      <c r="L14" s="1936">
        <f t="shared" ca="1" si="8"/>
        <v>20.5</v>
      </c>
      <c r="M14" s="1936" t="s">
        <v>4260</v>
      </c>
      <c r="N14" s="1937">
        <v>44970</v>
      </c>
      <c r="O14" s="1936">
        <f t="shared" si="3"/>
        <v>13.6</v>
      </c>
      <c r="P14" s="1810">
        <v>28</v>
      </c>
      <c r="Q14" s="1810">
        <v>134</v>
      </c>
    </row>
    <row r="15" spans="1:33" s="1385" customFormat="1">
      <c r="A15" s="1927">
        <v>14</v>
      </c>
      <c r="B15" s="1810" t="s">
        <v>4349</v>
      </c>
      <c r="C15" s="1810" t="s">
        <v>4350</v>
      </c>
      <c r="D15" s="2481"/>
      <c r="E15" s="2476"/>
      <c r="F15" s="1965" t="s">
        <v>144</v>
      </c>
      <c r="G15" s="1965" t="s">
        <v>188</v>
      </c>
      <c r="H15" s="1965" t="s">
        <v>323</v>
      </c>
      <c r="I15" s="1981">
        <v>44572</v>
      </c>
      <c r="J15" s="1965">
        <f t="shared" ca="1" si="6"/>
        <v>1.6583333333333334</v>
      </c>
      <c r="K15" s="1965">
        <f t="shared" ca="1" si="7"/>
        <v>605</v>
      </c>
      <c r="L15" s="1965">
        <f t="shared" ca="1" si="8"/>
        <v>20.166666666666668</v>
      </c>
      <c r="M15" s="1965" t="s">
        <v>4260</v>
      </c>
      <c r="N15" s="1981">
        <v>44970</v>
      </c>
      <c r="O15" s="1965">
        <f t="shared" si="3"/>
        <v>13.266666666666667</v>
      </c>
      <c r="P15" s="1927">
        <v>26</v>
      </c>
      <c r="Q15" s="1927">
        <v>124</v>
      </c>
    </row>
    <row r="16" spans="1:33">
      <c r="A16" s="1810">
        <v>15</v>
      </c>
      <c r="B16" s="1810" t="s">
        <v>4351</v>
      </c>
      <c r="C16" s="1810" t="s">
        <v>4352</v>
      </c>
      <c r="D16" s="1810" t="s">
        <v>4155</v>
      </c>
      <c r="E16" s="1936">
        <v>1451348</v>
      </c>
      <c r="F16" s="1936" t="s">
        <v>142</v>
      </c>
      <c r="G16" s="1936" t="s">
        <v>188</v>
      </c>
      <c r="H16" s="1936" t="s">
        <v>3801</v>
      </c>
      <c r="I16" s="1937">
        <v>44579</v>
      </c>
      <c r="J16" s="1936">
        <f ca="1">YEARFRAC(I16,TODAY())</f>
        <v>1.6388888888888888</v>
      </c>
      <c r="K16" s="1936">
        <f ca="1">_xlfn.DAYS(TODAY(),I16)</f>
        <v>598</v>
      </c>
      <c r="L16" s="1936">
        <f ca="1">K16/30</f>
        <v>19.933333333333334</v>
      </c>
      <c r="M16" s="1936" t="s">
        <v>4260</v>
      </c>
      <c r="N16" s="1937">
        <v>44970</v>
      </c>
      <c r="O16" s="1936">
        <f>_xlfn.DAYS(N16,I16)/30</f>
        <v>13.033333333333333</v>
      </c>
      <c r="P16" s="1810">
        <v>31</v>
      </c>
      <c r="Q16" s="1810">
        <v>148</v>
      </c>
    </row>
    <row r="17" spans="1:18">
      <c r="A17" s="1810">
        <v>16</v>
      </c>
      <c r="B17" s="1810" t="s">
        <v>4353</v>
      </c>
      <c r="C17" s="1810" t="s">
        <v>4354</v>
      </c>
      <c r="D17" s="2480" t="s">
        <v>4157</v>
      </c>
      <c r="E17" s="2475">
        <v>1451345</v>
      </c>
      <c r="F17" s="1936" t="s">
        <v>142</v>
      </c>
      <c r="G17" s="1936" t="s">
        <v>188</v>
      </c>
      <c r="H17" s="1982" t="s">
        <v>3801</v>
      </c>
      <c r="I17" s="1937">
        <v>44527</v>
      </c>
      <c r="J17" s="1936">
        <f t="shared" ref="J17:J19" ca="1" si="9">YEARFRAC(I17,TODAY())</f>
        <v>1.7805555555555554</v>
      </c>
      <c r="K17" s="1936">
        <f t="shared" ref="K17:K19" ca="1" si="10">_xlfn.DAYS(TODAY(),I17)</f>
        <v>650</v>
      </c>
      <c r="L17" s="1936">
        <f t="shared" ref="L17:L19" ca="1" si="11">K17/30</f>
        <v>21.666666666666668</v>
      </c>
      <c r="M17" s="1936" t="s">
        <v>4260</v>
      </c>
      <c r="N17" s="1937">
        <v>44970</v>
      </c>
      <c r="O17" s="1936">
        <f t="shared" si="3"/>
        <v>14.766666666666667</v>
      </c>
      <c r="P17" s="1810">
        <v>32</v>
      </c>
      <c r="Q17" s="1810">
        <v>167</v>
      </c>
    </row>
    <row r="18" spans="1:18">
      <c r="A18" s="1810">
        <v>17</v>
      </c>
      <c r="B18" s="1810" t="s">
        <v>4355</v>
      </c>
      <c r="C18" s="1810" t="s">
        <v>4356</v>
      </c>
      <c r="D18" s="2481"/>
      <c r="E18" s="2476"/>
      <c r="F18" s="1936" t="s">
        <v>142</v>
      </c>
      <c r="G18" s="1936" t="s">
        <v>188</v>
      </c>
      <c r="H18" s="1983" t="s">
        <v>3804</v>
      </c>
      <c r="I18" s="1937">
        <v>44527</v>
      </c>
      <c r="J18" s="1936">
        <f t="shared" ca="1" si="9"/>
        <v>1.7805555555555554</v>
      </c>
      <c r="K18" s="1936">
        <f t="shared" ca="1" si="10"/>
        <v>650</v>
      </c>
      <c r="L18" s="1936">
        <f t="shared" ca="1" si="11"/>
        <v>21.666666666666668</v>
      </c>
      <c r="M18" s="1936" t="s">
        <v>4260</v>
      </c>
      <c r="N18" s="1937">
        <v>44970</v>
      </c>
      <c r="O18" s="1936">
        <f t="shared" si="3"/>
        <v>14.766666666666667</v>
      </c>
      <c r="P18" s="1810">
        <v>31</v>
      </c>
      <c r="Q18" s="1810">
        <v>175</v>
      </c>
    </row>
    <row r="19" spans="1:18">
      <c r="A19" s="1810">
        <v>18</v>
      </c>
      <c r="B19" s="1810" t="s">
        <v>4357</v>
      </c>
      <c r="C19" s="1810" t="s">
        <v>4358</v>
      </c>
      <c r="D19" s="2486"/>
      <c r="E19" s="2477"/>
      <c r="F19" s="1936" t="s">
        <v>142</v>
      </c>
      <c r="G19" s="1936" t="s">
        <v>188</v>
      </c>
      <c r="H19" s="1984" t="s">
        <v>316</v>
      </c>
      <c r="I19" s="1937">
        <v>44527</v>
      </c>
      <c r="J19" s="1936">
        <f t="shared" ca="1" si="9"/>
        <v>1.7805555555555554</v>
      </c>
      <c r="K19" s="1936">
        <f t="shared" ca="1" si="10"/>
        <v>650</v>
      </c>
      <c r="L19" s="1936">
        <f t="shared" ca="1" si="11"/>
        <v>21.666666666666668</v>
      </c>
      <c r="M19" s="1936" t="s">
        <v>4260</v>
      </c>
      <c r="N19" s="1937">
        <v>44970</v>
      </c>
      <c r="O19" s="1936">
        <f t="shared" si="3"/>
        <v>14.766666666666667</v>
      </c>
      <c r="P19" s="1927">
        <v>34</v>
      </c>
      <c r="Q19" s="1927">
        <v>156</v>
      </c>
    </row>
    <row r="20" spans="1:18" ht="15.95">
      <c r="A20" s="1810">
        <v>19</v>
      </c>
      <c r="B20" s="1810" t="s">
        <v>4359</v>
      </c>
      <c r="C20" s="1810" t="s">
        <v>4360</v>
      </c>
      <c r="D20" s="2487" t="s">
        <v>4159</v>
      </c>
      <c r="E20" s="2478">
        <v>1451344</v>
      </c>
      <c r="F20" s="1983" t="s">
        <v>144</v>
      </c>
      <c r="G20" s="1983" t="s">
        <v>188</v>
      </c>
      <c r="H20" s="1983" t="s">
        <v>3801</v>
      </c>
      <c r="I20" s="1997">
        <v>44579</v>
      </c>
      <c r="J20" s="1983">
        <f ca="1">YEARFRAC(I20,TODAY())</f>
        <v>1.6388888888888888</v>
      </c>
      <c r="K20" s="1983">
        <f ca="1">_xlfn.DAYS(TODAY(),I20)</f>
        <v>598</v>
      </c>
      <c r="L20" s="1983">
        <f ca="1">K20/30</f>
        <v>19.933333333333334</v>
      </c>
      <c r="M20" s="1936" t="s">
        <v>4260</v>
      </c>
      <c r="N20" s="1937">
        <v>44970</v>
      </c>
      <c r="O20" s="1999">
        <f t="shared" si="3"/>
        <v>13.033333333333333</v>
      </c>
      <c r="P20" s="1810">
        <v>28</v>
      </c>
      <c r="Q20" s="1810">
        <v>189</v>
      </c>
    </row>
    <row r="21" spans="1:18" ht="15.95">
      <c r="A21" s="1810">
        <v>20</v>
      </c>
      <c r="B21" s="1810" t="s">
        <v>4361</v>
      </c>
      <c r="C21" s="1810" t="s">
        <v>4362</v>
      </c>
      <c r="D21" s="2488"/>
      <c r="E21" s="2479"/>
      <c r="F21" s="1984" t="s">
        <v>144</v>
      </c>
      <c r="G21" s="1984" t="s">
        <v>188</v>
      </c>
      <c r="H21" s="1984" t="s">
        <v>3804</v>
      </c>
      <c r="I21" s="1998">
        <v>44579</v>
      </c>
      <c r="J21" s="1984">
        <f ca="1">YEARFRAC(I21,TODAY())</f>
        <v>1.6388888888888888</v>
      </c>
      <c r="K21" s="1984">
        <f ca="1">_xlfn.DAYS(TODAY(),I21)</f>
        <v>598</v>
      </c>
      <c r="L21" s="1984">
        <f ca="1">K21/30</f>
        <v>19.933333333333334</v>
      </c>
      <c r="M21" s="1936" t="s">
        <v>4260</v>
      </c>
      <c r="N21" s="1937">
        <v>44970</v>
      </c>
      <c r="O21" s="1999">
        <f t="shared" si="3"/>
        <v>13.033333333333333</v>
      </c>
      <c r="P21" s="1810">
        <v>27</v>
      </c>
      <c r="Q21" s="1810">
        <v>149</v>
      </c>
    </row>
    <row r="27" spans="1:18" ht="15.95">
      <c r="A27" s="1966">
        <v>11</v>
      </c>
      <c r="B27" s="1966"/>
      <c r="C27" s="1966" t="s">
        <v>4344</v>
      </c>
      <c r="D27" s="2484" t="s">
        <v>4151</v>
      </c>
      <c r="E27" s="2473">
        <v>1459500</v>
      </c>
      <c r="F27" s="1805" t="s">
        <v>142</v>
      </c>
      <c r="G27" s="1805" t="s">
        <v>170</v>
      </c>
      <c r="H27" s="1805"/>
      <c r="I27" s="1967">
        <v>44409</v>
      </c>
      <c r="J27" s="1805">
        <f ca="1">YEARFRAC(I27,TODAY())</f>
        <v>2.1027777777777779</v>
      </c>
      <c r="K27" s="1805">
        <f t="shared" ref="K27:K28" ca="1" si="12">_xlfn.DAYS(TODAY(),I27)</f>
        <v>768</v>
      </c>
      <c r="L27" s="1805">
        <f ca="1">K27/30</f>
        <v>25.6</v>
      </c>
      <c r="M27" s="1805" t="s">
        <v>4363</v>
      </c>
      <c r="N27" s="1968">
        <v>44970</v>
      </c>
      <c r="O27" s="1805">
        <f>_xlfn.DAYS(N27,I27)/30</f>
        <v>18.7</v>
      </c>
      <c r="P27" s="1966">
        <v>32</v>
      </c>
      <c r="Q27" s="1966">
        <v>167</v>
      </c>
      <c r="R27" t="s">
        <v>4364</v>
      </c>
    </row>
    <row r="28" spans="1:18" s="1385" customFormat="1" ht="15.95">
      <c r="A28" s="1969">
        <v>12</v>
      </c>
      <c r="B28" s="1969"/>
      <c r="C28" s="1969" t="s">
        <v>4346</v>
      </c>
      <c r="D28" s="2485"/>
      <c r="E28" s="2474"/>
      <c r="F28" s="1934" t="s">
        <v>144</v>
      </c>
      <c r="G28" s="1934" t="s">
        <v>170</v>
      </c>
      <c r="H28" s="1934"/>
      <c r="I28" s="1970">
        <v>44409</v>
      </c>
      <c r="J28" s="1934">
        <f ca="1">YEARFRAC(I28,TODAY())</f>
        <v>2.1027777777777779</v>
      </c>
      <c r="K28" s="1934">
        <f t="shared" ca="1" si="12"/>
        <v>768</v>
      </c>
      <c r="L28" s="1934">
        <f ca="1">K28/30</f>
        <v>25.6</v>
      </c>
      <c r="M28" s="1934" t="s">
        <v>4363</v>
      </c>
      <c r="N28" s="1971">
        <v>44970</v>
      </c>
      <c r="O28" s="1934">
        <f>_xlfn.DAYS(N28,I28)/30</f>
        <v>18.7</v>
      </c>
      <c r="P28" s="1969">
        <v>36</v>
      </c>
      <c r="Q28" s="1969">
        <v>129</v>
      </c>
    </row>
    <row r="29" spans="1:18">
      <c r="A29" s="1972">
        <v>18</v>
      </c>
      <c r="B29" s="1972"/>
      <c r="C29" s="1972" t="s">
        <v>4358</v>
      </c>
      <c r="D29" s="1973"/>
      <c r="E29" s="1974">
        <v>1451348</v>
      </c>
      <c r="F29" s="1945" t="s">
        <v>142</v>
      </c>
      <c r="G29" s="1945" t="s">
        <v>188</v>
      </c>
      <c r="H29" s="1945" t="s">
        <v>3804</v>
      </c>
      <c r="I29" s="1975">
        <v>44579</v>
      </c>
      <c r="J29" s="1945">
        <f ca="1">YEARFRAC(I29,TODAY())</f>
        <v>1.6388888888888888</v>
      </c>
      <c r="K29" s="1945">
        <f ca="1">_xlfn.DAYS(TODAY(),I29)</f>
        <v>598</v>
      </c>
      <c r="L29" s="1945">
        <f ca="1">K29/30</f>
        <v>19.933333333333334</v>
      </c>
      <c r="M29" s="1945" t="s">
        <v>4260</v>
      </c>
      <c r="N29" s="1975">
        <v>44970</v>
      </c>
      <c r="O29" s="1945">
        <f>_xlfn.DAYS(N29,I29)/30</f>
        <v>13.033333333333333</v>
      </c>
      <c r="P29" s="1810"/>
      <c r="Q29" s="1810"/>
      <c r="R29" t="s">
        <v>4365</v>
      </c>
    </row>
    <row r="30" spans="1:18">
      <c r="A30" s="1972">
        <v>19</v>
      </c>
      <c r="B30" s="1972"/>
      <c r="C30" s="1972" t="s">
        <v>4360</v>
      </c>
      <c r="D30" s="1973"/>
      <c r="E30" s="1976"/>
      <c r="F30" s="1945" t="s">
        <v>142</v>
      </c>
      <c r="G30" s="1945" t="s">
        <v>188</v>
      </c>
      <c r="H30" s="1945" t="s">
        <v>316</v>
      </c>
      <c r="I30" s="1975">
        <v>44579</v>
      </c>
      <c r="J30" s="1945">
        <f ca="1">YEARFRAC(I30,TODAY())</f>
        <v>1.6388888888888888</v>
      </c>
      <c r="K30" s="1945">
        <f ca="1">_xlfn.DAYS(TODAY(),I30)</f>
        <v>598</v>
      </c>
      <c r="L30" s="1945">
        <f ca="1">K30/30</f>
        <v>19.933333333333334</v>
      </c>
      <c r="M30" s="1945" t="s">
        <v>4260</v>
      </c>
      <c r="N30" s="1975">
        <v>44970</v>
      </c>
      <c r="O30" s="1945">
        <f>_xlfn.DAYS(N30,I30)/30</f>
        <v>13.033333333333333</v>
      </c>
      <c r="P30" s="1810"/>
      <c r="Q30" s="1810"/>
    </row>
    <row r="31" spans="1:18" s="1385" customFormat="1">
      <c r="A31" s="1977">
        <v>20</v>
      </c>
      <c r="B31" s="1977"/>
      <c r="C31" s="1977" t="s">
        <v>4362</v>
      </c>
      <c r="D31" s="1978"/>
      <c r="E31" s="1979"/>
      <c r="F31" s="1949" t="s">
        <v>142</v>
      </c>
      <c r="G31" s="1949" t="s">
        <v>188</v>
      </c>
      <c r="H31" s="1949" t="s">
        <v>323</v>
      </c>
      <c r="I31" s="1980">
        <v>44579</v>
      </c>
      <c r="J31" s="1949">
        <f ca="1">YEARFRAC(I31,TODAY())</f>
        <v>1.6388888888888888</v>
      </c>
      <c r="K31" s="1949">
        <f ca="1">_xlfn.DAYS(TODAY(),I31)</f>
        <v>598</v>
      </c>
      <c r="L31" s="1949">
        <f ca="1">K31/30</f>
        <v>19.933333333333334</v>
      </c>
      <c r="M31" s="1949" t="s">
        <v>4260</v>
      </c>
      <c r="N31" s="1980">
        <v>44970</v>
      </c>
      <c r="O31" s="1949">
        <f>_xlfn.DAYS(N31,I31)/30</f>
        <v>13.033333333333333</v>
      </c>
      <c r="P31" s="1948"/>
      <c r="Q31" s="1948"/>
    </row>
  </sheetData>
  <mergeCells count="14">
    <mergeCell ref="D12:D15"/>
    <mergeCell ref="D2:D6"/>
    <mergeCell ref="D7:D9"/>
    <mergeCell ref="D10:D11"/>
    <mergeCell ref="D27:D28"/>
    <mergeCell ref="D17:D19"/>
    <mergeCell ref="D20:D21"/>
    <mergeCell ref="E2:E6"/>
    <mergeCell ref="E7:E9"/>
    <mergeCell ref="E10:E11"/>
    <mergeCell ref="E27:E28"/>
    <mergeCell ref="E12:E15"/>
    <mergeCell ref="E17:E19"/>
    <mergeCell ref="E20:E21"/>
  </mergeCells>
  <pageMargins left="0.7" right="0.7" top="0.75" bottom="0.75" header="0.3" footer="0.3"/>
  <pageSetup orientation="landscape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4A9F-3646-4CEC-91E8-EAC737E95C52}">
  <sheetPr>
    <tabColor rgb="FFC6E0B4"/>
    <pageSetUpPr fitToPage="1"/>
  </sheetPr>
  <dimension ref="A1:AG22"/>
  <sheetViews>
    <sheetView workbookViewId="0">
      <selection activeCell="B2" sqref="B2"/>
    </sheetView>
  </sheetViews>
  <sheetFormatPr defaultColWidth="8.85546875" defaultRowHeight="15"/>
  <cols>
    <col min="1" max="1" width="6.140625" bestFit="1" customWidth="1"/>
    <col min="2" max="2" width="12.140625" bestFit="1" customWidth="1"/>
    <col min="3" max="3" width="10.42578125" bestFit="1" customWidth="1"/>
    <col min="4" max="4" width="17" bestFit="1" customWidth="1"/>
    <col min="5" max="5" width="30.7109375" bestFit="1" customWidth="1"/>
    <col min="6" max="6" width="4.28515625" bestFit="1" customWidth="1"/>
    <col min="7" max="7" width="9.85546875" bestFit="1" customWidth="1"/>
    <col min="8" max="8" width="8.42578125" bestFit="1" customWidth="1"/>
    <col min="9" max="9" width="12.42578125" bestFit="1" customWidth="1"/>
    <col min="10" max="10" width="10.7109375" bestFit="1" customWidth="1"/>
    <col min="11" max="11" width="10" bestFit="1" customWidth="1"/>
    <col min="12" max="12" width="12.85546875" bestFit="1" customWidth="1"/>
    <col min="13" max="13" width="19" bestFit="1" customWidth="1"/>
    <col min="14" max="14" width="15.42578125" bestFit="1" customWidth="1"/>
    <col min="15" max="15" width="17" bestFit="1" customWidth="1"/>
    <col min="16" max="16" width="12.42578125" bestFit="1" customWidth="1"/>
    <col min="17" max="17" width="13.42578125" bestFit="1" customWidth="1"/>
    <col min="18" max="18" width="11.28515625" bestFit="1" customWidth="1"/>
    <col min="19" max="20" width="10.42578125" bestFit="1" customWidth="1"/>
    <col min="22" max="24" width="10.42578125" bestFit="1" customWidth="1"/>
    <col min="25" max="25" width="9.28515625" bestFit="1" customWidth="1"/>
    <col min="26" max="29" width="10.42578125" bestFit="1" customWidth="1"/>
    <col min="30" max="30" width="9.28515625" bestFit="1" customWidth="1"/>
    <col min="31" max="33" width="10.42578125" bestFit="1" customWidth="1"/>
  </cols>
  <sheetData>
    <row r="1" spans="1:33">
      <c r="A1" s="1810" t="s">
        <v>126</v>
      </c>
      <c r="B1" s="1810" t="s">
        <v>267</v>
      </c>
      <c r="C1" s="1810" t="s">
        <v>3367</v>
      </c>
      <c r="D1" s="1810" t="s">
        <v>269</v>
      </c>
      <c r="E1" s="1810" t="s">
        <v>3227</v>
      </c>
      <c r="F1" s="1810" t="s">
        <v>219</v>
      </c>
      <c r="G1" s="1810" t="s">
        <v>222</v>
      </c>
      <c r="H1" s="1810" t="s">
        <v>271</v>
      </c>
      <c r="I1" s="1810" t="s">
        <v>218</v>
      </c>
      <c r="J1" s="1810" t="s">
        <v>272</v>
      </c>
      <c r="K1" s="1810" t="s">
        <v>3684</v>
      </c>
      <c r="L1" s="1810" t="s">
        <v>3685</v>
      </c>
      <c r="M1" s="1810" t="s">
        <v>3233</v>
      </c>
      <c r="N1" s="1811" t="s">
        <v>3675</v>
      </c>
      <c r="O1" s="1810" t="s">
        <v>3676</v>
      </c>
      <c r="P1" s="1403" t="s">
        <v>4270</v>
      </c>
      <c r="Q1" s="1403" t="s">
        <v>4271</v>
      </c>
      <c r="R1" s="2133">
        <v>44939</v>
      </c>
      <c r="S1" s="2133">
        <v>44946</v>
      </c>
      <c r="T1" s="2133">
        <v>44953</v>
      </c>
      <c r="U1" s="2133">
        <v>44960</v>
      </c>
      <c r="V1" s="6">
        <v>44967</v>
      </c>
      <c r="W1" s="6">
        <v>44974</v>
      </c>
      <c r="X1" s="6">
        <v>44981</v>
      </c>
      <c r="Y1" s="6">
        <v>44988</v>
      </c>
      <c r="Z1" s="6">
        <v>44995</v>
      </c>
      <c r="AA1" s="6">
        <v>45002</v>
      </c>
      <c r="AB1" s="6">
        <v>45009</v>
      </c>
      <c r="AC1" s="6">
        <v>45016</v>
      </c>
      <c r="AD1" s="6">
        <v>45023</v>
      </c>
      <c r="AE1" s="6">
        <v>45030</v>
      </c>
      <c r="AF1" s="6">
        <v>45037</v>
      </c>
      <c r="AG1" s="6">
        <v>45044</v>
      </c>
    </row>
    <row r="2" spans="1:33" ht="15.95">
      <c r="A2" s="1810">
        <v>1</v>
      </c>
      <c r="B2" s="1810"/>
      <c r="C2" s="1810" t="s">
        <v>4366</v>
      </c>
      <c r="D2" s="2480" t="s">
        <v>4145</v>
      </c>
      <c r="E2" s="2499">
        <v>1524393</v>
      </c>
      <c r="F2" s="1785" t="s">
        <v>142</v>
      </c>
      <c r="G2" s="1785" t="s">
        <v>1248</v>
      </c>
      <c r="H2" s="1785"/>
      <c r="I2" s="1786">
        <v>44806</v>
      </c>
      <c r="J2" s="1785">
        <f ca="1">YEARFRAC(I2,TODAY())</f>
        <v>1.0166666666666666</v>
      </c>
      <c r="K2" s="1785">
        <f ca="1">_xlfn.DAYS(TODAY(),I2)</f>
        <v>371</v>
      </c>
      <c r="L2" s="1785">
        <f ca="1">K2/30</f>
        <v>12.366666666666667</v>
      </c>
      <c r="M2" s="1785" t="s">
        <v>4331</v>
      </c>
      <c r="N2" s="1788">
        <v>44998</v>
      </c>
      <c r="O2" s="1785">
        <f>_xlfn.DAYS(N2,I2)/30</f>
        <v>6.4</v>
      </c>
      <c r="P2" s="1810">
        <v>28</v>
      </c>
      <c r="Q2" s="1810">
        <v>177</v>
      </c>
    </row>
    <row r="3" spans="1:33" ht="15.95">
      <c r="A3" s="1810">
        <v>2</v>
      </c>
      <c r="B3" s="1810"/>
      <c r="C3" s="1810" t="s">
        <v>4367</v>
      </c>
      <c r="D3" s="2481"/>
      <c r="E3" s="2500"/>
      <c r="F3" s="1785" t="s">
        <v>142</v>
      </c>
      <c r="G3" s="1785" t="s">
        <v>1248</v>
      </c>
      <c r="H3" s="1785"/>
      <c r="I3" s="1786">
        <v>44806</v>
      </c>
      <c r="J3" s="1785">
        <f t="shared" ref="J3:J19" ca="1" si="0">YEARFRAC(I3,TODAY())</f>
        <v>1.0166666666666666</v>
      </c>
      <c r="K3" s="1785">
        <f t="shared" ref="K3:K4" ca="1" si="1">_xlfn.DAYS(TODAY(),I3)</f>
        <v>371</v>
      </c>
      <c r="L3" s="1785">
        <f t="shared" ref="L3:L19" ca="1" si="2">K3/30</f>
        <v>12.366666666666667</v>
      </c>
      <c r="M3" s="1785" t="s">
        <v>4331</v>
      </c>
      <c r="N3" s="1788">
        <v>44998</v>
      </c>
      <c r="O3" s="1785">
        <f t="shared" ref="O3:O10" si="3">_xlfn.DAYS(N3,I3)/30</f>
        <v>6.4</v>
      </c>
      <c r="P3" s="1810">
        <v>28</v>
      </c>
      <c r="Q3" s="1810">
        <v>198</v>
      </c>
    </row>
    <row r="4" spans="1:33" s="1385" customFormat="1" ht="15.95">
      <c r="A4" s="1948">
        <v>3</v>
      </c>
      <c r="B4" s="1948"/>
      <c r="C4" s="1948" t="s">
        <v>4368</v>
      </c>
      <c r="D4" s="2482"/>
      <c r="E4" s="2501"/>
      <c r="F4" s="1798" t="s">
        <v>142</v>
      </c>
      <c r="G4" s="1798" t="s">
        <v>1248</v>
      </c>
      <c r="H4" s="1798"/>
      <c r="I4" s="1799">
        <v>44806</v>
      </c>
      <c r="J4" s="1798">
        <f t="shared" ca="1" si="0"/>
        <v>1.0166666666666666</v>
      </c>
      <c r="K4" s="1798">
        <f t="shared" ca="1" si="1"/>
        <v>371</v>
      </c>
      <c r="L4" s="1798">
        <f t="shared" ca="1" si="2"/>
        <v>12.366666666666667</v>
      </c>
      <c r="M4" s="1798" t="s">
        <v>4331</v>
      </c>
      <c r="N4" s="1801">
        <v>44998</v>
      </c>
      <c r="O4" s="1798">
        <f t="shared" si="3"/>
        <v>6.4</v>
      </c>
      <c r="P4" s="1948">
        <v>29</v>
      </c>
      <c r="Q4" s="1948">
        <v>206</v>
      </c>
    </row>
    <row r="5" spans="1:33" ht="15.95">
      <c r="A5" s="1947">
        <v>4</v>
      </c>
      <c r="B5" s="1947"/>
      <c r="C5" s="1947" t="s">
        <v>4369</v>
      </c>
      <c r="D5" s="2480" t="s">
        <v>4148</v>
      </c>
      <c r="E5" s="2489">
        <v>1524395</v>
      </c>
      <c r="F5" s="1959" t="s">
        <v>144</v>
      </c>
      <c r="G5" s="1959" t="s">
        <v>1248</v>
      </c>
      <c r="H5" s="1959"/>
      <c r="I5" s="1856">
        <v>44806</v>
      </c>
      <c r="J5" s="1959">
        <f t="shared" ca="1" si="0"/>
        <v>1.0166666666666666</v>
      </c>
      <c r="K5" s="1959">
        <f t="shared" ref="K5:K9" ca="1" si="4">_xlfn.DAYS(TODAY(),I5)</f>
        <v>371</v>
      </c>
      <c r="L5" s="1959">
        <f t="shared" ca="1" si="2"/>
        <v>12.366666666666667</v>
      </c>
      <c r="M5" s="1959" t="s">
        <v>4331</v>
      </c>
      <c r="N5" s="1960">
        <v>44998</v>
      </c>
      <c r="O5" s="1959">
        <f t="shared" si="3"/>
        <v>6.4</v>
      </c>
      <c r="P5" s="1947">
        <v>20</v>
      </c>
      <c r="Q5" s="1947">
        <v>181</v>
      </c>
    </row>
    <row r="6" spans="1:33" ht="15.95">
      <c r="A6" s="1810">
        <v>5</v>
      </c>
      <c r="B6" s="1810"/>
      <c r="C6" s="1810" t="s">
        <v>4370</v>
      </c>
      <c r="D6" s="2481"/>
      <c r="E6" s="2490"/>
      <c r="F6" s="1785" t="s">
        <v>144</v>
      </c>
      <c r="G6" s="1785" t="s">
        <v>1248</v>
      </c>
      <c r="H6" s="1785"/>
      <c r="I6" s="1786">
        <v>44806</v>
      </c>
      <c r="J6" s="1785">
        <f t="shared" ca="1" si="0"/>
        <v>1.0166666666666666</v>
      </c>
      <c r="K6" s="1785">
        <f t="shared" ca="1" si="4"/>
        <v>371</v>
      </c>
      <c r="L6" s="1785">
        <f t="shared" ca="1" si="2"/>
        <v>12.366666666666667</v>
      </c>
      <c r="M6" s="1785" t="s">
        <v>4331</v>
      </c>
      <c r="N6" s="1788">
        <v>44998</v>
      </c>
      <c r="O6" s="1785">
        <f t="shared" si="3"/>
        <v>6.4</v>
      </c>
      <c r="P6" s="1810">
        <v>22</v>
      </c>
      <c r="Q6" s="1810">
        <v>182</v>
      </c>
    </row>
    <row r="7" spans="1:33" s="1385" customFormat="1" ht="15.95">
      <c r="A7" s="1948">
        <v>6</v>
      </c>
      <c r="B7" s="1948"/>
      <c r="C7" s="1948" t="s">
        <v>4371</v>
      </c>
      <c r="D7" s="2482"/>
      <c r="E7" s="2491"/>
      <c r="F7" s="1798" t="s">
        <v>144</v>
      </c>
      <c r="G7" s="1798" t="s">
        <v>1248</v>
      </c>
      <c r="H7" s="1798"/>
      <c r="I7" s="1799">
        <v>44806</v>
      </c>
      <c r="J7" s="1798">
        <f t="shared" ca="1" si="0"/>
        <v>1.0166666666666666</v>
      </c>
      <c r="K7" s="1798">
        <f t="shared" ca="1" si="4"/>
        <v>371</v>
      </c>
      <c r="L7" s="1798">
        <f t="shared" ca="1" si="2"/>
        <v>12.366666666666667</v>
      </c>
      <c r="M7" s="1798" t="s">
        <v>4331</v>
      </c>
      <c r="N7" s="1801">
        <v>44998</v>
      </c>
      <c r="O7" s="1798">
        <f t="shared" si="3"/>
        <v>6.4</v>
      </c>
      <c r="P7" s="1948">
        <v>21</v>
      </c>
      <c r="Q7" s="1948">
        <v>215</v>
      </c>
    </row>
    <row r="8" spans="1:33" ht="15.95">
      <c r="A8" s="1947">
        <v>7</v>
      </c>
      <c r="B8" s="1947"/>
      <c r="C8" s="1947" t="s">
        <v>4372</v>
      </c>
      <c r="D8" s="2480" t="s">
        <v>4149</v>
      </c>
      <c r="E8" s="2489">
        <v>1548516</v>
      </c>
      <c r="F8" s="1959" t="s">
        <v>144</v>
      </c>
      <c r="G8" s="1959" t="s">
        <v>1248</v>
      </c>
      <c r="H8" s="1959"/>
      <c r="I8" s="1856">
        <v>44806</v>
      </c>
      <c r="J8" s="1959">
        <f t="shared" ca="1" si="0"/>
        <v>1.0166666666666666</v>
      </c>
      <c r="K8" s="1959">
        <f t="shared" ca="1" si="4"/>
        <v>371</v>
      </c>
      <c r="L8" s="1959">
        <f t="shared" ca="1" si="2"/>
        <v>12.366666666666667</v>
      </c>
      <c r="M8" s="1959" t="s">
        <v>4331</v>
      </c>
      <c r="N8" s="1960">
        <v>44998</v>
      </c>
      <c r="O8" s="1959">
        <f t="shared" si="3"/>
        <v>6.4</v>
      </c>
      <c r="P8" s="1947">
        <v>21</v>
      </c>
      <c r="Q8" s="1947">
        <v>202</v>
      </c>
    </row>
    <row r="9" spans="1:33" ht="15.95">
      <c r="A9" s="1810">
        <v>8</v>
      </c>
      <c r="B9" s="1810"/>
      <c r="C9" s="1810" t="s">
        <v>4373</v>
      </c>
      <c r="D9" s="2481"/>
      <c r="E9" s="2490"/>
      <c r="F9" s="1785" t="s">
        <v>144</v>
      </c>
      <c r="G9" s="1785" t="s">
        <v>1248</v>
      </c>
      <c r="H9" s="1785"/>
      <c r="I9" s="1786">
        <v>44806</v>
      </c>
      <c r="J9" s="1785">
        <f t="shared" ca="1" si="0"/>
        <v>1.0166666666666666</v>
      </c>
      <c r="K9" s="1785">
        <f t="shared" ca="1" si="4"/>
        <v>371</v>
      </c>
      <c r="L9" s="1785">
        <f t="shared" ca="1" si="2"/>
        <v>12.366666666666667</v>
      </c>
      <c r="M9" s="1785" t="s">
        <v>4331</v>
      </c>
      <c r="N9" s="1788">
        <v>44998</v>
      </c>
      <c r="O9" s="1785">
        <f t="shared" si="3"/>
        <v>6.4</v>
      </c>
      <c r="P9" s="1810">
        <v>22</v>
      </c>
      <c r="Q9" s="1810">
        <v>169</v>
      </c>
    </row>
    <row r="10" spans="1:33" s="1385" customFormat="1" ht="15.95">
      <c r="A10" s="1927">
        <v>9</v>
      </c>
      <c r="B10" s="1927"/>
      <c r="C10" s="1927" t="s">
        <v>4374</v>
      </c>
      <c r="D10" s="2481"/>
      <c r="E10" s="2490"/>
      <c r="F10" s="1961" t="s">
        <v>144</v>
      </c>
      <c r="G10" s="1961" t="s">
        <v>1248</v>
      </c>
      <c r="H10" s="1961"/>
      <c r="I10" s="1929">
        <v>44806</v>
      </c>
      <c r="J10" s="1961">
        <f t="shared" ca="1" si="0"/>
        <v>1.0166666666666666</v>
      </c>
      <c r="K10" s="1961">
        <f t="shared" ref="K10:K19" ca="1" si="5">_xlfn.DAYS(TODAY(),I10)</f>
        <v>371</v>
      </c>
      <c r="L10" s="1961">
        <f t="shared" ca="1" si="2"/>
        <v>12.366666666666667</v>
      </c>
      <c r="M10" s="1961" t="s">
        <v>4331</v>
      </c>
      <c r="N10" s="1962">
        <v>44998</v>
      </c>
      <c r="O10" s="1961">
        <f t="shared" si="3"/>
        <v>6.4</v>
      </c>
      <c r="P10" s="1927">
        <v>22</v>
      </c>
      <c r="Q10" s="1927">
        <v>147</v>
      </c>
    </row>
    <row r="11" spans="1:33" ht="15.95">
      <c r="A11" s="1963">
        <v>10</v>
      </c>
      <c r="B11" s="1963" t="s">
        <v>4375</v>
      </c>
      <c r="C11" s="1784" t="s">
        <v>4376</v>
      </c>
      <c r="D11" s="2480" t="s">
        <v>4151</v>
      </c>
      <c r="E11" s="2495">
        <v>1451342</v>
      </c>
      <c r="F11" s="1936" t="s">
        <v>144</v>
      </c>
      <c r="G11" s="1936" t="s">
        <v>188</v>
      </c>
      <c r="H11" s="1936"/>
      <c r="I11" s="2234">
        <v>44490</v>
      </c>
      <c r="J11" s="1936">
        <f ca="1">YEARFRAC(I11,TODAY())</f>
        <v>1.8805555555555555</v>
      </c>
      <c r="K11" s="1936">
        <f t="shared" ca="1" si="5"/>
        <v>687</v>
      </c>
      <c r="L11" s="1936">
        <f t="shared" ca="1" si="2"/>
        <v>22.9</v>
      </c>
      <c r="M11" s="1936" t="s">
        <v>4363</v>
      </c>
      <c r="N11" s="1937">
        <v>44998</v>
      </c>
      <c r="O11" s="1936">
        <f t="shared" ref="O11:O19" si="6">_xlfn.DAYS(N11,I11)/30</f>
        <v>16.933333333333334</v>
      </c>
      <c r="P11" s="1963">
        <v>25</v>
      </c>
      <c r="Q11" s="1784"/>
    </row>
    <row r="12" spans="1:33" ht="15.95">
      <c r="A12" s="1963">
        <v>11</v>
      </c>
      <c r="B12" s="1963" t="s">
        <v>4377</v>
      </c>
      <c r="C12" s="1784" t="s">
        <v>4378</v>
      </c>
      <c r="D12" s="2481"/>
      <c r="E12" s="2496"/>
      <c r="F12" s="1936" t="s">
        <v>144</v>
      </c>
      <c r="G12" s="1936" t="s">
        <v>188</v>
      </c>
      <c r="H12" s="1936"/>
      <c r="I12" s="2234">
        <v>44490</v>
      </c>
      <c r="J12" s="1936">
        <f t="shared" ca="1" si="0"/>
        <v>1.8805555555555555</v>
      </c>
      <c r="K12" s="1936">
        <f t="shared" ca="1" si="5"/>
        <v>687</v>
      </c>
      <c r="L12" s="1936">
        <f t="shared" ca="1" si="2"/>
        <v>22.9</v>
      </c>
      <c r="M12" s="1936" t="s">
        <v>4363</v>
      </c>
      <c r="N12" s="1937">
        <v>44998</v>
      </c>
      <c r="O12" s="1936">
        <f t="shared" si="6"/>
        <v>16.933333333333334</v>
      </c>
      <c r="P12" s="1963">
        <v>26</v>
      </c>
      <c r="Q12" s="1784"/>
    </row>
    <row r="13" spans="1:33" s="1385" customFormat="1" ht="15.95">
      <c r="A13" s="1964">
        <v>12</v>
      </c>
      <c r="B13" s="1963" t="s">
        <v>4379</v>
      </c>
      <c r="C13" s="1797" t="s">
        <v>4380</v>
      </c>
      <c r="D13" s="2482"/>
      <c r="E13" s="2497"/>
      <c r="F13" s="1938" t="s">
        <v>144</v>
      </c>
      <c r="G13" s="1938" t="s">
        <v>188</v>
      </c>
      <c r="H13" s="1938"/>
      <c r="I13" s="2234">
        <v>44490</v>
      </c>
      <c r="J13" s="1938">
        <f t="shared" ca="1" si="0"/>
        <v>1.8805555555555555</v>
      </c>
      <c r="K13" s="1938">
        <f t="shared" ca="1" si="5"/>
        <v>687</v>
      </c>
      <c r="L13" s="1938">
        <f t="shared" ca="1" si="2"/>
        <v>22.9</v>
      </c>
      <c r="M13" s="1938" t="s">
        <v>4363</v>
      </c>
      <c r="N13" s="1939">
        <v>44998</v>
      </c>
      <c r="O13" s="1938">
        <f t="shared" si="6"/>
        <v>16.933333333333334</v>
      </c>
      <c r="P13" s="1964">
        <v>25</v>
      </c>
      <c r="Q13" s="1797"/>
    </row>
    <row r="14" spans="1:33" ht="15.95">
      <c r="A14" s="310">
        <v>13</v>
      </c>
      <c r="B14" s="1963" t="s">
        <v>4381</v>
      </c>
      <c r="C14" s="1802" t="s">
        <v>4382</v>
      </c>
      <c r="D14" s="2480" t="s">
        <v>4155</v>
      </c>
      <c r="E14" s="2498">
        <v>1451343</v>
      </c>
      <c r="F14" s="1940" t="s">
        <v>142</v>
      </c>
      <c r="G14" s="1940" t="s">
        <v>188</v>
      </c>
      <c r="H14" s="1940"/>
      <c r="I14" s="1932">
        <v>44467</v>
      </c>
      <c r="J14" s="1940">
        <f t="shared" ca="1" si="0"/>
        <v>1.9444444444444444</v>
      </c>
      <c r="K14" s="1940">
        <f t="shared" ca="1" si="5"/>
        <v>710</v>
      </c>
      <c r="L14" s="1940">
        <f t="shared" ca="1" si="2"/>
        <v>23.666666666666668</v>
      </c>
      <c r="M14" s="1940" t="s">
        <v>4363</v>
      </c>
      <c r="N14" s="1941">
        <v>44998</v>
      </c>
      <c r="O14" s="1940">
        <f t="shared" si="6"/>
        <v>17.7</v>
      </c>
      <c r="P14" s="310">
        <v>33</v>
      </c>
      <c r="Q14" s="1802"/>
    </row>
    <row r="15" spans="1:33" ht="15.95">
      <c r="A15" s="1963">
        <v>14</v>
      </c>
      <c r="B15" s="1963" t="s">
        <v>4383</v>
      </c>
      <c r="C15" s="1784" t="s">
        <v>4384</v>
      </c>
      <c r="D15" s="2481"/>
      <c r="E15" s="2496"/>
      <c r="F15" s="1936" t="s">
        <v>142</v>
      </c>
      <c r="G15" s="1936" t="s">
        <v>188</v>
      </c>
      <c r="H15" s="1936"/>
      <c r="I15" s="1930">
        <v>44467</v>
      </c>
      <c r="J15" s="1936">
        <f t="shared" ca="1" si="0"/>
        <v>1.9444444444444444</v>
      </c>
      <c r="K15" s="1936">
        <f t="shared" ca="1" si="5"/>
        <v>710</v>
      </c>
      <c r="L15" s="1936">
        <f t="shared" ca="1" si="2"/>
        <v>23.666666666666668</v>
      </c>
      <c r="M15" s="1936" t="s">
        <v>4363</v>
      </c>
      <c r="N15" s="1937">
        <v>44998</v>
      </c>
      <c r="O15" s="1936">
        <f t="shared" si="6"/>
        <v>17.7</v>
      </c>
      <c r="P15" s="1963">
        <v>33</v>
      </c>
      <c r="Q15" s="1784"/>
    </row>
    <row r="16" spans="1:33" s="1385" customFormat="1" ht="15.95">
      <c r="A16" s="1964">
        <v>15</v>
      </c>
      <c r="B16" s="1963" t="s">
        <v>4385</v>
      </c>
      <c r="C16" s="1797" t="s">
        <v>4386</v>
      </c>
      <c r="D16" s="2482"/>
      <c r="E16" s="2497"/>
      <c r="F16" s="1938" t="s">
        <v>142</v>
      </c>
      <c r="G16" s="1938" t="s">
        <v>188</v>
      </c>
      <c r="H16" s="1938"/>
      <c r="I16" s="1931">
        <v>44467</v>
      </c>
      <c r="J16" s="1938">
        <f t="shared" ca="1" si="0"/>
        <v>1.9444444444444444</v>
      </c>
      <c r="K16" s="1938">
        <f t="shared" ca="1" si="5"/>
        <v>710</v>
      </c>
      <c r="L16" s="1938">
        <f t="shared" ca="1" si="2"/>
        <v>23.666666666666668</v>
      </c>
      <c r="M16" s="1938" t="s">
        <v>4363</v>
      </c>
      <c r="N16" s="1939">
        <v>44998</v>
      </c>
      <c r="O16" s="1938">
        <f t="shared" si="6"/>
        <v>17.7</v>
      </c>
      <c r="P16" s="1964">
        <v>31</v>
      </c>
      <c r="Q16" s="1797"/>
    </row>
    <row r="17" spans="1:17" ht="15.95">
      <c r="A17" s="2150">
        <v>16</v>
      </c>
      <c r="B17" s="1963" t="s">
        <v>4387</v>
      </c>
      <c r="C17" s="2150" t="s">
        <v>4388</v>
      </c>
      <c r="D17" s="2492" t="s">
        <v>4157</v>
      </c>
      <c r="E17" s="2489">
        <v>1441992</v>
      </c>
      <c r="F17" s="1959" t="s">
        <v>144</v>
      </c>
      <c r="G17" s="1959" t="s">
        <v>1248</v>
      </c>
      <c r="H17" s="1959"/>
      <c r="I17" s="1960">
        <v>44470</v>
      </c>
      <c r="J17" s="2151">
        <f t="shared" ca="1" si="0"/>
        <v>1.9361111111111111</v>
      </c>
      <c r="K17" s="2152">
        <f t="shared" ca="1" si="5"/>
        <v>707</v>
      </c>
      <c r="L17" s="2152">
        <f t="shared" ca="1" si="2"/>
        <v>23.566666666666666</v>
      </c>
      <c r="M17" s="2153" t="s">
        <v>3827</v>
      </c>
      <c r="N17" s="1960">
        <v>44998</v>
      </c>
      <c r="O17" s="1959">
        <f t="shared" si="6"/>
        <v>17.600000000000001</v>
      </c>
      <c r="P17" s="2150"/>
      <c r="Q17" s="2150"/>
    </row>
    <row r="18" spans="1:17" ht="15.95">
      <c r="A18" s="2145">
        <v>17</v>
      </c>
      <c r="B18" s="1963" t="s">
        <v>4389</v>
      </c>
      <c r="C18" s="2145" t="s">
        <v>4390</v>
      </c>
      <c r="D18" s="2493"/>
      <c r="E18" s="2490"/>
      <c r="F18" s="1785" t="s">
        <v>144</v>
      </c>
      <c r="G18" s="1785" t="s">
        <v>1248</v>
      </c>
      <c r="H18" s="1785"/>
      <c r="I18" s="1788">
        <v>44470</v>
      </c>
      <c r="J18" s="2146">
        <f t="shared" ca="1" si="0"/>
        <v>1.9361111111111111</v>
      </c>
      <c r="K18" s="2143">
        <f t="shared" ca="1" si="5"/>
        <v>707</v>
      </c>
      <c r="L18" s="2143">
        <f t="shared" ca="1" si="2"/>
        <v>23.566666666666666</v>
      </c>
      <c r="M18" s="1787" t="s">
        <v>3827</v>
      </c>
      <c r="N18" s="1788">
        <v>44998</v>
      </c>
      <c r="O18" s="1785">
        <f t="shared" si="6"/>
        <v>17.600000000000001</v>
      </c>
      <c r="P18" s="2145"/>
      <c r="Q18" s="2145"/>
    </row>
    <row r="19" spans="1:17" s="1385" customFormat="1" ht="15.95">
      <c r="A19" s="2148">
        <v>18</v>
      </c>
      <c r="B19" s="1963" t="s">
        <v>4391</v>
      </c>
      <c r="C19" s="2148" t="s">
        <v>4392</v>
      </c>
      <c r="D19" s="2494"/>
      <c r="E19" s="2491"/>
      <c r="F19" s="1798" t="s">
        <v>144</v>
      </c>
      <c r="G19" s="1798" t="s">
        <v>1248</v>
      </c>
      <c r="H19" s="1798"/>
      <c r="I19" s="1801">
        <v>44470</v>
      </c>
      <c r="J19" s="2149">
        <f t="shared" ca="1" si="0"/>
        <v>1.9361111111111111</v>
      </c>
      <c r="K19" s="2144">
        <f t="shared" ca="1" si="5"/>
        <v>707</v>
      </c>
      <c r="L19" s="2144">
        <f t="shared" ca="1" si="2"/>
        <v>23.566666666666666</v>
      </c>
      <c r="M19" s="1800" t="s">
        <v>3827</v>
      </c>
      <c r="N19" s="1801">
        <v>44998</v>
      </c>
      <c r="O19" s="1798">
        <f t="shared" si="6"/>
        <v>17.600000000000001</v>
      </c>
      <c r="P19" s="2148"/>
      <c r="Q19" s="2148"/>
    </row>
    <row r="21" spans="1:17" ht="15.95">
      <c r="L21" s="728" t="s">
        <v>4393</v>
      </c>
      <c r="M21" s="1117">
        <v>44754</v>
      </c>
    </row>
    <row r="22" spans="1:17" ht="51">
      <c r="L22" s="2147" t="s">
        <v>4394</v>
      </c>
      <c r="M22" s="1030">
        <f>_xlfn.DAYS(N19,M21)/30</f>
        <v>8.1333333333333329</v>
      </c>
      <c r="N22" s="738" t="s">
        <v>4395</v>
      </c>
    </row>
  </sheetData>
  <mergeCells count="12">
    <mergeCell ref="D2:D4"/>
    <mergeCell ref="D5:D7"/>
    <mergeCell ref="D8:D10"/>
    <mergeCell ref="E5:E7"/>
    <mergeCell ref="E8:E10"/>
    <mergeCell ref="E2:E4"/>
    <mergeCell ref="E17:E19"/>
    <mergeCell ref="D17:D19"/>
    <mergeCell ref="D11:D13"/>
    <mergeCell ref="D14:D16"/>
    <mergeCell ref="E11:E13"/>
    <mergeCell ref="E14:E16"/>
  </mergeCells>
  <conditionalFormatting sqref="L17:L19">
    <cfRule type="cellIs" dxfId="11" priority="1" operator="between">
      <formula>14.5</formula>
      <formula>15.5</formula>
    </cfRule>
    <cfRule type="cellIs" dxfId="10" priority="2" operator="between">
      <formula>2.5</formula>
      <formula>3.5</formula>
    </cfRule>
    <cfRule type="cellIs" dxfId="9" priority="3" operator="between">
      <formula>8.5</formula>
      <formula>9.5</formula>
    </cfRule>
  </conditionalFormatting>
  <pageMargins left="0.7" right="0.7" top="0.75" bottom="0.75" header="0.3" footer="0.3"/>
  <pageSetup orientation="landscape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1D77-4BCB-4E26-9F07-5705B6D608A9}">
  <sheetPr>
    <tabColor rgb="FFA9D08E"/>
    <pageSetUpPr fitToPage="1"/>
  </sheetPr>
  <dimension ref="A1:AF26"/>
  <sheetViews>
    <sheetView workbookViewId="0">
      <selection activeCell="N2" sqref="N2:N21"/>
    </sheetView>
  </sheetViews>
  <sheetFormatPr defaultColWidth="8.85546875" defaultRowHeight="15"/>
  <cols>
    <col min="1" max="1" width="6.140625" bestFit="1" customWidth="1"/>
    <col min="2" max="2" width="10.42578125" bestFit="1" customWidth="1"/>
    <col min="3" max="3" width="17" bestFit="1" customWidth="1"/>
    <col min="4" max="4" width="14.42578125" bestFit="1" customWidth="1"/>
    <col min="5" max="5" width="4.28515625" bestFit="1" customWidth="1"/>
    <col min="6" max="6" width="9.85546875" bestFit="1" customWidth="1"/>
    <col min="7" max="7" width="8.42578125" bestFit="1" customWidth="1"/>
    <col min="8" max="8" width="12.42578125" bestFit="1" customWidth="1"/>
    <col min="9" max="9" width="10.7109375" bestFit="1" customWidth="1"/>
    <col min="10" max="10" width="10" bestFit="1" customWidth="1"/>
    <col min="11" max="11" width="12.85546875" bestFit="1" customWidth="1"/>
    <col min="12" max="12" width="19" bestFit="1" customWidth="1"/>
    <col min="13" max="13" width="15.42578125" bestFit="1" customWidth="1"/>
    <col min="14" max="14" width="17" bestFit="1" customWidth="1"/>
    <col min="15" max="15" width="12.42578125" bestFit="1" customWidth="1"/>
    <col min="16" max="16" width="13.42578125" bestFit="1" customWidth="1"/>
    <col min="17" max="19" width="10.42578125" bestFit="1" customWidth="1"/>
    <col min="20" max="20" width="11.7109375" customWidth="1"/>
    <col min="21" max="23" width="10.42578125" bestFit="1" customWidth="1"/>
    <col min="24" max="24" width="9.28515625" bestFit="1" customWidth="1"/>
    <col min="25" max="28" width="10.42578125" bestFit="1" customWidth="1"/>
    <col min="29" max="29" width="9.28515625" bestFit="1" customWidth="1"/>
    <col min="30" max="32" width="10.42578125" bestFit="1" customWidth="1"/>
  </cols>
  <sheetData>
    <row r="1" spans="1:32">
      <c r="A1" s="1764" t="s">
        <v>126</v>
      </c>
      <c r="B1" s="1764" t="s">
        <v>3367</v>
      </c>
      <c r="C1" s="1764" t="s">
        <v>269</v>
      </c>
      <c r="D1" s="1764" t="s">
        <v>3227</v>
      </c>
      <c r="E1" s="1764" t="s">
        <v>219</v>
      </c>
      <c r="F1" s="1764" t="s">
        <v>222</v>
      </c>
      <c r="G1" s="1764" t="s">
        <v>271</v>
      </c>
      <c r="H1" s="1764" t="s">
        <v>218</v>
      </c>
      <c r="I1" s="1764" t="s">
        <v>272</v>
      </c>
      <c r="J1" s="1764" t="s">
        <v>3684</v>
      </c>
      <c r="K1" s="1764" t="s">
        <v>3685</v>
      </c>
      <c r="L1" s="1764" t="s">
        <v>3233</v>
      </c>
      <c r="M1" s="1783" t="s">
        <v>3675</v>
      </c>
      <c r="N1" s="1764" t="s">
        <v>3676</v>
      </c>
      <c r="O1" s="1508" t="s">
        <v>4270</v>
      </c>
      <c r="P1" s="1508" t="s">
        <v>4271</v>
      </c>
      <c r="Q1" s="6">
        <v>44939</v>
      </c>
      <c r="R1" s="6">
        <v>44946</v>
      </c>
      <c r="S1" s="6">
        <v>44953</v>
      </c>
      <c r="T1" s="6">
        <v>44960</v>
      </c>
      <c r="U1" s="6">
        <v>44967</v>
      </c>
      <c r="V1" s="6">
        <v>44974</v>
      </c>
      <c r="W1" s="6">
        <v>44981</v>
      </c>
      <c r="X1" s="6">
        <v>44988</v>
      </c>
      <c r="Y1" s="6">
        <v>44995</v>
      </c>
      <c r="Z1" s="6">
        <v>45002</v>
      </c>
      <c r="AA1" s="6">
        <v>45009</v>
      </c>
      <c r="AB1" s="6">
        <v>45016</v>
      </c>
      <c r="AC1" s="6">
        <v>45023</v>
      </c>
      <c r="AD1" s="6">
        <v>45030</v>
      </c>
      <c r="AE1" s="6">
        <v>45037</v>
      </c>
      <c r="AF1" s="6">
        <v>45044</v>
      </c>
    </row>
    <row r="2" spans="1:32" ht="15.95" customHeight="1">
      <c r="A2" s="1810">
        <v>1</v>
      </c>
      <c r="B2" s="1810" t="s">
        <v>1768</v>
      </c>
      <c r="C2" s="1810" t="s">
        <v>4145</v>
      </c>
      <c r="D2" s="2143">
        <v>1378919</v>
      </c>
      <c r="E2" s="1785" t="s">
        <v>142</v>
      </c>
      <c r="F2" s="1785" t="s">
        <v>1248</v>
      </c>
      <c r="G2" s="1785"/>
      <c r="H2" s="1786">
        <v>44470</v>
      </c>
      <c r="I2" s="1785">
        <f ca="1">YEARFRAC(H2,TODAY())</f>
        <v>1.9361111111111111</v>
      </c>
      <c r="J2" s="1785">
        <f ca="1">_xlfn.DAYS(TODAY(),H2)</f>
        <v>707</v>
      </c>
      <c r="K2" s="1785">
        <f ca="1">J2/30</f>
        <v>23.566666666666666</v>
      </c>
      <c r="L2" s="1787" t="s">
        <v>3827</v>
      </c>
      <c r="M2" s="1788">
        <v>45026</v>
      </c>
      <c r="N2" s="1785">
        <f>_xlfn.DAYS(M2,H2)/30</f>
        <v>18.533333333333335</v>
      </c>
      <c r="O2" s="1810">
        <v>32</v>
      </c>
      <c r="P2" s="1810">
        <v>176</v>
      </c>
      <c r="Q2" s="1304">
        <v>32</v>
      </c>
      <c r="R2" s="1304">
        <v>33</v>
      </c>
      <c r="X2">
        <v>38</v>
      </c>
    </row>
    <row r="3" spans="1:32" ht="15.95">
      <c r="A3" s="1810">
        <v>2</v>
      </c>
      <c r="B3" s="1810" t="s">
        <v>1771</v>
      </c>
      <c r="C3" s="1810" t="s">
        <v>4148</v>
      </c>
      <c r="D3" s="2188">
        <v>1459499</v>
      </c>
      <c r="E3" s="1789" t="s">
        <v>142</v>
      </c>
      <c r="F3" s="1789" t="s">
        <v>931</v>
      </c>
      <c r="G3" s="1789"/>
      <c r="H3" s="1790">
        <v>44481</v>
      </c>
      <c r="I3" s="1789">
        <f ca="1">YEARFRAC(H3,TODAY())</f>
        <v>1.9055555555555554</v>
      </c>
      <c r="J3" s="1789">
        <f ca="1">_xlfn.DAYS(TODAY(),H3)</f>
        <v>696</v>
      </c>
      <c r="K3" s="1789">
        <f ca="1">J3/30</f>
        <v>23.2</v>
      </c>
      <c r="L3" s="1791" t="s">
        <v>3827</v>
      </c>
      <c r="M3" s="1792">
        <v>45026</v>
      </c>
      <c r="N3" s="1789">
        <f>_xlfn.DAYS(M3,H3)/30</f>
        <v>18.166666666666668</v>
      </c>
      <c r="O3" s="1810">
        <v>34</v>
      </c>
      <c r="P3" s="1810">
        <v>158</v>
      </c>
      <c r="Q3" s="1304">
        <v>38</v>
      </c>
      <c r="R3" s="1304">
        <v>44</v>
      </c>
      <c r="X3">
        <v>50</v>
      </c>
    </row>
    <row r="4" spans="1:32" ht="15.95">
      <c r="A4" s="1810">
        <v>3</v>
      </c>
      <c r="B4" s="1810" t="s">
        <v>1774</v>
      </c>
      <c r="C4" s="2502" t="s">
        <v>4149</v>
      </c>
      <c r="D4" s="2504">
        <v>1459513</v>
      </c>
      <c r="E4" s="1789" t="s">
        <v>144</v>
      </c>
      <c r="F4" s="1789" t="s">
        <v>931</v>
      </c>
      <c r="G4" s="1789"/>
      <c r="H4" s="1790">
        <v>44481</v>
      </c>
      <c r="I4" s="1789">
        <f t="shared" ref="I4:I14" ca="1" si="0">YEARFRAC(H4,TODAY())</f>
        <v>1.9055555555555554</v>
      </c>
      <c r="J4" s="1789">
        <f t="shared" ref="J4:J8" ca="1" si="1">_xlfn.DAYS(TODAY(),H4)</f>
        <v>696</v>
      </c>
      <c r="K4" s="1789">
        <f t="shared" ref="K4:K14" ca="1" si="2">J4/30</f>
        <v>23.2</v>
      </c>
      <c r="L4" s="1791" t="s">
        <v>3827</v>
      </c>
      <c r="M4" s="1792">
        <v>45026</v>
      </c>
      <c r="N4" s="1789">
        <f t="shared" ref="N4:N14" si="3">_xlfn.DAYS(M4,H4)/30</f>
        <v>18.166666666666668</v>
      </c>
      <c r="O4" s="1810">
        <v>34</v>
      </c>
      <c r="P4" s="1810">
        <v>159</v>
      </c>
      <c r="Q4" s="1304">
        <v>37</v>
      </c>
      <c r="R4" s="1304">
        <v>43</v>
      </c>
      <c r="X4">
        <v>50</v>
      </c>
    </row>
    <row r="5" spans="1:32" ht="15.95">
      <c r="A5" s="1810">
        <v>4</v>
      </c>
      <c r="B5" s="1810" t="s">
        <v>1778</v>
      </c>
      <c r="C5" s="2502"/>
      <c r="D5" s="2504"/>
      <c r="E5" s="1789" t="s">
        <v>144</v>
      </c>
      <c r="F5" s="1789" t="s">
        <v>931</v>
      </c>
      <c r="G5" s="1789"/>
      <c r="H5" s="1790">
        <v>44481</v>
      </c>
      <c r="I5" s="1789">
        <f t="shared" ca="1" si="0"/>
        <v>1.9055555555555554</v>
      </c>
      <c r="J5" s="1789">
        <f t="shared" ca="1" si="1"/>
        <v>696</v>
      </c>
      <c r="K5" s="1789">
        <f t="shared" ca="1" si="2"/>
        <v>23.2</v>
      </c>
      <c r="L5" s="1791" t="s">
        <v>3827</v>
      </c>
      <c r="M5" s="1792">
        <v>45026</v>
      </c>
      <c r="N5" s="1789">
        <f t="shared" si="3"/>
        <v>18.166666666666668</v>
      </c>
      <c r="O5" s="1810">
        <v>24</v>
      </c>
      <c r="P5" s="1810">
        <v>164</v>
      </c>
      <c r="Q5" s="1304">
        <v>26</v>
      </c>
      <c r="R5" s="1304">
        <v>29</v>
      </c>
      <c r="X5">
        <v>30</v>
      </c>
    </row>
    <row r="6" spans="1:32" ht="15.95">
      <c r="A6" s="1810">
        <v>5</v>
      </c>
      <c r="B6" s="1810" t="s">
        <v>1781</v>
      </c>
      <c r="C6" s="2502"/>
      <c r="D6" s="2504"/>
      <c r="E6" s="1789" t="s">
        <v>144</v>
      </c>
      <c r="F6" s="1789" t="s">
        <v>931</v>
      </c>
      <c r="G6" s="1789"/>
      <c r="H6" s="1790">
        <v>44515</v>
      </c>
      <c r="I6" s="1789">
        <f t="shared" ca="1" si="0"/>
        <v>1.8138888888888889</v>
      </c>
      <c r="J6" s="1789">
        <f t="shared" ca="1" si="1"/>
        <v>662</v>
      </c>
      <c r="K6" s="1789">
        <f t="shared" ca="1" si="2"/>
        <v>22.066666666666666</v>
      </c>
      <c r="L6" s="1791" t="s">
        <v>3827</v>
      </c>
      <c r="M6" s="1792">
        <v>45026</v>
      </c>
      <c r="N6" s="1789">
        <f t="shared" si="3"/>
        <v>17.033333333333335</v>
      </c>
      <c r="O6" s="1810">
        <v>33</v>
      </c>
      <c r="P6" s="1810">
        <v>147</v>
      </c>
      <c r="Q6" s="1304">
        <v>36</v>
      </c>
      <c r="R6" s="1304">
        <v>42</v>
      </c>
      <c r="X6">
        <v>47</v>
      </c>
    </row>
    <row r="7" spans="1:32" ht="15.95">
      <c r="A7" s="1810">
        <v>6</v>
      </c>
      <c r="B7" s="1810" t="s">
        <v>1784</v>
      </c>
      <c r="C7" s="2502"/>
      <c r="D7" s="2504"/>
      <c r="E7" s="1789" t="s">
        <v>144</v>
      </c>
      <c r="F7" s="1789" t="s">
        <v>931</v>
      </c>
      <c r="G7" s="1789"/>
      <c r="H7" s="1790">
        <v>44515</v>
      </c>
      <c r="I7" s="1789">
        <f t="shared" ca="1" si="0"/>
        <v>1.8138888888888889</v>
      </c>
      <c r="J7" s="1789">
        <f t="shared" ca="1" si="1"/>
        <v>662</v>
      </c>
      <c r="K7" s="1789">
        <f t="shared" ca="1" si="2"/>
        <v>22.066666666666666</v>
      </c>
      <c r="L7" s="1791" t="s">
        <v>3827</v>
      </c>
      <c r="M7" s="1792">
        <v>45026</v>
      </c>
      <c r="N7" s="1789">
        <f t="shared" si="3"/>
        <v>17.033333333333335</v>
      </c>
      <c r="O7" s="1810">
        <v>23</v>
      </c>
      <c r="P7" s="1810">
        <v>195</v>
      </c>
      <c r="Q7" s="1304">
        <v>25</v>
      </c>
      <c r="R7" s="1304">
        <v>27</v>
      </c>
      <c r="X7">
        <v>31</v>
      </c>
    </row>
    <row r="8" spans="1:32" ht="15.95">
      <c r="A8" s="1810">
        <v>7</v>
      </c>
      <c r="B8" s="1810" t="s">
        <v>1787</v>
      </c>
      <c r="C8" s="2502"/>
      <c r="D8" s="2504"/>
      <c r="E8" s="1789" t="s">
        <v>144</v>
      </c>
      <c r="F8" s="1789" t="s">
        <v>931</v>
      </c>
      <c r="G8" s="1789"/>
      <c r="H8" s="1790">
        <v>44515</v>
      </c>
      <c r="I8" s="1789">
        <f t="shared" ca="1" si="0"/>
        <v>1.8138888888888889</v>
      </c>
      <c r="J8" s="1789">
        <f t="shared" ca="1" si="1"/>
        <v>662</v>
      </c>
      <c r="K8" s="1789">
        <f t="shared" ca="1" si="2"/>
        <v>22.066666666666666</v>
      </c>
      <c r="L8" s="1791" t="s">
        <v>3827</v>
      </c>
      <c r="M8" s="1792">
        <v>45026</v>
      </c>
      <c r="N8" s="1789">
        <f t="shared" si="3"/>
        <v>17.033333333333335</v>
      </c>
      <c r="O8" s="1810">
        <v>31</v>
      </c>
      <c r="P8" s="1810">
        <v>156</v>
      </c>
      <c r="Q8" s="1304">
        <v>34</v>
      </c>
      <c r="R8" s="1304">
        <v>38</v>
      </c>
      <c r="X8">
        <v>42</v>
      </c>
    </row>
    <row r="9" spans="1:32" ht="15.95">
      <c r="A9" s="1810">
        <v>8</v>
      </c>
      <c r="B9" s="1810" t="s">
        <v>1791</v>
      </c>
      <c r="C9" s="2502" t="s">
        <v>4151</v>
      </c>
      <c r="D9" s="2505">
        <v>1479815</v>
      </c>
      <c r="E9" s="2189" t="s">
        <v>142</v>
      </c>
      <c r="F9" s="2189" t="s">
        <v>179</v>
      </c>
      <c r="G9" s="2189" t="s">
        <v>316</v>
      </c>
      <c r="H9" s="2190">
        <v>44423</v>
      </c>
      <c r="I9" s="2189">
        <f t="shared" ca="1" si="0"/>
        <v>2.0638888888888891</v>
      </c>
      <c r="J9" s="2189">
        <f t="shared" ref="J9:J10" ca="1" si="4">_xlfn.DAYS(TODAY(),H9)</f>
        <v>754</v>
      </c>
      <c r="K9" s="2189">
        <f t="shared" ca="1" si="2"/>
        <v>25.133333333333333</v>
      </c>
      <c r="L9" s="2191" t="s">
        <v>3827</v>
      </c>
      <c r="M9" s="2192">
        <v>45026</v>
      </c>
      <c r="N9" s="2189">
        <f t="shared" si="3"/>
        <v>20.100000000000001</v>
      </c>
      <c r="O9" s="1810">
        <v>29</v>
      </c>
      <c r="P9" s="1810">
        <v>152</v>
      </c>
      <c r="Q9" s="1304">
        <v>33</v>
      </c>
      <c r="R9" s="1304">
        <v>34</v>
      </c>
      <c r="X9">
        <v>38</v>
      </c>
    </row>
    <row r="10" spans="1:32" ht="15.95">
      <c r="A10" s="1810">
        <v>9</v>
      </c>
      <c r="B10" s="1810" t="s">
        <v>1795</v>
      </c>
      <c r="C10" s="2502"/>
      <c r="D10" s="2505"/>
      <c r="E10" s="2189" t="s">
        <v>144</v>
      </c>
      <c r="F10" s="2189" t="s">
        <v>179</v>
      </c>
      <c r="G10" s="2189" t="s">
        <v>3801</v>
      </c>
      <c r="H10" s="2190">
        <v>44472</v>
      </c>
      <c r="I10" s="2189">
        <f t="shared" ca="1" si="0"/>
        <v>1.9305555555555556</v>
      </c>
      <c r="J10" s="2189">
        <f t="shared" ca="1" si="4"/>
        <v>705</v>
      </c>
      <c r="K10" s="2189">
        <f t="shared" ca="1" si="2"/>
        <v>23.5</v>
      </c>
      <c r="L10" s="2191" t="s">
        <v>3827</v>
      </c>
      <c r="M10" s="2192">
        <v>45026</v>
      </c>
      <c r="N10" s="2189">
        <f t="shared" si="3"/>
        <v>18.466666666666665</v>
      </c>
      <c r="O10" s="1810">
        <v>37</v>
      </c>
      <c r="P10" s="1810">
        <v>159</v>
      </c>
      <c r="Q10" s="1304">
        <v>40</v>
      </c>
      <c r="R10" s="1304">
        <v>45</v>
      </c>
      <c r="X10">
        <v>59</v>
      </c>
    </row>
    <row r="11" spans="1:32" ht="15.95">
      <c r="A11" s="1810">
        <v>10</v>
      </c>
      <c r="B11" s="1810" t="s">
        <v>1798</v>
      </c>
      <c r="C11" s="2502" t="s">
        <v>4155</v>
      </c>
      <c r="D11" s="2506">
        <v>1442006</v>
      </c>
      <c r="E11" s="1793" t="s">
        <v>142</v>
      </c>
      <c r="F11" s="1793" t="s">
        <v>170</v>
      </c>
      <c r="G11" s="1793"/>
      <c r="H11" s="1794">
        <v>44409</v>
      </c>
      <c r="I11" s="1793">
        <f t="shared" ca="1" si="0"/>
        <v>2.1027777777777779</v>
      </c>
      <c r="J11" s="1793">
        <f t="shared" ref="J11:J14" ca="1" si="5">_xlfn.DAYS(TODAY(),H11)</f>
        <v>768</v>
      </c>
      <c r="K11" s="1793">
        <f t="shared" ca="1" si="2"/>
        <v>25.6</v>
      </c>
      <c r="L11" s="1795" t="s">
        <v>3827</v>
      </c>
      <c r="M11" s="1796">
        <v>45026</v>
      </c>
      <c r="N11" s="1793">
        <f t="shared" si="3"/>
        <v>20.566666666666666</v>
      </c>
      <c r="O11" s="1810">
        <v>33</v>
      </c>
      <c r="P11" s="1810">
        <v>173</v>
      </c>
      <c r="Q11" s="1304">
        <v>34</v>
      </c>
      <c r="R11" s="1304">
        <v>36</v>
      </c>
      <c r="X11">
        <v>37</v>
      </c>
    </row>
    <row r="12" spans="1:32" ht="15.95">
      <c r="A12" s="1810">
        <v>11</v>
      </c>
      <c r="B12" s="1810" t="s">
        <v>1802</v>
      </c>
      <c r="C12" s="2502"/>
      <c r="D12" s="2506"/>
      <c r="E12" s="1793" t="s">
        <v>142</v>
      </c>
      <c r="F12" s="1793" t="s">
        <v>170</v>
      </c>
      <c r="G12" s="1793"/>
      <c r="H12" s="1794">
        <v>44409</v>
      </c>
      <c r="I12" s="1793">
        <f t="shared" ca="1" si="0"/>
        <v>2.1027777777777779</v>
      </c>
      <c r="J12" s="1793">
        <f t="shared" ca="1" si="5"/>
        <v>768</v>
      </c>
      <c r="K12" s="1793">
        <f t="shared" ca="1" si="2"/>
        <v>25.6</v>
      </c>
      <c r="L12" s="1795" t="s">
        <v>3827</v>
      </c>
      <c r="M12" s="1796">
        <v>45026</v>
      </c>
      <c r="N12" s="1793">
        <f t="shared" si="3"/>
        <v>20.566666666666666</v>
      </c>
      <c r="O12" s="1810">
        <v>31</v>
      </c>
      <c r="P12" s="1810">
        <v>182</v>
      </c>
      <c r="Q12" s="1304">
        <v>32</v>
      </c>
      <c r="R12" s="1304">
        <v>35</v>
      </c>
      <c r="X12">
        <v>36</v>
      </c>
    </row>
    <row r="13" spans="1:32" ht="15.95">
      <c r="A13" s="1810">
        <v>12</v>
      </c>
      <c r="B13" s="1810" t="s">
        <v>1806</v>
      </c>
      <c r="C13" s="2502"/>
      <c r="D13" s="2506"/>
      <c r="E13" s="1793" t="s">
        <v>142</v>
      </c>
      <c r="F13" s="1793" t="s">
        <v>170</v>
      </c>
      <c r="G13" s="1793"/>
      <c r="H13" s="1794">
        <v>44409</v>
      </c>
      <c r="I13" s="1793">
        <f t="shared" ca="1" si="0"/>
        <v>2.1027777777777779</v>
      </c>
      <c r="J13" s="1793">
        <f t="shared" ca="1" si="5"/>
        <v>768</v>
      </c>
      <c r="K13" s="1793">
        <f t="shared" ca="1" si="2"/>
        <v>25.6</v>
      </c>
      <c r="L13" s="1795" t="s">
        <v>3827</v>
      </c>
      <c r="M13" s="1796">
        <v>45026</v>
      </c>
      <c r="N13" s="1793">
        <f t="shared" si="3"/>
        <v>20.566666666666666</v>
      </c>
      <c r="O13" s="1810">
        <v>32</v>
      </c>
      <c r="P13" s="1810">
        <v>173</v>
      </c>
      <c r="Q13" s="1304">
        <v>33</v>
      </c>
      <c r="R13" s="1304">
        <v>37</v>
      </c>
      <c r="X13">
        <v>42</v>
      </c>
    </row>
    <row r="14" spans="1:32" ht="15.95">
      <c r="A14" s="1810">
        <v>13</v>
      </c>
      <c r="B14" s="1810" t="s">
        <v>1810</v>
      </c>
      <c r="C14" s="2502"/>
      <c r="D14" s="2506"/>
      <c r="E14" s="1793" t="s">
        <v>142</v>
      </c>
      <c r="F14" s="1793" t="s">
        <v>170</v>
      </c>
      <c r="G14" s="1793"/>
      <c r="H14" s="1794">
        <v>44409</v>
      </c>
      <c r="I14" s="1793">
        <f t="shared" ca="1" si="0"/>
        <v>2.1027777777777779</v>
      </c>
      <c r="J14" s="1793">
        <f t="shared" ca="1" si="5"/>
        <v>768</v>
      </c>
      <c r="K14" s="1793">
        <f t="shared" ca="1" si="2"/>
        <v>25.6</v>
      </c>
      <c r="L14" s="1795" t="s">
        <v>3827</v>
      </c>
      <c r="M14" s="1796">
        <v>45026</v>
      </c>
      <c r="N14" s="1793">
        <f t="shared" si="3"/>
        <v>20.566666666666666</v>
      </c>
      <c r="O14" s="1810">
        <v>34</v>
      </c>
      <c r="P14" s="1810">
        <v>190</v>
      </c>
      <c r="Q14" s="1304">
        <v>35</v>
      </c>
      <c r="R14" s="1304">
        <v>36</v>
      </c>
      <c r="X14">
        <v>40</v>
      </c>
    </row>
    <row r="15" spans="1:32" ht="15.95">
      <c r="A15" s="1972">
        <v>14</v>
      </c>
      <c r="B15" s="1972" t="s">
        <v>1829</v>
      </c>
      <c r="C15" s="1972" t="s">
        <v>4157</v>
      </c>
      <c r="D15" s="2240">
        <v>1442007</v>
      </c>
      <c r="E15" s="1795" t="s">
        <v>144</v>
      </c>
      <c r="F15" s="1795" t="s">
        <v>170</v>
      </c>
      <c r="G15" s="1795"/>
      <c r="H15" s="2241">
        <v>44459</v>
      </c>
      <c r="I15" s="1795">
        <f ca="1">YEARFRAC(H15,TODAY())</f>
        <v>1.9666666666666666</v>
      </c>
      <c r="J15" s="1795">
        <f ca="1">_xlfn.DAYS(TODAY(),H15)</f>
        <v>718</v>
      </c>
      <c r="K15" s="1795">
        <f ca="1">J15/30</f>
        <v>23.933333333333334</v>
      </c>
      <c r="L15" s="1795" t="s">
        <v>3827</v>
      </c>
      <c r="M15" s="2242">
        <v>45026</v>
      </c>
      <c r="N15" s="1795">
        <f>_xlfn.DAYS(M15,H15)/30</f>
        <v>18.899999999999999</v>
      </c>
      <c r="O15" s="1972">
        <v>29</v>
      </c>
      <c r="P15" s="1810">
        <v>125</v>
      </c>
      <c r="Q15" s="1304">
        <v>33</v>
      </c>
      <c r="R15" s="1304">
        <v>36</v>
      </c>
      <c r="X15">
        <v>38</v>
      </c>
    </row>
    <row r="16" spans="1:32" ht="15.95">
      <c r="A16" s="1810">
        <v>15</v>
      </c>
      <c r="B16" s="1810" t="s">
        <v>1813</v>
      </c>
      <c r="C16" s="2502" t="s">
        <v>4159</v>
      </c>
      <c r="D16" s="2503">
        <v>1451361</v>
      </c>
      <c r="E16" s="1936" t="s">
        <v>144</v>
      </c>
      <c r="F16" s="1936" t="s">
        <v>188</v>
      </c>
      <c r="G16" s="1936"/>
      <c r="H16" s="1930">
        <v>44488</v>
      </c>
      <c r="I16" s="1936">
        <f t="shared" ref="I16:I21" ca="1" si="6">YEARFRAC(H16,TODAY())</f>
        <v>1.8861111111111111</v>
      </c>
      <c r="J16" s="1936">
        <f t="shared" ref="J16:J21" ca="1" si="7">_xlfn.DAYS(TODAY(),H16)</f>
        <v>689</v>
      </c>
      <c r="K16" s="1936">
        <f t="shared" ref="K16:K21" ca="1" si="8">J16/30</f>
        <v>22.966666666666665</v>
      </c>
      <c r="L16" s="1936" t="s">
        <v>4363</v>
      </c>
      <c r="M16" s="1937">
        <v>45026</v>
      </c>
      <c r="N16" s="1936">
        <f t="shared" ref="N16:N21" si="9">_xlfn.DAYS(M16,H16)/30</f>
        <v>17.933333333333334</v>
      </c>
      <c r="O16" s="1810">
        <v>29</v>
      </c>
      <c r="P16" s="1810"/>
      <c r="Q16" s="1304"/>
      <c r="R16" s="1304"/>
    </row>
    <row r="17" spans="1:24" ht="15.95">
      <c r="A17" s="1810">
        <v>16</v>
      </c>
      <c r="B17" s="1810" t="s">
        <v>1832</v>
      </c>
      <c r="C17" s="2502"/>
      <c r="D17" s="2503"/>
      <c r="E17" s="1936" t="s">
        <v>144</v>
      </c>
      <c r="F17" s="1936" t="s">
        <v>188</v>
      </c>
      <c r="G17" s="1936"/>
      <c r="H17" s="1930">
        <v>44488</v>
      </c>
      <c r="I17" s="1936">
        <f t="shared" ca="1" si="6"/>
        <v>1.8861111111111111</v>
      </c>
      <c r="J17" s="1936">
        <f t="shared" ca="1" si="7"/>
        <v>689</v>
      </c>
      <c r="K17" s="1936">
        <f t="shared" ca="1" si="8"/>
        <v>22.966666666666665</v>
      </c>
      <c r="L17" s="1936" t="s">
        <v>4363</v>
      </c>
      <c r="M17" s="1937">
        <v>45026</v>
      </c>
      <c r="N17" s="1936">
        <f t="shared" si="9"/>
        <v>17.933333333333334</v>
      </c>
      <c r="O17" s="1810">
        <v>28</v>
      </c>
      <c r="P17" s="1810"/>
      <c r="Q17" s="1304"/>
      <c r="R17" s="1304"/>
    </row>
    <row r="18" spans="1:24" ht="15.95">
      <c r="A18" s="1810">
        <v>17</v>
      </c>
      <c r="B18" s="1810" t="s">
        <v>1816</v>
      </c>
      <c r="C18" s="2502"/>
      <c r="D18" s="2503"/>
      <c r="E18" s="1936" t="s">
        <v>144</v>
      </c>
      <c r="F18" s="1936" t="s">
        <v>188</v>
      </c>
      <c r="G18" s="1936"/>
      <c r="H18" s="1930">
        <v>44488</v>
      </c>
      <c r="I18" s="1936">
        <f t="shared" ca="1" si="6"/>
        <v>1.8861111111111111</v>
      </c>
      <c r="J18" s="1936">
        <f t="shared" ca="1" si="7"/>
        <v>689</v>
      </c>
      <c r="K18" s="1936">
        <f t="shared" ca="1" si="8"/>
        <v>22.966666666666665</v>
      </c>
      <c r="L18" s="1936" t="s">
        <v>4363</v>
      </c>
      <c r="M18" s="1937">
        <v>45026</v>
      </c>
      <c r="N18" s="1936">
        <f t="shared" si="9"/>
        <v>17.933333333333334</v>
      </c>
      <c r="O18" s="1810">
        <v>28</v>
      </c>
      <c r="P18" s="1810"/>
      <c r="Q18" s="1304"/>
      <c r="R18" s="1304"/>
    </row>
    <row r="19" spans="1:24" ht="15.95">
      <c r="A19" s="1810">
        <v>18</v>
      </c>
      <c r="B19" s="1810" t="s">
        <v>1819</v>
      </c>
      <c r="C19" s="2502"/>
      <c r="D19" s="2503"/>
      <c r="E19" s="1936" t="s">
        <v>144</v>
      </c>
      <c r="F19" s="1936" t="s">
        <v>188</v>
      </c>
      <c r="G19" s="1936"/>
      <c r="H19" s="1930">
        <v>44488</v>
      </c>
      <c r="I19" s="1936">
        <f t="shared" ca="1" si="6"/>
        <v>1.8861111111111111</v>
      </c>
      <c r="J19" s="1936">
        <f t="shared" ca="1" si="7"/>
        <v>689</v>
      </c>
      <c r="K19" s="1936">
        <f t="shared" ca="1" si="8"/>
        <v>22.966666666666665</v>
      </c>
      <c r="L19" s="1936" t="s">
        <v>4363</v>
      </c>
      <c r="M19" s="1937">
        <v>45026</v>
      </c>
      <c r="N19" s="1936">
        <f t="shared" si="9"/>
        <v>17.933333333333334</v>
      </c>
      <c r="O19" s="1810">
        <v>28</v>
      </c>
      <c r="P19" s="1810"/>
      <c r="Q19" s="1304"/>
      <c r="R19" s="1304"/>
    </row>
    <row r="20" spans="1:24" ht="15.95">
      <c r="A20" s="1810">
        <v>19</v>
      </c>
      <c r="B20" s="1810" t="s">
        <v>1823</v>
      </c>
      <c r="C20" s="2502" t="s">
        <v>4163</v>
      </c>
      <c r="D20" s="2503">
        <v>1451360</v>
      </c>
      <c r="E20" s="1936" t="s">
        <v>142</v>
      </c>
      <c r="F20" s="1936" t="s">
        <v>188</v>
      </c>
      <c r="G20" s="1936"/>
      <c r="H20" s="1930">
        <v>44488</v>
      </c>
      <c r="I20" s="1936">
        <f t="shared" ca="1" si="6"/>
        <v>1.8861111111111111</v>
      </c>
      <c r="J20" s="1936">
        <f t="shared" ca="1" si="7"/>
        <v>689</v>
      </c>
      <c r="K20" s="1936">
        <f t="shared" ca="1" si="8"/>
        <v>22.966666666666665</v>
      </c>
      <c r="L20" s="1936" t="s">
        <v>4363</v>
      </c>
      <c r="M20" s="1937">
        <v>45026</v>
      </c>
      <c r="N20" s="1936">
        <f t="shared" si="9"/>
        <v>17.933333333333334</v>
      </c>
      <c r="O20" s="1810">
        <v>33</v>
      </c>
      <c r="P20" s="1810"/>
      <c r="Q20" s="1304"/>
      <c r="R20" s="1304"/>
    </row>
    <row r="21" spans="1:24" ht="15.95">
      <c r="A21" s="1810">
        <v>20</v>
      </c>
      <c r="B21" s="1810" t="s">
        <v>1826</v>
      </c>
      <c r="C21" s="2502"/>
      <c r="D21" s="2503"/>
      <c r="E21" s="1936" t="s">
        <v>142</v>
      </c>
      <c r="F21" s="1936" t="s">
        <v>188</v>
      </c>
      <c r="G21" s="1936"/>
      <c r="H21" s="1930">
        <v>44488</v>
      </c>
      <c r="I21" s="1936">
        <f t="shared" ca="1" si="6"/>
        <v>1.8861111111111111</v>
      </c>
      <c r="J21" s="1936">
        <f t="shared" ca="1" si="7"/>
        <v>689</v>
      </c>
      <c r="K21" s="1936">
        <f t="shared" ca="1" si="8"/>
        <v>22.966666666666665</v>
      </c>
      <c r="L21" s="1936" t="s">
        <v>4363</v>
      </c>
      <c r="M21" s="1937">
        <v>45026</v>
      </c>
      <c r="N21" s="1936">
        <f t="shared" si="9"/>
        <v>17.933333333333334</v>
      </c>
      <c r="O21" s="1810">
        <v>33</v>
      </c>
      <c r="P21" s="1810"/>
      <c r="Q21" s="1304"/>
      <c r="R21" s="1304"/>
    </row>
    <row r="22" spans="1:24">
      <c r="L22" t="s">
        <v>4396</v>
      </c>
    </row>
    <row r="26" spans="1:24" ht="15.95" customHeight="1">
      <c r="A26" s="2194">
        <v>2</v>
      </c>
      <c r="B26" s="2194" t="s">
        <v>1771</v>
      </c>
      <c r="C26" s="2195"/>
      <c r="D26" s="2196"/>
      <c r="E26" s="2193" t="s">
        <v>142</v>
      </c>
      <c r="F26" s="2193" t="s">
        <v>1248</v>
      </c>
      <c r="G26" s="2193"/>
      <c r="H26" s="2197">
        <v>44470</v>
      </c>
      <c r="I26" s="2193">
        <f ca="1">YEARFRAC(H26,TODAY())</f>
        <v>1.9361111111111111</v>
      </c>
      <c r="J26" s="2193">
        <f ca="1">_xlfn.DAYS(TODAY(),H26)</f>
        <v>707</v>
      </c>
      <c r="K26" s="2193">
        <f ca="1">J26/30</f>
        <v>23.566666666666666</v>
      </c>
      <c r="L26" s="2193" t="s">
        <v>3827</v>
      </c>
      <c r="M26" s="2198">
        <v>45026</v>
      </c>
      <c r="N26" s="2193">
        <f>_xlfn.DAYS(M26,H26)/30</f>
        <v>18.533333333333335</v>
      </c>
      <c r="O26" s="2194">
        <v>34</v>
      </c>
      <c r="P26" s="2194">
        <v>169</v>
      </c>
      <c r="Q26" s="1843">
        <v>34</v>
      </c>
      <c r="R26" s="1843">
        <v>33</v>
      </c>
      <c r="S26" s="661" t="s">
        <v>4397</v>
      </c>
      <c r="X26">
        <v>32</v>
      </c>
    </row>
  </sheetData>
  <mergeCells count="10">
    <mergeCell ref="C16:C19"/>
    <mergeCell ref="C20:C21"/>
    <mergeCell ref="D20:D21"/>
    <mergeCell ref="D16:D19"/>
    <mergeCell ref="C4:C8"/>
    <mergeCell ref="D4:D8"/>
    <mergeCell ref="C9:C10"/>
    <mergeCell ref="D9:D10"/>
    <mergeCell ref="C11:C14"/>
    <mergeCell ref="D11:D14"/>
  </mergeCells>
  <pageMargins left="0.7" right="0.7" top="0.75" bottom="0.75" header="0.3" footer="0.3"/>
  <pageSetup fitToHeight="0" orientation="landscape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81DA-3CDA-493D-B407-4D47CDB86934}">
  <sheetPr>
    <tabColor rgb="FF548235"/>
    <pageSetUpPr fitToPage="1"/>
  </sheetPr>
  <dimension ref="A1:AG34"/>
  <sheetViews>
    <sheetView topLeftCell="A19" workbookViewId="0">
      <selection activeCell="B12" sqref="B12:B15"/>
    </sheetView>
  </sheetViews>
  <sheetFormatPr defaultColWidth="8.85546875" defaultRowHeight="15"/>
  <cols>
    <col min="1" max="1" width="6.140625" bestFit="1" customWidth="1"/>
    <col min="2" max="2" width="10.42578125" bestFit="1" customWidth="1"/>
    <col min="3" max="3" width="17" bestFit="1" customWidth="1"/>
    <col min="4" max="4" width="14.42578125" bestFit="1" customWidth="1"/>
    <col min="5" max="5" width="4.28515625" bestFit="1" customWidth="1"/>
    <col min="6" max="6" width="9.85546875" bestFit="1" customWidth="1"/>
    <col min="7" max="7" width="8.42578125" bestFit="1" customWidth="1"/>
    <col min="8" max="8" width="12.42578125" bestFit="1" customWidth="1"/>
    <col min="9" max="9" width="10.7109375" bestFit="1" customWidth="1"/>
    <col min="10" max="10" width="10" bestFit="1" customWidth="1"/>
    <col min="11" max="11" width="12.85546875" bestFit="1" customWidth="1"/>
    <col min="12" max="12" width="19" bestFit="1" customWidth="1"/>
    <col min="13" max="13" width="15.42578125" bestFit="1" customWidth="1"/>
    <col min="14" max="14" width="17" bestFit="1" customWidth="1"/>
    <col min="15" max="15" width="12.42578125" bestFit="1" customWidth="1"/>
    <col min="16" max="16" width="13.42578125" bestFit="1" customWidth="1"/>
    <col min="17" max="23" width="10.42578125" bestFit="1" customWidth="1"/>
    <col min="24" max="24" width="9.28515625" bestFit="1" customWidth="1"/>
    <col min="25" max="25" width="16.42578125" bestFit="1" customWidth="1"/>
    <col min="26" max="27" width="10.42578125" bestFit="1" customWidth="1"/>
    <col min="28" max="28" width="9.28515625" bestFit="1" customWidth="1"/>
    <col min="29" max="31" width="10.42578125" bestFit="1" customWidth="1"/>
    <col min="32" max="33" width="9.28515625" bestFit="1" customWidth="1"/>
  </cols>
  <sheetData>
    <row r="1" spans="1:33">
      <c r="A1" s="1942" t="s">
        <v>126</v>
      </c>
      <c r="B1" s="1942" t="s">
        <v>3367</v>
      </c>
      <c r="C1" s="1942" t="s">
        <v>269</v>
      </c>
      <c r="D1" s="1942" t="s">
        <v>3227</v>
      </c>
      <c r="E1" s="1942" t="s">
        <v>219</v>
      </c>
      <c r="F1" s="1942" t="s">
        <v>222</v>
      </c>
      <c r="G1" s="1942" t="s">
        <v>271</v>
      </c>
      <c r="H1" s="1942" t="s">
        <v>218</v>
      </c>
      <c r="I1" s="1942" t="s">
        <v>272</v>
      </c>
      <c r="J1" s="1942" t="s">
        <v>3684</v>
      </c>
      <c r="K1" s="1942" t="s">
        <v>3685</v>
      </c>
      <c r="L1" s="1942" t="s">
        <v>3233</v>
      </c>
      <c r="M1" s="1943" t="s">
        <v>3675</v>
      </c>
      <c r="N1" s="1942" t="s">
        <v>3676</v>
      </c>
      <c r="O1" s="1944" t="s">
        <v>4270</v>
      </c>
      <c r="P1" s="1944" t="s">
        <v>4271</v>
      </c>
      <c r="Q1" s="6">
        <v>44974</v>
      </c>
      <c r="R1" s="6">
        <v>44981</v>
      </c>
      <c r="S1" s="6">
        <v>44988</v>
      </c>
      <c r="T1" s="6">
        <v>44995</v>
      </c>
      <c r="U1" s="6">
        <v>45002</v>
      </c>
      <c r="V1" s="6">
        <v>45009</v>
      </c>
      <c r="W1" s="6">
        <v>45016</v>
      </c>
      <c r="X1" s="6">
        <v>45023</v>
      </c>
      <c r="Y1" s="6">
        <v>45030</v>
      </c>
      <c r="Z1" s="6">
        <v>45037</v>
      </c>
      <c r="AA1" s="6">
        <v>45044</v>
      </c>
      <c r="AB1" s="6">
        <v>45051</v>
      </c>
      <c r="AC1" s="6">
        <v>45058</v>
      </c>
      <c r="AD1" s="6">
        <v>45065</v>
      </c>
      <c r="AE1" s="6">
        <v>45072</v>
      </c>
      <c r="AF1" s="6">
        <v>45079</v>
      </c>
      <c r="AG1" s="6">
        <v>45086</v>
      </c>
    </row>
    <row r="2" spans="1:33" ht="15.95">
      <c r="A2" s="1947">
        <v>1</v>
      </c>
      <c r="B2" s="1947" t="s">
        <v>1835</v>
      </c>
      <c r="C2" s="2480" t="s">
        <v>4145</v>
      </c>
      <c r="D2" s="2509">
        <v>1451351</v>
      </c>
      <c r="E2" s="1940" t="s">
        <v>144</v>
      </c>
      <c r="F2" s="1940" t="s">
        <v>188</v>
      </c>
      <c r="G2" s="1940"/>
      <c r="H2" s="1932">
        <v>44628</v>
      </c>
      <c r="I2" s="1940">
        <f t="shared" ref="I2:I15" ca="1" si="0">YEARFRAC(H2,TODAY())</f>
        <v>1.5</v>
      </c>
      <c r="J2" s="1940">
        <f t="shared" ref="J2:J15" ca="1" si="1">_xlfn.DAYS(TODAY(),H2)</f>
        <v>549</v>
      </c>
      <c r="K2" s="1940">
        <f t="shared" ref="K2:K15" ca="1" si="2">J2/30</f>
        <v>18.3</v>
      </c>
      <c r="L2" s="1951" t="s">
        <v>4398</v>
      </c>
      <c r="M2" s="1941">
        <v>45054</v>
      </c>
      <c r="N2" s="1952">
        <f t="shared" ref="N2:N17" si="3">_xlfn.DAYS(M2,H2)/30</f>
        <v>14.2</v>
      </c>
      <c r="O2" s="1947">
        <v>25</v>
      </c>
      <c r="P2" s="1947">
        <v>173</v>
      </c>
      <c r="S2">
        <v>26</v>
      </c>
      <c r="AF2">
        <v>29</v>
      </c>
    </row>
    <row r="3" spans="1:33" ht="15.95">
      <c r="A3" s="1810">
        <v>2</v>
      </c>
      <c r="B3" s="1947" t="s">
        <v>1837</v>
      </c>
      <c r="C3" s="2481"/>
      <c r="D3" s="2509"/>
      <c r="E3" s="1936" t="s">
        <v>144</v>
      </c>
      <c r="F3" s="1936" t="s">
        <v>188</v>
      </c>
      <c r="G3" s="1936"/>
      <c r="H3" s="1930">
        <v>44628</v>
      </c>
      <c r="I3" s="1936">
        <f t="shared" ca="1" si="0"/>
        <v>1.5</v>
      </c>
      <c r="J3" s="1936">
        <f t="shared" ca="1" si="1"/>
        <v>549</v>
      </c>
      <c r="K3" s="1936">
        <f t="shared" ca="1" si="2"/>
        <v>18.3</v>
      </c>
      <c r="L3" s="1945" t="s">
        <v>4398</v>
      </c>
      <c r="M3" s="1937">
        <v>45054</v>
      </c>
      <c r="N3" s="1946">
        <f t="shared" si="3"/>
        <v>14.2</v>
      </c>
      <c r="O3" s="1810">
        <v>25</v>
      </c>
      <c r="P3" s="1810">
        <v>134</v>
      </c>
      <c r="S3">
        <v>25</v>
      </c>
      <c r="AF3">
        <v>32</v>
      </c>
    </row>
    <row r="4" spans="1:33" ht="15.95">
      <c r="A4" s="1947">
        <v>3</v>
      </c>
      <c r="B4" s="1947" t="s">
        <v>1839</v>
      </c>
      <c r="C4" s="2481"/>
      <c r="D4" s="2509"/>
      <c r="E4" s="1936" t="s">
        <v>144</v>
      </c>
      <c r="F4" s="1936" t="s">
        <v>188</v>
      </c>
      <c r="G4" s="1936"/>
      <c r="H4" s="1930">
        <v>44628</v>
      </c>
      <c r="I4" s="1936">
        <f t="shared" ca="1" si="0"/>
        <v>1.5</v>
      </c>
      <c r="J4" s="1936">
        <f t="shared" ca="1" si="1"/>
        <v>549</v>
      </c>
      <c r="K4" s="1936">
        <f t="shared" ca="1" si="2"/>
        <v>18.3</v>
      </c>
      <c r="L4" s="1945" t="s">
        <v>4398</v>
      </c>
      <c r="M4" s="1937">
        <v>45054</v>
      </c>
      <c r="N4" s="1946">
        <f t="shared" si="3"/>
        <v>14.2</v>
      </c>
      <c r="O4" s="1810">
        <v>23</v>
      </c>
      <c r="P4" s="1810">
        <v>153</v>
      </c>
      <c r="S4">
        <v>23</v>
      </c>
      <c r="AF4">
        <v>30</v>
      </c>
    </row>
    <row r="5" spans="1:33" ht="15.95">
      <c r="A5" s="1810">
        <v>4</v>
      </c>
      <c r="B5" s="1947" t="s">
        <v>1841</v>
      </c>
      <c r="C5" s="2481"/>
      <c r="D5" s="2509"/>
      <c r="E5" s="1936" t="s">
        <v>144</v>
      </c>
      <c r="F5" s="1936" t="s">
        <v>188</v>
      </c>
      <c r="G5" s="1936"/>
      <c r="H5" s="1930">
        <v>44624</v>
      </c>
      <c r="I5" s="1936">
        <f t="shared" ca="1" si="0"/>
        <v>1.5111111111111111</v>
      </c>
      <c r="J5" s="1936">
        <f t="shared" ca="1" si="1"/>
        <v>553</v>
      </c>
      <c r="K5" s="1936">
        <f t="shared" ca="1" si="2"/>
        <v>18.433333333333334</v>
      </c>
      <c r="L5" s="1945" t="s">
        <v>4398</v>
      </c>
      <c r="M5" s="1937">
        <v>45054</v>
      </c>
      <c r="N5" s="1946">
        <f t="shared" si="3"/>
        <v>14.333333333333334</v>
      </c>
      <c r="O5" s="1810">
        <v>24</v>
      </c>
      <c r="P5" s="1810">
        <v>163</v>
      </c>
      <c r="S5">
        <v>23</v>
      </c>
      <c r="AF5">
        <v>24</v>
      </c>
    </row>
    <row r="6" spans="1:33" s="1385" customFormat="1" ht="15.95">
      <c r="A6" s="1928">
        <v>5</v>
      </c>
      <c r="B6" s="1928" t="s">
        <v>1843</v>
      </c>
      <c r="C6" s="2482"/>
      <c r="D6" s="2510"/>
      <c r="E6" s="1938" t="s">
        <v>144</v>
      </c>
      <c r="F6" s="1938" t="s">
        <v>188</v>
      </c>
      <c r="G6" s="1938"/>
      <c r="H6" s="1931">
        <v>44624</v>
      </c>
      <c r="I6" s="1938">
        <f t="shared" ca="1" si="0"/>
        <v>1.5111111111111111</v>
      </c>
      <c r="J6" s="1938">
        <f t="shared" ca="1" si="1"/>
        <v>553</v>
      </c>
      <c r="K6" s="1938">
        <f t="shared" ca="1" si="2"/>
        <v>18.433333333333334</v>
      </c>
      <c r="L6" s="1949" t="s">
        <v>4398</v>
      </c>
      <c r="M6" s="1939">
        <v>45054</v>
      </c>
      <c r="N6" s="1950">
        <f t="shared" si="3"/>
        <v>14.333333333333334</v>
      </c>
      <c r="O6" s="1948">
        <v>25</v>
      </c>
      <c r="P6" s="1948">
        <v>153</v>
      </c>
      <c r="S6" s="1385">
        <v>25</v>
      </c>
      <c r="AF6" s="1385">
        <v>36</v>
      </c>
    </row>
    <row r="7" spans="1:33" ht="15.95">
      <c r="A7" s="1947">
        <v>6</v>
      </c>
      <c r="B7" s="1947" t="s">
        <v>1845</v>
      </c>
      <c r="C7" s="2483" t="s">
        <v>4148</v>
      </c>
      <c r="D7" s="2498">
        <v>1451358</v>
      </c>
      <c r="E7" s="1940" t="s">
        <v>142</v>
      </c>
      <c r="F7" s="1940" t="s">
        <v>188</v>
      </c>
      <c r="G7" s="1940"/>
      <c r="H7" s="1932">
        <v>44499</v>
      </c>
      <c r="I7" s="1940">
        <f t="shared" ca="1" si="0"/>
        <v>1.8555555555555556</v>
      </c>
      <c r="J7" s="1940">
        <f t="shared" ca="1" si="1"/>
        <v>678</v>
      </c>
      <c r="K7" s="1940">
        <f t="shared" ca="1" si="2"/>
        <v>22.6</v>
      </c>
      <c r="L7" s="1940" t="s">
        <v>4363</v>
      </c>
      <c r="M7" s="1941">
        <v>45054</v>
      </c>
      <c r="N7" s="1952">
        <f t="shared" si="3"/>
        <v>18.5</v>
      </c>
      <c r="O7" s="1947">
        <v>32</v>
      </c>
      <c r="P7" s="1947">
        <v>147</v>
      </c>
      <c r="S7">
        <v>31</v>
      </c>
      <c r="AF7">
        <v>31</v>
      </c>
    </row>
    <row r="8" spans="1:33" s="1385" customFormat="1" ht="15.95">
      <c r="A8" s="1948">
        <v>7</v>
      </c>
      <c r="B8" s="1928" t="s">
        <v>1848</v>
      </c>
      <c r="C8" s="2482"/>
      <c r="D8" s="2497"/>
      <c r="E8" s="1938" t="s">
        <v>142</v>
      </c>
      <c r="F8" s="1938" t="s">
        <v>188</v>
      </c>
      <c r="G8" s="1938"/>
      <c r="H8" s="1931">
        <v>44499</v>
      </c>
      <c r="I8" s="1938">
        <f t="shared" ca="1" si="0"/>
        <v>1.8555555555555556</v>
      </c>
      <c r="J8" s="1938">
        <f t="shared" ca="1" si="1"/>
        <v>678</v>
      </c>
      <c r="K8" s="1938">
        <f t="shared" ca="1" si="2"/>
        <v>22.6</v>
      </c>
      <c r="L8" s="1938" t="s">
        <v>4363</v>
      </c>
      <c r="M8" s="1939">
        <v>45054</v>
      </c>
      <c r="N8" s="1950">
        <f t="shared" si="3"/>
        <v>18.5</v>
      </c>
      <c r="O8" s="1948">
        <v>30</v>
      </c>
      <c r="P8" s="1948">
        <v>161</v>
      </c>
      <c r="S8" s="1385">
        <v>29</v>
      </c>
      <c r="AF8" s="1385">
        <v>29</v>
      </c>
    </row>
    <row r="9" spans="1:33" ht="15.95">
      <c r="A9" s="1947">
        <v>8</v>
      </c>
      <c r="B9" s="1947" t="s">
        <v>1850</v>
      </c>
      <c r="C9" s="2483" t="s">
        <v>4149</v>
      </c>
      <c r="D9" s="2511">
        <v>1451357</v>
      </c>
      <c r="E9" s="1940" t="s">
        <v>142</v>
      </c>
      <c r="F9" s="1940" t="s">
        <v>188</v>
      </c>
      <c r="G9" s="1940"/>
      <c r="H9" s="1932">
        <v>44516</v>
      </c>
      <c r="I9" s="1940">
        <f t="shared" ca="1" si="0"/>
        <v>1.8111111111111111</v>
      </c>
      <c r="J9" s="1940">
        <f t="shared" ca="1" si="1"/>
        <v>661</v>
      </c>
      <c r="K9" s="1940">
        <f t="shared" ca="1" si="2"/>
        <v>22.033333333333335</v>
      </c>
      <c r="L9" s="1951" t="s">
        <v>3827</v>
      </c>
      <c r="M9" s="1941">
        <v>45054</v>
      </c>
      <c r="N9" s="1952">
        <f t="shared" si="3"/>
        <v>17.933333333333334</v>
      </c>
      <c r="O9" s="1947">
        <v>33</v>
      </c>
      <c r="P9" s="1947">
        <v>160</v>
      </c>
      <c r="S9">
        <v>37</v>
      </c>
      <c r="AF9">
        <v>42</v>
      </c>
    </row>
    <row r="10" spans="1:33" ht="15.95">
      <c r="A10" s="1810">
        <v>9</v>
      </c>
      <c r="B10" s="1947" t="s">
        <v>1852</v>
      </c>
      <c r="C10" s="2481"/>
      <c r="D10" s="2476"/>
      <c r="E10" s="1936" t="s">
        <v>142</v>
      </c>
      <c r="F10" s="1936" t="s">
        <v>188</v>
      </c>
      <c r="G10" s="1936"/>
      <c r="H10" s="1930">
        <v>44516</v>
      </c>
      <c r="I10" s="1936">
        <f t="shared" ca="1" si="0"/>
        <v>1.8111111111111111</v>
      </c>
      <c r="J10" s="1936">
        <f t="shared" ca="1" si="1"/>
        <v>661</v>
      </c>
      <c r="K10" s="1936">
        <f t="shared" ca="1" si="2"/>
        <v>22.033333333333335</v>
      </c>
      <c r="L10" s="1945" t="s">
        <v>3827</v>
      </c>
      <c r="M10" s="1937">
        <v>45054</v>
      </c>
      <c r="N10" s="1946">
        <f t="shared" si="3"/>
        <v>17.933333333333334</v>
      </c>
      <c r="O10" s="1810">
        <v>31</v>
      </c>
      <c r="P10" s="1810">
        <v>152</v>
      </c>
      <c r="S10">
        <v>34</v>
      </c>
      <c r="AF10">
        <v>38</v>
      </c>
    </row>
    <row r="11" spans="1:33" s="1385" customFormat="1" ht="15.95">
      <c r="A11" s="1947">
        <v>10</v>
      </c>
      <c r="B11" s="1947" t="s">
        <v>1854</v>
      </c>
      <c r="C11" s="2482"/>
      <c r="D11" s="2512"/>
      <c r="E11" s="1938" t="s">
        <v>142</v>
      </c>
      <c r="F11" s="1938" t="s">
        <v>188</v>
      </c>
      <c r="G11" s="1938"/>
      <c r="H11" s="1931">
        <v>44516</v>
      </c>
      <c r="I11" s="1938">
        <f t="shared" ca="1" si="0"/>
        <v>1.8111111111111111</v>
      </c>
      <c r="J11" s="1938">
        <f t="shared" ca="1" si="1"/>
        <v>661</v>
      </c>
      <c r="K11" s="1938">
        <f t="shared" ca="1" si="2"/>
        <v>22.033333333333335</v>
      </c>
      <c r="L11" s="1949" t="s">
        <v>3827</v>
      </c>
      <c r="M11" s="1939">
        <v>45054</v>
      </c>
      <c r="N11" s="1950">
        <f t="shared" si="3"/>
        <v>17.933333333333334</v>
      </c>
      <c r="O11" s="1948">
        <v>30</v>
      </c>
      <c r="P11" s="1948">
        <v>144</v>
      </c>
      <c r="S11" s="1385">
        <v>30</v>
      </c>
      <c r="AF11" s="1385">
        <v>31</v>
      </c>
    </row>
    <row r="12" spans="1:33" ht="15.95">
      <c r="A12" s="1810">
        <v>11</v>
      </c>
      <c r="B12" s="1947" t="s">
        <v>1856</v>
      </c>
      <c r="C12" s="2480" t="s">
        <v>4151</v>
      </c>
      <c r="D12" s="2509">
        <v>1451356</v>
      </c>
      <c r="E12" s="1940" t="s">
        <v>144</v>
      </c>
      <c r="F12" s="1940" t="s">
        <v>188</v>
      </c>
      <c r="G12" s="1940"/>
      <c r="H12" s="1932">
        <v>44516</v>
      </c>
      <c r="I12" s="1940">
        <f ca="1">YEARFRAC(H12,TODAY())</f>
        <v>1.8111111111111111</v>
      </c>
      <c r="J12" s="1940">
        <f t="shared" ca="1" si="1"/>
        <v>661</v>
      </c>
      <c r="K12" s="1940">
        <f t="shared" ca="1" si="2"/>
        <v>22.033333333333335</v>
      </c>
      <c r="L12" s="1951" t="s">
        <v>3827</v>
      </c>
      <c r="M12" s="1941">
        <v>45054</v>
      </c>
      <c r="N12" s="1952">
        <f t="shared" si="3"/>
        <v>17.933333333333334</v>
      </c>
      <c r="O12" s="1947">
        <v>26</v>
      </c>
      <c r="P12" s="1947">
        <v>102</v>
      </c>
      <c r="S12">
        <v>27</v>
      </c>
      <c r="AF12">
        <v>26</v>
      </c>
    </row>
    <row r="13" spans="1:33" ht="15.95">
      <c r="A13" s="1947">
        <v>12</v>
      </c>
      <c r="B13" s="1966" t="s">
        <v>1858</v>
      </c>
      <c r="C13" s="2481"/>
      <c r="D13" s="2509"/>
      <c r="E13" s="1951" t="s">
        <v>144</v>
      </c>
      <c r="F13" s="1951" t="s">
        <v>188</v>
      </c>
      <c r="G13" s="1951" t="s">
        <v>3801</v>
      </c>
      <c r="H13" s="1985">
        <v>44499</v>
      </c>
      <c r="I13" s="1951">
        <f ca="1">YEARFRAC(H13,TODAY())</f>
        <v>1.8555555555555556</v>
      </c>
      <c r="J13" s="1951">
        <f ca="1">_xlfn.DAYS(TODAY(),H13)</f>
        <v>678</v>
      </c>
      <c r="K13" s="1951">
        <f ca="1">J13/30</f>
        <v>22.6</v>
      </c>
      <c r="L13" s="1951" t="s">
        <v>3827</v>
      </c>
      <c r="M13" s="1986">
        <v>45054</v>
      </c>
      <c r="N13" s="1987">
        <f>_xlfn.DAYS(M13,H13)/30</f>
        <v>18.5</v>
      </c>
      <c r="O13" s="1966">
        <v>29</v>
      </c>
      <c r="P13" s="1966">
        <v>175</v>
      </c>
      <c r="S13">
        <v>29</v>
      </c>
      <c r="AF13">
        <v>36</v>
      </c>
    </row>
    <row r="14" spans="1:33" ht="15.95">
      <c r="A14" s="1810">
        <v>13</v>
      </c>
      <c r="B14" s="1947" t="s">
        <v>1861</v>
      </c>
      <c r="C14" s="2481"/>
      <c r="D14" s="2509"/>
      <c r="E14" s="1936" t="s">
        <v>144</v>
      </c>
      <c r="F14" s="1936" t="s">
        <v>188</v>
      </c>
      <c r="G14" s="1936"/>
      <c r="H14" s="1930">
        <v>44516</v>
      </c>
      <c r="I14" s="1936">
        <f t="shared" ca="1" si="0"/>
        <v>1.8111111111111111</v>
      </c>
      <c r="J14" s="1936">
        <f t="shared" ca="1" si="1"/>
        <v>661</v>
      </c>
      <c r="K14" s="1936">
        <f t="shared" ca="1" si="2"/>
        <v>22.033333333333335</v>
      </c>
      <c r="L14" s="1945" t="s">
        <v>3827</v>
      </c>
      <c r="M14" s="1937">
        <v>45054</v>
      </c>
      <c r="N14" s="1946">
        <f t="shared" si="3"/>
        <v>17.933333333333334</v>
      </c>
      <c r="O14" s="1810">
        <v>26</v>
      </c>
      <c r="P14" s="1810">
        <v>130</v>
      </c>
      <c r="S14">
        <v>28</v>
      </c>
      <c r="AF14">
        <v>38</v>
      </c>
    </row>
    <row r="15" spans="1:33" s="1385" customFormat="1" ht="15.95">
      <c r="A15" s="1947">
        <v>14</v>
      </c>
      <c r="B15" s="1947" t="s">
        <v>1863</v>
      </c>
      <c r="C15" s="2482"/>
      <c r="D15" s="2510"/>
      <c r="E15" s="1938" t="s">
        <v>144</v>
      </c>
      <c r="F15" s="1938" t="s">
        <v>188</v>
      </c>
      <c r="G15" s="1938"/>
      <c r="H15" s="1931">
        <v>44516</v>
      </c>
      <c r="I15" s="1938">
        <f t="shared" ca="1" si="0"/>
        <v>1.8111111111111111</v>
      </c>
      <c r="J15" s="1938">
        <f t="shared" ca="1" si="1"/>
        <v>661</v>
      </c>
      <c r="K15" s="1938">
        <f t="shared" ca="1" si="2"/>
        <v>22.033333333333335</v>
      </c>
      <c r="L15" s="1949" t="s">
        <v>3827</v>
      </c>
      <c r="M15" s="1939">
        <v>45054</v>
      </c>
      <c r="N15" s="1950">
        <f t="shared" si="3"/>
        <v>17.933333333333334</v>
      </c>
      <c r="O15" s="1948">
        <v>26</v>
      </c>
      <c r="P15" s="1948">
        <v>126</v>
      </c>
      <c r="S15" s="1385">
        <v>26</v>
      </c>
      <c r="AF15" s="1385">
        <v>28</v>
      </c>
    </row>
    <row r="16" spans="1:33" ht="15.95">
      <c r="A16" s="1810">
        <v>15</v>
      </c>
      <c r="B16" s="1947" t="s">
        <v>1866</v>
      </c>
      <c r="C16" s="2480" t="s">
        <v>4155</v>
      </c>
      <c r="D16" s="2509">
        <v>1451348</v>
      </c>
      <c r="E16" s="1940" t="s">
        <v>144</v>
      </c>
      <c r="F16" s="1940" t="s">
        <v>188</v>
      </c>
      <c r="G16" s="1940"/>
      <c r="H16" s="1932">
        <v>44527</v>
      </c>
      <c r="I16" s="1940">
        <f ca="1">YEARFRAC(H16,TODAY())</f>
        <v>1.7805555555555554</v>
      </c>
      <c r="J16" s="1940">
        <f ca="1">_xlfn.DAYS(TODAY(),H16)</f>
        <v>650</v>
      </c>
      <c r="K16" s="1940">
        <f ca="1">J16/30</f>
        <v>21.666666666666668</v>
      </c>
      <c r="L16" s="1951" t="s">
        <v>3827</v>
      </c>
      <c r="M16" s="1941">
        <v>45054</v>
      </c>
      <c r="N16" s="1952">
        <f t="shared" si="3"/>
        <v>17.566666666666666</v>
      </c>
      <c r="O16" s="1947">
        <v>24</v>
      </c>
      <c r="P16" s="1947">
        <v>106</v>
      </c>
      <c r="S16">
        <v>26</v>
      </c>
      <c r="AF16">
        <v>28</v>
      </c>
    </row>
    <row r="17" spans="1:32" s="1385" customFormat="1" ht="15.95">
      <c r="A17" s="1947">
        <v>16</v>
      </c>
      <c r="B17" s="1947" t="s">
        <v>1868</v>
      </c>
      <c r="C17" s="2482"/>
      <c r="D17" s="2510"/>
      <c r="E17" s="1938" t="s">
        <v>142</v>
      </c>
      <c r="F17" s="1938" t="s">
        <v>188</v>
      </c>
      <c r="G17" s="1938"/>
      <c r="H17" s="1931">
        <v>44527</v>
      </c>
      <c r="I17" s="1938">
        <f t="shared" ref="I17" ca="1" si="4">YEARFRAC(H17,TODAY())</f>
        <v>1.7805555555555554</v>
      </c>
      <c r="J17" s="1938">
        <f t="shared" ref="J17" ca="1" si="5">_xlfn.DAYS(TODAY(),H17)</f>
        <v>650</v>
      </c>
      <c r="K17" s="1938">
        <f t="shared" ref="K17" ca="1" si="6">J17/30</f>
        <v>21.666666666666668</v>
      </c>
      <c r="L17" s="1949" t="s">
        <v>3827</v>
      </c>
      <c r="M17" s="1939">
        <v>45054</v>
      </c>
      <c r="N17" s="1950">
        <f t="shared" si="3"/>
        <v>17.566666666666666</v>
      </c>
      <c r="O17" s="1948">
        <v>28</v>
      </c>
      <c r="P17" s="1948">
        <v>164</v>
      </c>
      <c r="S17" s="1385">
        <v>30</v>
      </c>
      <c r="AF17" s="1385">
        <v>26</v>
      </c>
    </row>
    <row r="18" spans="1:32" s="1402" customFormat="1" ht="15.95" customHeight="1">
      <c r="A18" s="1810">
        <v>17</v>
      </c>
      <c r="B18" s="1947" t="s">
        <v>1870</v>
      </c>
      <c r="C18" s="2480" t="s">
        <v>4157</v>
      </c>
      <c r="D18" s="2513">
        <v>1459507</v>
      </c>
      <c r="E18" s="2135" t="s">
        <v>142</v>
      </c>
      <c r="F18" s="2135" t="s">
        <v>153</v>
      </c>
      <c r="G18" s="2135" t="s">
        <v>329</v>
      </c>
      <c r="H18" s="2154">
        <v>44526</v>
      </c>
      <c r="I18" s="2135">
        <f ca="1">YEARFRAC(H18,TODAY())</f>
        <v>1.7833333333333334</v>
      </c>
      <c r="J18" s="2135">
        <f ca="1">_xlfn.DAYS(TODAY(),H18)</f>
        <v>651</v>
      </c>
      <c r="K18" s="2135">
        <f ca="1">J18/30</f>
        <v>21.7</v>
      </c>
      <c r="L18" s="2138" t="s">
        <v>4399</v>
      </c>
      <c r="M18" s="2183">
        <v>45054</v>
      </c>
      <c r="N18" s="2135">
        <f>_xlfn.DAYS(M18,H18)/30</f>
        <v>17.600000000000001</v>
      </c>
      <c r="O18" s="1810">
        <v>30</v>
      </c>
      <c r="P18" s="1810">
        <v>169</v>
      </c>
      <c r="S18" s="1402">
        <v>30</v>
      </c>
      <c r="AF18" s="1402">
        <v>31</v>
      </c>
    </row>
    <row r="19" spans="1:32" s="2030" customFormat="1" ht="15.95" customHeight="1">
      <c r="A19" s="1947">
        <v>18</v>
      </c>
      <c r="B19" s="1947" t="s">
        <v>1872</v>
      </c>
      <c r="C19" s="2482"/>
      <c r="D19" s="2514"/>
      <c r="E19" s="2155" t="s">
        <v>142</v>
      </c>
      <c r="F19" s="2155" t="s">
        <v>153</v>
      </c>
      <c r="G19" s="2155" t="s">
        <v>326</v>
      </c>
      <c r="H19" s="2156">
        <v>44526</v>
      </c>
      <c r="I19" s="2155">
        <f ca="1">YEARFRAC(H19,TODAY())</f>
        <v>1.7833333333333334</v>
      </c>
      <c r="J19" s="2155">
        <f ca="1">_xlfn.DAYS(TODAY(),H19)</f>
        <v>651</v>
      </c>
      <c r="K19" s="2155">
        <f ca="1">J19/30</f>
        <v>21.7</v>
      </c>
      <c r="L19" s="2157" t="s">
        <v>4399</v>
      </c>
      <c r="M19" s="2183">
        <v>45054</v>
      </c>
      <c r="N19" s="2155">
        <f>_xlfn.DAYS(M19,H19)/30</f>
        <v>17.600000000000001</v>
      </c>
      <c r="O19" s="1948">
        <v>28</v>
      </c>
      <c r="P19" s="1948">
        <v>141</v>
      </c>
      <c r="S19" s="2030">
        <v>28</v>
      </c>
      <c r="AF19" s="2030">
        <v>28</v>
      </c>
    </row>
    <row r="20" spans="1:32" s="2030" customFormat="1" ht="15.95">
      <c r="A20" s="1810">
        <v>19</v>
      </c>
      <c r="B20" s="1947" t="s">
        <v>1874</v>
      </c>
      <c r="C20" s="1928" t="s">
        <v>4159</v>
      </c>
      <c r="D20" s="1554">
        <v>1459501</v>
      </c>
      <c r="E20" s="2161" t="s">
        <v>142</v>
      </c>
      <c r="F20" s="2161" t="s">
        <v>153</v>
      </c>
      <c r="G20" s="2161" t="s">
        <v>329</v>
      </c>
      <c r="H20" s="2156">
        <v>44551</v>
      </c>
      <c r="I20" s="2161">
        <f ca="1">YEARFRAC(H20,TODAY())</f>
        <v>1.7138888888888888</v>
      </c>
      <c r="J20" s="2161">
        <f ca="1">_xlfn.DAYS(TODAY(),H20)</f>
        <v>626</v>
      </c>
      <c r="K20" s="2161">
        <f ca="1">J20/30</f>
        <v>20.866666666666667</v>
      </c>
      <c r="L20" s="2162" t="s">
        <v>4399</v>
      </c>
      <c r="M20" s="2183">
        <v>45054</v>
      </c>
      <c r="N20" s="2161">
        <f>_xlfn.DAYS(M20,H20)/30</f>
        <v>16.766666666666666</v>
      </c>
      <c r="O20" s="1928">
        <v>30</v>
      </c>
      <c r="P20" s="1928">
        <v>148</v>
      </c>
      <c r="S20" s="2030">
        <v>30</v>
      </c>
      <c r="AF20" s="2030">
        <v>30</v>
      </c>
    </row>
    <row r="22" spans="1:32">
      <c r="L22" s="738" t="s">
        <v>4400</v>
      </c>
    </row>
    <row r="23" spans="1:32" ht="15.95">
      <c r="A23" s="1966"/>
      <c r="B23" s="1966"/>
      <c r="C23" s="2515" t="s">
        <v>4151</v>
      </c>
      <c r="D23" s="2507">
        <v>1451359</v>
      </c>
      <c r="E23" s="1951"/>
      <c r="F23" s="1951"/>
      <c r="G23" s="1951"/>
      <c r="H23" s="1985"/>
      <c r="I23" s="1951"/>
      <c r="J23" s="1951"/>
      <c r="K23" s="1951"/>
      <c r="L23" s="1951"/>
      <c r="M23" s="1986"/>
      <c r="N23" s="1987"/>
      <c r="O23" s="1988"/>
      <c r="P23" s="1988"/>
    </row>
    <row r="24" spans="1:32" s="1385" customFormat="1" ht="15.95">
      <c r="A24" s="1977">
        <v>13</v>
      </c>
      <c r="B24" s="1977" t="s">
        <v>1861</v>
      </c>
      <c r="C24" s="2516"/>
      <c r="D24" s="2508"/>
      <c r="E24" s="1949" t="s">
        <v>144</v>
      </c>
      <c r="F24" s="1949" t="s">
        <v>188</v>
      </c>
      <c r="G24" s="1949"/>
      <c r="H24" s="1989">
        <v>44499</v>
      </c>
      <c r="I24" s="1949">
        <f t="shared" ref="I24:I31" ca="1" si="7">YEARFRAC(H24,TODAY())</f>
        <v>1.8555555555555556</v>
      </c>
      <c r="J24" s="1949">
        <f t="shared" ref="J24:J31" ca="1" si="8">_xlfn.DAYS(TODAY(),H24)</f>
        <v>678</v>
      </c>
      <c r="K24" s="1949">
        <f t="shared" ref="K24:K31" ca="1" si="9">J24/30</f>
        <v>22.6</v>
      </c>
      <c r="L24" s="1949" t="s">
        <v>3827</v>
      </c>
      <c r="M24" s="1980">
        <v>45054</v>
      </c>
      <c r="N24" s="1990">
        <f t="shared" ref="N24:N31" si="10">_xlfn.DAYS(M24,H24)/30</f>
        <v>18.5</v>
      </c>
      <c r="O24" s="1992" t="s">
        <v>4401</v>
      </c>
      <c r="P24" s="1991"/>
    </row>
    <row r="25" spans="1:32" ht="15.95">
      <c r="A25" s="1966">
        <v>22</v>
      </c>
      <c r="B25" s="1966" t="s">
        <v>4402</v>
      </c>
      <c r="C25" s="2515" t="s">
        <v>4159</v>
      </c>
      <c r="D25" s="2507">
        <v>1451345</v>
      </c>
      <c r="E25" s="1951" t="s">
        <v>142</v>
      </c>
      <c r="F25" s="1951" t="s">
        <v>188</v>
      </c>
      <c r="G25" s="1951"/>
      <c r="H25" s="1985">
        <v>44527</v>
      </c>
      <c r="I25" s="1951">
        <f t="shared" ca="1" si="7"/>
        <v>1.7805555555555554</v>
      </c>
      <c r="J25" s="1951">
        <f t="shared" ca="1" si="8"/>
        <v>650</v>
      </c>
      <c r="K25" s="1951">
        <f t="shared" ca="1" si="9"/>
        <v>21.666666666666668</v>
      </c>
      <c r="L25" s="1951" t="s">
        <v>3827</v>
      </c>
      <c r="M25" s="1986">
        <v>45054</v>
      </c>
      <c r="N25" s="1987">
        <f t="shared" si="10"/>
        <v>17.566666666666666</v>
      </c>
      <c r="O25" s="1995" t="s">
        <v>4403</v>
      </c>
      <c r="P25" s="1814"/>
    </row>
    <row r="26" spans="1:32" ht="15.95">
      <c r="A26" s="1972">
        <v>23</v>
      </c>
      <c r="B26" s="1966" t="s">
        <v>4404</v>
      </c>
      <c r="C26" s="2517"/>
      <c r="D26" s="2507"/>
      <c r="E26" s="1945" t="s">
        <v>142</v>
      </c>
      <c r="F26" s="1945" t="s">
        <v>188</v>
      </c>
      <c r="G26" s="1945"/>
      <c r="H26" s="1993">
        <v>44527</v>
      </c>
      <c r="I26" s="1945">
        <f t="shared" ca="1" si="7"/>
        <v>1.7805555555555554</v>
      </c>
      <c r="J26" s="1945">
        <f t="shared" ca="1" si="8"/>
        <v>650</v>
      </c>
      <c r="K26" s="1945">
        <f t="shared" ca="1" si="9"/>
        <v>21.666666666666668</v>
      </c>
      <c r="L26" s="1945" t="s">
        <v>3827</v>
      </c>
      <c r="M26" s="1975">
        <v>45054</v>
      </c>
      <c r="N26" s="1994">
        <f t="shared" si="10"/>
        <v>17.566666666666666</v>
      </c>
      <c r="O26" s="1403"/>
      <c r="P26" s="1403"/>
    </row>
    <row r="27" spans="1:32" s="1385" customFormat="1" ht="15.95">
      <c r="A27" s="1966">
        <v>24</v>
      </c>
      <c r="B27" s="1966" t="s">
        <v>4405</v>
      </c>
      <c r="C27" s="2516"/>
      <c r="D27" s="2508"/>
      <c r="E27" s="1949" t="s">
        <v>142</v>
      </c>
      <c r="F27" s="1949" t="s">
        <v>188</v>
      </c>
      <c r="G27" s="1949"/>
      <c r="H27" s="1989">
        <v>44527</v>
      </c>
      <c r="I27" s="1949">
        <f t="shared" ca="1" si="7"/>
        <v>1.7805555555555554</v>
      </c>
      <c r="J27" s="1949">
        <f t="shared" ca="1" si="8"/>
        <v>650</v>
      </c>
      <c r="K27" s="1949">
        <f t="shared" ca="1" si="9"/>
        <v>21.666666666666668</v>
      </c>
      <c r="L27" s="1949" t="s">
        <v>3827</v>
      </c>
      <c r="M27" s="1980">
        <v>45054</v>
      </c>
      <c r="N27" s="1990">
        <f t="shared" si="10"/>
        <v>17.566666666666666</v>
      </c>
      <c r="O27" s="1813"/>
      <c r="P27" s="1813"/>
    </row>
    <row r="28" spans="1:32" ht="15.95">
      <c r="A28" s="1972">
        <v>1</v>
      </c>
      <c r="B28" s="1972" t="s">
        <v>1835</v>
      </c>
      <c r="C28" s="2515" t="s">
        <v>4145</v>
      </c>
      <c r="D28" s="2507">
        <v>1451344</v>
      </c>
      <c r="E28" s="1945" t="s">
        <v>144</v>
      </c>
      <c r="F28" s="1945" t="s">
        <v>188</v>
      </c>
      <c r="G28" s="1945"/>
      <c r="H28" s="1993">
        <v>44579</v>
      </c>
      <c r="I28" s="1945">
        <f t="shared" ca="1" si="7"/>
        <v>1.6388888888888888</v>
      </c>
      <c r="J28" s="1945">
        <f t="shared" ca="1" si="8"/>
        <v>598</v>
      </c>
      <c r="K28" s="1945">
        <f t="shared" ca="1" si="9"/>
        <v>19.933333333333334</v>
      </c>
      <c r="L28" s="1945" t="s">
        <v>4398</v>
      </c>
      <c r="M28" s="1975">
        <v>45054</v>
      </c>
      <c r="N28" s="1994">
        <f t="shared" si="10"/>
        <v>15.833333333333334</v>
      </c>
      <c r="O28" s="1996" t="s">
        <v>4406</v>
      </c>
      <c r="P28" s="1403"/>
    </row>
    <row r="29" spans="1:32" s="1385" customFormat="1" ht="15.95">
      <c r="A29" s="1977">
        <v>2</v>
      </c>
      <c r="B29" s="1977" t="s">
        <v>1837</v>
      </c>
      <c r="C29" s="2516"/>
      <c r="D29" s="2508"/>
      <c r="E29" s="1949" t="s">
        <v>144</v>
      </c>
      <c r="F29" s="1949" t="s">
        <v>188</v>
      </c>
      <c r="G29" s="1949"/>
      <c r="H29" s="1989">
        <v>44579</v>
      </c>
      <c r="I29" s="1949">
        <f t="shared" ca="1" si="7"/>
        <v>1.6388888888888888</v>
      </c>
      <c r="J29" s="1949">
        <f t="shared" ca="1" si="8"/>
        <v>598</v>
      </c>
      <c r="K29" s="1949">
        <f t="shared" ca="1" si="9"/>
        <v>19.933333333333334</v>
      </c>
      <c r="L29" s="1949" t="s">
        <v>4398</v>
      </c>
      <c r="M29" s="1980">
        <v>45054</v>
      </c>
      <c r="N29" s="1990">
        <f t="shared" si="10"/>
        <v>15.833333333333334</v>
      </c>
      <c r="O29" s="1813"/>
      <c r="P29" s="1813"/>
    </row>
    <row r="30" spans="1:32" ht="15.95">
      <c r="A30" s="1972">
        <v>9</v>
      </c>
      <c r="B30" s="1972" t="s">
        <v>1852</v>
      </c>
      <c r="C30" s="1973"/>
      <c r="D30" s="2000"/>
      <c r="E30" s="1945" t="s">
        <v>142</v>
      </c>
      <c r="F30" s="1945" t="s">
        <v>188</v>
      </c>
      <c r="G30" s="1945"/>
      <c r="H30" s="1993">
        <v>44499</v>
      </c>
      <c r="I30" s="1945">
        <f t="shared" ca="1" si="7"/>
        <v>1.8555555555555556</v>
      </c>
      <c r="J30" s="1945">
        <f t="shared" ca="1" si="8"/>
        <v>678</v>
      </c>
      <c r="K30" s="1945">
        <f t="shared" ca="1" si="9"/>
        <v>22.6</v>
      </c>
      <c r="L30" s="1945" t="s">
        <v>4363</v>
      </c>
      <c r="M30" s="1975">
        <v>45054</v>
      </c>
      <c r="N30" s="1994">
        <f t="shared" si="10"/>
        <v>18.5</v>
      </c>
      <c r="O30" s="1403"/>
      <c r="P30" s="1403"/>
    </row>
    <row r="31" spans="1:32" ht="15.95">
      <c r="A31" s="1966">
        <v>11</v>
      </c>
      <c r="B31" s="1966" t="s">
        <v>1856</v>
      </c>
      <c r="C31" s="1973"/>
      <c r="D31" s="2132"/>
      <c r="E31" s="1945" t="s">
        <v>142</v>
      </c>
      <c r="F31" s="1945" t="s">
        <v>188</v>
      </c>
      <c r="G31" s="1945"/>
      <c r="H31" s="1993">
        <v>44516</v>
      </c>
      <c r="I31" s="1945">
        <f t="shared" ca="1" si="7"/>
        <v>1.8111111111111111</v>
      </c>
      <c r="J31" s="1945">
        <f t="shared" ca="1" si="8"/>
        <v>661</v>
      </c>
      <c r="K31" s="1945">
        <f t="shared" ca="1" si="9"/>
        <v>22.033333333333335</v>
      </c>
      <c r="L31" s="1945" t="s">
        <v>3827</v>
      </c>
      <c r="M31" s="1975">
        <v>45054</v>
      </c>
      <c r="N31" s="1994">
        <f t="shared" si="10"/>
        <v>17.933333333333334</v>
      </c>
      <c r="O31" s="1996" t="s">
        <v>4407</v>
      </c>
      <c r="P31" s="1403"/>
    </row>
    <row r="32" spans="1:32" ht="15.95">
      <c r="A32" s="1966">
        <v>7</v>
      </c>
      <c r="B32" s="1966" t="s">
        <v>1848</v>
      </c>
      <c r="C32" s="1973"/>
      <c r="D32" s="2237"/>
      <c r="E32" s="1945" t="s">
        <v>142</v>
      </c>
      <c r="F32" s="1945" t="s">
        <v>188</v>
      </c>
      <c r="G32" s="1945"/>
      <c r="H32" s="1993">
        <v>44499</v>
      </c>
      <c r="I32" s="1945">
        <f ca="1">YEARFRAC(H32,TODAY())</f>
        <v>1.8555555555555556</v>
      </c>
      <c r="J32" s="1945">
        <f ca="1">_xlfn.DAYS(TODAY(),H32)</f>
        <v>678</v>
      </c>
      <c r="K32" s="1945">
        <f ca="1">J32/30</f>
        <v>22.6</v>
      </c>
      <c r="L32" s="1945" t="s">
        <v>4363</v>
      </c>
      <c r="M32" s="1975">
        <v>45054</v>
      </c>
      <c r="N32" s="1994">
        <f>_xlfn.DAYS(M32,H32)/30</f>
        <v>18.5</v>
      </c>
      <c r="O32" s="1972">
        <v>32</v>
      </c>
      <c r="P32" s="1972">
        <v>154</v>
      </c>
      <c r="Q32" s="738" t="s">
        <v>4408</v>
      </c>
    </row>
    <row r="34" spans="2:3">
      <c r="B34" s="1966" t="s">
        <v>1858</v>
      </c>
      <c r="C34" s="738" t="s">
        <v>4409</v>
      </c>
    </row>
  </sheetData>
  <mergeCells count="18">
    <mergeCell ref="C28:C29"/>
    <mergeCell ref="C2:C6"/>
    <mergeCell ref="C23:C24"/>
    <mergeCell ref="C12:C15"/>
    <mergeCell ref="C16:C17"/>
    <mergeCell ref="C25:C27"/>
    <mergeCell ref="C9:C11"/>
    <mergeCell ref="C18:C19"/>
    <mergeCell ref="C7:C8"/>
    <mergeCell ref="D28:D29"/>
    <mergeCell ref="D2:D6"/>
    <mergeCell ref="D23:D24"/>
    <mergeCell ref="D12:D15"/>
    <mergeCell ref="D16:D17"/>
    <mergeCell ref="D25:D27"/>
    <mergeCell ref="D9:D11"/>
    <mergeCell ref="D18:D19"/>
    <mergeCell ref="D7:D8"/>
  </mergeCells>
  <pageMargins left="0.7" right="0.7" top="0.75" bottom="0.75" header="0.3" footer="0.3"/>
  <pageSetup fitToHeight="0" orientation="landscape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0FBC-C5F3-4957-94F5-B66DF4EC3B30}">
  <sheetPr>
    <tabColor rgb="FFFF0000"/>
    <pageSetUpPr fitToPage="1"/>
  </sheetPr>
  <dimension ref="A1:W30"/>
  <sheetViews>
    <sheetView workbookViewId="0">
      <selection activeCell="L2" sqref="L2"/>
    </sheetView>
  </sheetViews>
  <sheetFormatPr defaultColWidth="9.140625" defaultRowHeight="15"/>
  <cols>
    <col min="1" max="1" width="6.140625" style="1402" bestFit="1" customWidth="1"/>
    <col min="2" max="2" width="10.42578125" style="1402" bestFit="1" customWidth="1"/>
    <col min="3" max="3" width="17" style="1402" bestFit="1" customWidth="1"/>
    <col min="4" max="4" width="14.42578125" style="1402" bestFit="1" customWidth="1"/>
    <col min="5" max="5" width="4.28515625" style="1402" bestFit="1" customWidth="1"/>
    <col min="6" max="6" width="9.85546875" style="1402" bestFit="1" customWidth="1"/>
    <col min="7" max="7" width="8.42578125" style="1402" bestFit="1" customWidth="1"/>
    <col min="8" max="9" width="12.42578125" style="1402" bestFit="1" customWidth="1"/>
    <col min="10" max="10" width="10" style="1402" bestFit="1" customWidth="1"/>
    <col min="11" max="11" width="12.85546875" style="1402" bestFit="1" customWidth="1"/>
    <col min="12" max="12" width="19" style="1402" bestFit="1" customWidth="1"/>
    <col min="13" max="13" width="15.42578125" style="1402" bestFit="1" customWidth="1"/>
    <col min="14" max="14" width="17" style="1402" bestFit="1" customWidth="1"/>
    <col min="15" max="15" width="12.42578125" style="1402" bestFit="1" customWidth="1"/>
    <col min="16" max="16" width="13.42578125" style="1402" bestFit="1" customWidth="1"/>
    <col min="17" max="17" width="10.42578125" style="1402" bestFit="1" customWidth="1"/>
    <col min="18" max="18" width="9.42578125" style="1402" bestFit="1" customWidth="1"/>
    <col min="19" max="21" width="10.42578125" style="1402" bestFit="1" customWidth="1"/>
    <col min="22" max="23" width="9.42578125" style="1402" bestFit="1" customWidth="1"/>
    <col min="24" max="16384" width="9.140625" style="1402"/>
  </cols>
  <sheetData>
    <row r="1" spans="1:23">
      <c r="A1" s="1927" t="s">
        <v>126</v>
      </c>
      <c r="B1" s="1927" t="s">
        <v>3367</v>
      </c>
      <c r="C1" s="1927" t="s">
        <v>269</v>
      </c>
      <c r="D1" s="1927" t="s">
        <v>3227</v>
      </c>
      <c r="E1" s="1927" t="s">
        <v>219</v>
      </c>
      <c r="F1" s="1927" t="s">
        <v>222</v>
      </c>
      <c r="G1" s="1927" t="s">
        <v>271</v>
      </c>
      <c r="H1" s="1927" t="s">
        <v>218</v>
      </c>
      <c r="I1" s="1927" t="s">
        <v>272</v>
      </c>
      <c r="J1" s="1927" t="s">
        <v>3684</v>
      </c>
      <c r="K1" s="1927" t="s">
        <v>3685</v>
      </c>
      <c r="L1" s="1927" t="s">
        <v>3233</v>
      </c>
      <c r="M1" s="2134" t="s">
        <v>3675</v>
      </c>
      <c r="N1" s="1927" t="s">
        <v>3676</v>
      </c>
      <c r="O1" s="1927" t="s">
        <v>4270</v>
      </c>
      <c r="P1" s="1927" t="s">
        <v>4271</v>
      </c>
      <c r="Q1" s="6">
        <v>45009</v>
      </c>
      <c r="R1" s="6">
        <v>45016</v>
      </c>
      <c r="S1" s="6">
        <v>45023</v>
      </c>
      <c r="T1" s="6">
        <v>45030</v>
      </c>
      <c r="U1" s="6">
        <v>45037</v>
      </c>
      <c r="V1" s="6">
        <v>45044</v>
      </c>
      <c r="W1" s="2175"/>
    </row>
    <row r="2" spans="1:23" ht="15.95">
      <c r="A2" s="1947">
        <v>1</v>
      </c>
      <c r="B2" s="1947" t="s">
        <v>1877</v>
      </c>
      <c r="C2" s="2483" t="s">
        <v>4145</v>
      </c>
      <c r="D2" s="2525">
        <v>1416094</v>
      </c>
      <c r="E2" s="2159" t="s">
        <v>144</v>
      </c>
      <c r="F2" s="2159" t="s">
        <v>153</v>
      </c>
      <c r="G2" s="2159" t="s">
        <v>329</v>
      </c>
      <c r="H2" s="2154">
        <v>44526</v>
      </c>
      <c r="I2" s="2159">
        <f t="shared" ref="I2:I15" ca="1" si="0">YEARFRAC(H2,TODAY())</f>
        <v>1.7833333333333334</v>
      </c>
      <c r="J2" s="2159">
        <f t="shared" ref="J2:J15" ca="1" si="1">_xlfn.DAYS(TODAY(),H2)</f>
        <v>651</v>
      </c>
      <c r="K2" s="2159">
        <f t="shared" ref="K2:K15" ca="1" si="2">J2/30</f>
        <v>21.7</v>
      </c>
      <c r="L2" s="2136" t="s">
        <v>4410</v>
      </c>
      <c r="M2" s="2160">
        <v>45082</v>
      </c>
      <c r="N2" s="2159">
        <f t="shared" ref="N2:N22" si="3">_xlfn.DAYS(M2,H2)/30</f>
        <v>18.533333333333335</v>
      </c>
      <c r="O2" s="1810">
        <v>28</v>
      </c>
      <c r="P2" s="1810">
        <v>149</v>
      </c>
    </row>
    <row r="3" spans="1:23" ht="15.95" customHeight="1">
      <c r="A3" s="1810">
        <v>2</v>
      </c>
      <c r="B3" s="1810" t="s">
        <v>1878</v>
      </c>
      <c r="C3" s="2481"/>
      <c r="D3" s="2513"/>
      <c r="E3" s="2135" t="s">
        <v>144</v>
      </c>
      <c r="F3" s="2135" t="s">
        <v>153</v>
      </c>
      <c r="G3" s="2135" t="s">
        <v>326</v>
      </c>
      <c r="H3" s="2154">
        <v>44551</v>
      </c>
      <c r="I3" s="2135">
        <f t="shared" ca="1" si="0"/>
        <v>1.7138888888888888</v>
      </c>
      <c r="J3" s="2135">
        <f t="shared" ca="1" si="1"/>
        <v>626</v>
      </c>
      <c r="K3" s="2135">
        <f t="shared" ca="1" si="2"/>
        <v>20.866666666666667</v>
      </c>
      <c r="L3" s="2136" t="s">
        <v>4410</v>
      </c>
      <c r="M3" s="2137">
        <v>45082</v>
      </c>
      <c r="N3" s="2135">
        <f t="shared" si="3"/>
        <v>17.7</v>
      </c>
      <c r="O3" s="1810">
        <v>33</v>
      </c>
      <c r="P3" s="1810">
        <v>191</v>
      </c>
    </row>
    <row r="4" spans="1:23" ht="15.95" customHeight="1">
      <c r="A4" s="1947">
        <v>3</v>
      </c>
      <c r="B4" s="1947" t="s">
        <v>1879</v>
      </c>
      <c r="C4" s="2481"/>
      <c r="D4" s="2513"/>
      <c r="E4" s="2135" t="s">
        <v>144</v>
      </c>
      <c r="F4" s="2135" t="s">
        <v>153</v>
      </c>
      <c r="G4" s="2135" t="s">
        <v>316</v>
      </c>
      <c r="H4" s="2154">
        <v>44551</v>
      </c>
      <c r="I4" s="2135">
        <f t="shared" ca="1" si="0"/>
        <v>1.7138888888888888</v>
      </c>
      <c r="J4" s="2135">
        <f t="shared" ca="1" si="1"/>
        <v>626</v>
      </c>
      <c r="K4" s="2135">
        <f t="shared" ca="1" si="2"/>
        <v>20.866666666666667</v>
      </c>
      <c r="L4" s="2136" t="s">
        <v>4410</v>
      </c>
      <c r="M4" s="2137">
        <v>45082</v>
      </c>
      <c r="N4" s="2135">
        <f t="shared" si="3"/>
        <v>17.7</v>
      </c>
      <c r="O4" s="1810">
        <v>29</v>
      </c>
      <c r="P4" s="1810">
        <v>152</v>
      </c>
    </row>
    <row r="5" spans="1:23" ht="15.95" customHeight="1">
      <c r="A5" s="1810">
        <v>4</v>
      </c>
      <c r="B5" s="1810" t="s">
        <v>1880</v>
      </c>
      <c r="C5" s="2481"/>
      <c r="D5" s="2513"/>
      <c r="E5" s="2135" t="s">
        <v>144</v>
      </c>
      <c r="F5" s="2135" t="s">
        <v>153</v>
      </c>
      <c r="G5" s="2135" t="s">
        <v>323</v>
      </c>
      <c r="H5" s="2154">
        <v>44558</v>
      </c>
      <c r="I5" s="2135">
        <f t="shared" ca="1" si="0"/>
        <v>1.6944444444444444</v>
      </c>
      <c r="J5" s="2135">
        <f t="shared" ca="1" si="1"/>
        <v>619</v>
      </c>
      <c r="K5" s="2135">
        <f t="shared" ca="1" si="2"/>
        <v>20.633333333333333</v>
      </c>
      <c r="L5" s="2136" t="s">
        <v>4410</v>
      </c>
      <c r="M5" s="2137">
        <v>45082</v>
      </c>
      <c r="N5" s="2135">
        <f t="shared" si="3"/>
        <v>17.466666666666665</v>
      </c>
      <c r="O5" s="1810">
        <v>31</v>
      </c>
      <c r="P5" s="1810">
        <v>196</v>
      </c>
    </row>
    <row r="6" spans="1:23" s="2030" customFormat="1" ht="15.95" customHeight="1">
      <c r="A6" s="1947">
        <v>5</v>
      </c>
      <c r="B6" s="1947" t="s">
        <v>1881</v>
      </c>
      <c r="C6" s="2482"/>
      <c r="D6" s="1554"/>
      <c r="E6" s="2155" t="s">
        <v>144</v>
      </c>
      <c r="F6" s="2155" t="s">
        <v>153</v>
      </c>
      <c r="G6" s="2155" t="s">
        <v>320</v>
      </c>
      <c r="H6" s="2156">
        <v>44558</v>
      </c>
      <c r="I6" s="2155">
        <f t="shared" ca="1" si="0"/>
        <v>1.6944444444444444</v>
      </c>
      <c r="J6" s="2155">
        <f t="shared" ca="1" si="1"/>
        <v>619</v>
      </c>
      <c r="K6" s="2155">
        <f t="shared" ca="1" si="2"/>
        <v>20.633333333333333</v>
      </c>
      <c r="L6" s="2164" t="s">
        <v>4410</v>
      </c>
      <c r="M6" s="2158">
        <v>45082</v>
      </c>
      <c r="N6" s="2155">
        <f t="shared" si="3"/>
        <v>17.466666666666665</v>
      </c>
      <c r="O6" s="1948">
        <v>30</v>
      </c>
      <c r="P6" s="1948">
        <v>161</v>
      </c>
    </row>
    <row r="7" spans="1:23" ht="15.95">
      <c r="A7" s="1810">
        <v>6</v>
      </c>
      <c r="B7" s="1947" t="s">
        <v>1882</v>
      </c>
      <c r="C7" s="2483" t="s">
        <v>4148</v>
      </c>
      <c r="D7" s="2525">
        <v>1378924</v>
      </c>
      <c r="E7" s="2159" t="s">
        <v>142</v>
      </c>
      <c r="F7" s="2159" t="s">
        <v>153</v>
      </c>
      <c r="G7" s="2159" t="s">
        <v>3801</v>
      </c>
      <c r="H7" s="2154">
        <v>44558</v>
      </c>
      <c r="I7" s="2159">
        <f t="shared" ca="1" si="0"/>
        <v>1.6944444444444444</v>
      </c>
      <c r="J7" s="2159">
        <f t="shared" ca="1" si="1"/>
        <v>619</v>
      </c>
      <c r="K7" s="2159">
        <f t="shared" ca="1" si="2"/>
        <v>20.633333333333333</v>
      </c>
      <c r="L7" s="2163" t="s">
        <v>4410</v>
      </c>
      <c r="M7" s="2160">
        <v>45082</v>
      </c>
      <c r="N7" s="2159">
        <f t="shared" si="3"/>
        <v>17.466666666666665</v>
      </c>
      <c r="O7" s="1947">
        <v>33</v>
      </c>
      <c r="P7" s="1947">
        <v>143</v>
      </c>
    </row>
    <row r="8" spans="1:23" s="2030" customFormat="1" ht="15.95" customHeight="1">
      <c r="A8" s="1947">
        <v>7</v>
      </c>
      <c r="B8" s="1810" t="s">
        <v>1883</v>
      </c>
      <c r="C8" s="2482"/>
      <c r="D8" s="2514"/>
      <c r="E8" s="2155" t="s">
        <v>142</v>
      </c>
      <c r="F8" s="2155" t="s">
        <v>153</v>
      </c>
      <c r="G8" s="2155" t="s">
        <v>3804</v>
      </c>
      <c r="H8" s="2156">
        <v>44558</v>
      </c>
      <c r="I8" s="2155">
        <f t="shared" ca="1" si="0"/>
        <v>1.6944444444444444</v>
      </c>
      <c r="J8" s="2155">
        <f t="shared" ca="1" si="1"/>
        <v>619</v>
      </c>
      <c r="K8" s="2155">
        <f t="shared" ca="1" si="2"/>
        <v>20.633333333333333</v>
      </c>
      <c r="L8" s="2164" t="s">
        <v>4410</v>
      </c>
      <c r="M8" s="2158">
        <v>45082</v>
      </c>
      <c r="N8" s="2155">
        <f t="shared" si="3"/>
        <v>17.466666666666665</v>
      </c>
      <c r="O8" s="1948">
        <v>27</v>
      </c>
      <c r="P8" s="1948">
        <v>142</v>
      </c>
    </row>
    <row r="9" spans="1:23" ht="15.95">
      <c r="A9" s="1810">
        <v>8</v>
      </c>
      <c r="B9" s="1947" t="s">
        <v>1884</v>
      </c>
      <c r="C9" s="2483" t="s">
        <v>4149</v>
      </c>
      <c r="D9" s="2527">
        <v>1490287</v>
      </c>
      <c r="E9" s="2165" t="s">
        <v>142</v>
      </c>
      <c r="F9" s="2165" t="s">
        <v>185</v>
      </c>
      <c r="G9" s="2165" t="s">
        <v>3801</v>
      </c>
      <c r="H9" s="2168">
        <v>44701</v>
      </c>
      <c r="I9" s="2165">
        <f t="shared" ca="1" si="0"/>
        <v>1.3</v>
      </c>
      <c r="J9" s="2165">
        <f t="shared" ca="1" si="1"/>
        <v>476</v>
      </c>
      <c r="K9" s="2165">
        <f t="shared" ca="1" si="2"/>
        <v>15.866666666666667</v>
      </c>
      <c r="L9" s="2166" t="s">
        <v>4254</v>
      </c>
      <c r="M9" s="2167">
        <v>45082</v>
      </c>
      <c r="N9" s="2165">
        <f t="shared" si="3"/>
        <v>12.7</v>
      </c>
      <c r="O9" s="1947">
        <v>32</v>
      </c>
      <c r="P9" s="1947">
        <v>189</v>
      </c>
    </row>
    <row r="10" spans="1:23" ht="15.95" customHeight="1">
      <c r="A10" s="1947">
        <v>9</v>
      </c>
      <c r="B10" s="1810" t="s">
        <v>1885</v>
      </c>
      <c r="C10" s="2481"/>
      <c r="D10" s="2521"/>
      <c r="E10" s="2139" t="s">
        <v>142</v>
      </c>
      <c r="F10" s="2139" t="s">
        <v>185</v>
      </c>
      <c r="G10" s="2139" t="s">
        <v>3804</v>
      </c>
      <c r="H10" s="2168">
        <v>44701</v>
      </c>
      <c r="I10" s="2139">
        <f t="shared" ca="1" si="0"/>
        <v>1.3</v>
      </c>
      <c r="J10" s="2139">
        <f t="shared" ca="1" si="1"/>
        <v>476</v>
      </c>
      <c r="K10" s="2139">
        <f t="shared" ca="1" si="2"/>
        <v>15.866666666666667</v>
      </c>
      <c r="L10" s="2140" t="s">
        <v>4254</v>
      </c>
      <c r="M10" s="2141">
        <v>45082</v>
      </c>
      <c r="N10" s="2139">
        <f t="shared" si="3"/>
        <v>12.7</v>
      </c>
      <c r="O10" s="1810">
        <v>33</v>
      </c>
      <c r="P10" s="1810">
        <v>168</v>
      </c>
    </row>
    <row r="11" spans="1:23" s="2030" customFormat="1" ht="15.95" customHeight="1">
      <c r="A11" s="1810">
        <v>10</v>
      </c>
      <c r="B11" s="1947" t="s">
        <v>1887</v>
      </c>
      <c r="C11" s="2236"/>
      <c r="D11" s="2265"/>
      <c r="E11" s="2169" t="s">
        <v>142</v>
      </c>
      <c r="F11" s="2169" t="s">
        <v>185</v>
      </c>
      <c r="G11" s="2169" t="s">
        <v>323</v>
      </c>
      <c r="H11" s="2170">
        <v>44701</v>
      </c>
      <c r="I11" s="2169">
        <f t="shared" ca="1" si="0"/>
        <v>1.3</v>
      </c>
      <c r="J11" s="2169">
        <f t="shared" ca="1" si="1"/>
        <v>476</v>
      </c>
      <c r="K11" s="2169">
        <f t="shared" ca="1" si="2"/>
        <v>15.866666666666667</v>
      </c>
      <c r="L11" s="2171" t="s">
        <v>4254</v>
      </c>
      <c r="M11" s="2172">
        <v>45082</v>
      </c>
      <c r="N11" s="2173">
        <f t="shared" si="3"/>
        <v>12.7</v>
      </c>
      <c r="O11" s="1948">
        <v>38</v>
      </c>
      <c r="P11" s="1948">
        <v>201</v>
      </c>
    </row>
    <row r="12" spans="1:23" ht="15.95">
      <c r="A12" s="1947">
        <v>11</v>
      </c>
      <c r="B12" s="1947" t="s">
        <v>1888</v>
      </c>
      <c r="C12" s="2480" t="s">
        <v>4151</v>
      </c>
      <c r="D12" s="2521">
        <v>1327888</v>
      </c>
      <c r="E12" s="2165" t="s">
        <v>142</v>
      </c>
      <c r="F12" s="2165" t="s">
        <v>185</v>
      </c>
      <c r="G12" s="2165" t="s">
        <v>3801</v>
      </c>
      <c r="H12" s="2168">
        <v>44547</v>
      </c>
      <c r="I12" s="2165">
        <f t="shared" ca="1" si="0"/>
        <v>1.7250000000000001</v>
      </c>
      <c r="J12" s="2165">
        <f t="shared" ca="1" si="1"/>
        <v>630</v>
      </c>
      <c r="K12" s="2165">
        <f t="shared" ca="1" si="2"/>
        <v>21</v>
      </c>
      <c r="L12" s="2166" t="s">
        <v>4410</v>
      </c>
      <c r="M12" s="2167">
        <v>45082</v>
      </c>
      <c r="N12" s="2174">
        <f t="shared" si="3"/>
        <v>17.833333333333332</v>
      </c>
      <c r="O12" s="1947">
        <v>38</v>
      </c>
      <c r="P12" s="1947">
        <v>150</v>
      </c>
    </row>
    <row r="13" spans="1:23" ht="15.95" customHeight="1">
      <c r="A13" s="1810">
        <v>12</v>
      </c>
      <c r="B13" s="1810" t="s">
        <v>1889</v>
      </c>
      <c r="C13" s="2481"/>
      <c r="D13" s="2521"/>
      <c r="E13" s="2139" t="s">
        <v>142</v>
      </c>
      <c r="F13" s="2139" t="s">
        <v>185</v>
      </c>
      <c r="G13" s="2139" t="s">
        <v>3804</v>
      </c>
      <c r="H13" s="2168">
        <v>44547</v>
      </c>
      <c r="I13" s="2139">
        <f t="shared" ca="1" si="0"/>
        <v>1.7250000000000001</v>
      </c>
      <c r="J13" s="2139">
        <f t="shared" ca="1" si="1"/>
        <v>630</v>
      </c>
      <c r="K13" s="2139">
        <f t="shared" ca="1" si="2"/>
        <v>21</v>
      </c>
      <c r="L13" s="2140" t="s">
        <v>4410</v>
      </c>
      <c r="M13" s="2141">
        <v>45082</v>
      </c>
      <c r="N13" s="2142">
        <f t="shared" si="3"/>
        <v>17.833333333333332</v>
      </c>
      <c r="O13" s="1810">
        <v>35</v>
      </c>
      <c r="P13" s="1810">
        <v>147</v>
      </c>
    </row>
    <row r="14" spans="1:23" ht="15.95" customHeight="1">
      <c r="A14" s="1947">
        <v>13</v>
      </c>
      <c r="B14" s="1947" t="s">
        <v>1890</v>
      </c>
      <c r="C14" s="2481"/>
      <c r="D14" s="2521"/>
      <c r="E14" s="2139" t="s">
        <v>142</v>
      </c>
      <c r="F14" s="2139" t="s">
        <v>185</v>
      </c>
      <c r="G14" s="2139" t="s">
        <v>316</v>
      </c>
      <c r="H14" s="2168">
        <v>44547</v>
      </c>
      <c r="I14" s="2139">
        <f t="shared" ca="1" si="0"/>
        <v>1.7250000000000001</v>
      </c>
      <c r="J14" s="2139">
        <f t="shared" ca="1" si="1"/>
        <v>630</v>
      </c>
      <c r="K14" s="2139">
        <f t="shared" ca="1" si="2"/>
        <v>21</v>
      </c>
      <c r="L14" s="2140" t="s">
        <v>4410</v>
      </c>
      <c r="M14" s="2141">
        <v>45082</v>
      </c>
      <c r="N14" s="2142">
        <f t="shared" si="3"/>
        <v>17.833333333333332</v>
      </c>
      <c r="O14" s="1810">
        <v>36</v>
      </c>
      <c r="P14" s="1810">
        <v>157</v>
      </c>
    </row>
    <row r="15" spans="1:23" s="2030" customFormat="1" ht="15.95" customHeight="1">
      <c r="A15" s="1810">
        <v>14</v>
      </c>
      <c r="B15" s="1810" t="s">
        <v>1891</v>
      </c>
      <c r="C15" s="2482"/>
      <c r="D15" s="2526"/>
      <c r="E15" s="2169" t="s">
        <v>142</v>
      </c>
      <c r="F15" s="2169" t="s">
        <v>185</v>
      </c>
      <c r="G15" s="2169" t="s">
        <v>323</v>
      </c>
      <c r="H15" s="2170">
        <v>44547</v>
      </c>
      <c r="I15" s="2169">
        <f t="shared" ca="1" si="0"/>
        <v>1.7250000000000001</v>
      </c>
      <c r="J15" s="2169">
        <f t="shared" ca="1" si="1"/>
        <v>630</v>
      </c>
      <c r="K15" s="2169">
        <f t="shared" ca="1" si="2"/>
        <v>21</v>
      </c>
      <c r="L15" s="2171" t="s">
        <v>4410</v>
      </c>
      <c r="M15" s="2172">
        <v>45082</v>
      </c>
      <c r="N15" s="2173">
        <f t="shared" si="3"/>
        <v>17.833333333333332</v>
      </c>
      <c r="O15" s="1948">
        <v>37</v>
      </c>
      <c r="P15" s="1948">
        <v>181</v>
      </c>
    </row>
    <row r="16" spans="1:23" ht="15.95">
      <c r="A16" s="1947">
        <v>15</v>
      </c>
      <c r="B16" s="1947" t="s">
        <v>1892</v>
      </c>
      <c r="C16" s="2483" t="s">
        <v>4155</v>
      </c>
      <c r="D16" s="2523">
        <v>1548515</v>
      </c>
      <c r="E16" s="1803" t="s">
        <v>144</v>
      </c>
      <c r="F16" s="1803" t="s">
        <v>170</v>
      </c>
      <c r="G16" s="1803"/>
      <c r="H16" s="1804">
        <v>44904</v>
      </c>
      <c r="I16" s="1803">
        <f t="shared" ref="I16:I17" ca="1" si="4">YEARFRAC(H16,TODAY())</f>
        <v>0.74722222222222223</v>
      </c>
      <c r="J16" s="1803">
        <f t="shared" ref="J16:J17" ca="1" si="5">_xlfn.DAYS(TODAY(),H16)</f>
        <v>273</v>
      </c>
      <c r="K16" s="1803">
        <f t="shared" ref="K16:K17" ca="1" si="6">J16/30</f>
        <v>9.1</v>
      </c>
      <c r="L16" s="1803" t="s">
        <v>4322</v>
      </c>
      <c r="M16" s="1806">
        <v>45082</v>
      </c>
      <c r="N16" s="1803">
        <f t="shared" si="3"/>
        <v>5.9333333333333336</v>
      </c>
      <c r="O16" s="1947">
        <v>22</v>
      </c>
      <c r="P16" s="1947">
        <v>156</v>
      </c>
    </row>
    <row r="17" spans="1:17" s="2030" customFormat="1" ht="15.95">
      <c r="A17" s="1810">
        <v>16</v>
      </c>
      <c r="B17" s="1947" t="s">
        <v>1893</v>
      </c>
      <c r="C17" s="2481"/>
      <c r="D17" s="2524"/>
      <c r="E17" s="1933" t="s">
        <v>144</v>
      </c>
      <c r="F17" s="1933" t="s">
        <v>170</v>
      </c>
      <c r="G17" s="1933"/>
      <c r="H17" s="1926">
        <v>44904</v>
      </c>
      <c r="I17" s="1933">
        <f t="shared" ca="1" si="4"/>
        <v>0.74722222222222223</v>
      </c>
      <c r="J17" s="1933">
        <f t="shared" ca="1" si="5"/>
        <v>273</v>
      </c>
      <c r="K17" s="1933">
        <f t="shared" ca="1" si="6"/>
        <v>9.1</v>
      </c>
      <c r="L17" s="1933" t="s">
        <v>4322</v>
      </c>
      <c r="M17" s="1935">
        <v>45082</v>
      </c>
      <c r="N17" s="1933">
        <f t="shared" si="3"/>
        <v>5.9333333333333336</v>
      </c>
      <c r="O17" s="1927">
        <v>21</v>
      </c>
      <c r="P17" s="1927">
        <v>162</v>
      </c>
    </row>
    <row r="18" spans="1:17" ht="15.95">
      <c r="A18" s="1947">
        <v>17</v>
      </c>
      <c r="B18" s="1810" t="s">
        <v>1894</v>
      </c>
      <c r="C18" s="2480" t="s">
        <v>4157</v>
      </c>
      <c r="D18" s="2518">
        <v>1548523</v>
      </c>
      <c r="E18" s="2179" t="s">
        <v>144</v>
      </c>
      <c r="F18" s="2179" t="s">
        <v>179</v>
      </c>
      <c r="G18" s="2179" t="s">
        <v>3801</v>
      </c>
      <c r="H18" s="2180">
        <v>44901</v>
      </c>
      <c r="I18" s="2179">
        <f t="shared" ref="I18:I22" ca="1" si="7">YEARFRAC(H18,TODAY())</f>
        <v>0.75555555555555554</v>
      </c>
      <c r="J18" s="2179">
        <f t="shared" ref="J18:J22" ca="1" si="8">_xlfn.DAYS(TODAY(),H18)</f>
        <v>276</v>
      </c>
      <c r="K18" s="2179">
        <f t="shared" ref="K18:K22" ca="1" si="9">J18/30</f>
        <v>9.1999999999999993</v>
      </c>
      <c r="L18" s="2179" t="s">
        <v>4322</v>
      </c>
      <c r="M18" s="2181">
        <v>45082</v>
      </c>
      <c r="N18" s="2179">
        <f t="shared" si="3"/>
        <v>6.0333333333333332</v>
      </c>
      <c r="O18" s="1810"/>
      <c r="P18" s="1810"/>
    </row>
    <row r="19" spans="1:17" ht="15.95">
      <c r="A19" s="1810">
        <v>18</v>
      </c>
      <c r="B19" s="1947" t="s">
        <v>1895</v>
      </c>
      <c r="C19" s="2481"/>
      <c r="D19" s="2519"/>
      <c r="E19" s="2179" t="s">
        <v>144</v>
      </c>
      <c r="F19" s="2179" t="s">
        <v>179</v>
      </c>
      <c r="G19" s="2179" t="s">
        <v>3804</v>
      </c>
      <c r="H19" s="2180">
        <v>44901</v>
      </c>
      <c r="I19" s="2179">
        <f t="shared" ca="1" si="7"/>
        <v>0.75555555555555554</v>
      </c>
      <c r="J19" s="2179">
        <f t="shared" ca="1" si="8"/>
        <v>276</v>
      </c>
      <c r="K19" s="2179">
        <f t="shared" ca="1" si="9"/>
        <v>9.1999999999999993</v>
      </c>
      <c r="L19" s="2179" t="s">
        <v>4322</v>
      </c>
      <c r="M19" s="2181">
        <v>45082</v>
      </c>
      <c r="N19" s="2179">
        <f t="shared" si="3"/>
        <v>6.0333333333333332</v>
      </c>
      <c r="O19" s="1810"/>
      <c r="P19" s="1810"/>
    </row>
    <row r="20" spans="1:17" ht="15.95">
      <c r="A20" s="1947">
        <v>19</v>
      </c>
      <c r="B20" s="1810" t="s">
        <v>1896</v>
      </c>
      <c r="C20" s="2481"/>
      <c r="D20" s="2519"/>
      <c r="E20" s="2179" t="s">
        <v>144</v>
      </c>
      <c r="F20" s="2179" t="s">
        <v>179</v>
      </c>
      <c r="G20" s="2179" t="s">
        <v>316</v>
      </c>
      <c r="H20" s="2180">
        <v>44901</v>
      </c>
      <c r="I20" s="2179">
        <f t="shared" ca="1" si="7"/>
        <v>0.75555555555555554</v>
      </c>
      <c r="J20" s="2179">
        <f t="shared" ca="1" si="8"/>
        <v>276</v>
      </c>
      <c r="K20" s="2179">
        <f t="shared" ca="1" si="9"/>
        <v>9.1999999999999993</v>
      </c>
      <c r="L20" s="2179" t="s">
        <v>4322</v>
      </c>
      <c r="M20" s="2181">
        <v>45082</v>
      </c>
      <c r="N20" s="2179">
        <f t="shared" si="3"/>
        <v>6.0333333333333332</v>
      </c>
      <c r="O20" s="1810"/>
      <c r="P20" s="1810"/>
    </row>
    <row r="21" spans="1:17" ht="15.95">
      <c r="A21" s="1810">
        <v>20</v>
      </c>
      <c r="B21" s="1947" t="s">
        <v>1897</v>
      </c>
      <c r="C21" s="2481"/>
      <c r="D21" s="2519"/>
      <c r="E21" s="2179" t="s">
        <v>144</v>
      </c>
      <c r="F21" s="2179" t="s">
        <v>179</v>
      </c>
      <c r="G21" s="2179" t="s">
        <v>323</v>
      </c>
      <c r="H21" s="2180">
        <v>44901</v>
      </c>
      <c r="I21" s="2179">
        <f t="shared" ca="1" si="7"/>
        <v>0.75555555555555554</v>
      </c>
      <c r="J21" s="2179">
        <f t="shared" ca="1" si="8"/>
        <v>276</v>
      </c>
      <c r="K21" s="2179">
        <f t="shared" ca="1" si="9"/>
        <v>9.1999999999999993</v>
      </c>
      <c r="L21" s="2179" t="s">
        <v>4322</v>
      </c>
      <c r="M21" s="2181">
        <v>45082</v>
      </c>
      <c r="N21" s="2179">
        <f t="shared" si="3"/>
        <v>6.0333333333333332</v>
      </c>
      <c r="O21" s="1810"/>
      <c r="P21" s="1810"/>
    </row>
    <row r="22" spans="1:17" ht="15.95">
      <c r="A22" s="1947">
        <v>21</v>
      </c>
      <c r="B22" s="1947" t="s">
        <v>1898</v>
      </c>
      <c r="C22" s="2481"/>
      <c r="D22" s="2519"/>
      <c r="E22" s="2184" t="s">
        <v>144</v>
      </c>
      <c r="F22" s="2184" t="s">
        <v>179</v>
      </c>
      <c r="G22" s="2184" t="s">
        <v>412</v>
      </c>
      <c r="H22" s="2185">
        <v>44901</v>
      </c>
      <c r="I22" s="2184">
        <f t="shared" ca="1" si="7"/>
        <v>0.75555555555555554</v>
      </c>
      <c r="J22" s="2184">
        <f t="shared" ca="1" si="8"/>
        <v>276</v>
      </c>
      <c r="K22" s="2184">
        <f t="shared" ca="1" si="9"/>
        <v>9.1999999999999993</v>
      </c>
      <c r="L22" s="2184" t="s">
        <v>4322</v>
      </c>
      <c r="M22" s="2186">
        <v>45082</v>
      </c>
      <c r="N22" s="2184">
        <f t="shared" si="3"/>
        <v>6.0333333333333332</v>
      </c>
      <c r="O22" s="1927"/>
      <c r="P22" s="1927"/>
    </row>
    <row r="23" spans="1:17" ht="15.95">
      <c r="A23" s="1810">
        <v>22</v>
      </c>
      <c r="B23" s="1810" t="s">
        <v>1899</v>
      </c>
      <c r="C23" s="2480" t="s">
        <v>4159</v>
      </c>
      <c r="D23" s="2520">
        <v>1548524</v>
      </c>
      <c r="E23" s="2139" t="s">
        <v>142</v>
      </c>
      <c r="F23" s="2139" t="s">
        <v>185</v>
      </c>
      <c r="G23" s="2139" t="s">
        <v>3801</v>
      </c>
      <c r="H23" s="2187">
        <v>44900</v>
      </c>
      <c r="I23" s="2139">
        <f t="shared" ref="I23:I26" ca="1" si="10">YEARFRAC(H23,TODAY())</f>
        <v>0.7583333333333333</v>
      </c>
      <c r="J23" s="2139">
        <f t="shared" ref="J23:J26" ca="1" si="11">_xlfn.DAYS(TODAY(),H23)</f>
        <v>277</v>
      </c>
      <c r="K23" s="2139">
        <f t="shared" ref="K23:K26" ca="1" si="12">J23/30</f>
        <v>9.2333333333333325</v>
      </c>
      <c r="L23" s="2139" t="s">
        <v>4322</v>
      </c>
      <c r="M23" s="2141">
        <v>45082</v>
      </c>
      <c r="N23" s="2139">
        <f t="shared" ref="N23:N26" si="13">_xlfn.DAYS(M23,H23)/30</f>
        <v>6.0666666666666664</v>
      </c>
      <c r="O23" s="1810"/>
      <c r="P23" s="1810"/>
    </row>
    <row r="24" spans="1:17" ht="15.95">
      <c r="A24" s="1947">
        <v>23</v>
      </c>
      <c r="B24" s="1947" t="s">
        <v>1900</v>
      </c>
      <c r="C24" s="2481"/>
      <c r="D24" s="2521"/>
      <c r="E24" s="2139" t="s">
        <v>142</v>
      </c>
      <c r="F24" s="2139" t="s">
        <v>185</v>
      </c>
      <c r="G24" s="2139" t="s">
        <v>3804</v>
      </c>
      <c r="H24" s="2187">
        <v>44900</v>
      </c>
      <c r="I24" s="2139">
        <f t="shared" ca="1" si="10"/>
        <v>0.7583333333333333</v>
      </c>
      <c r="J24" s="2139">
        <f t="shared" ca="1" si="11"/>
        <v>277</v>
      </c>
      <c r="K24" s="2139">
        <f t="shared" ca="1" si="12"/>
        <v>9.2333333333333325</v>
      </c>
      <c r="L24" s="2139" t="s">
        <v>4322</v>
      </c>
      <c r="M24" s="2141">
        <v>45082</v>
      </c>
      <c r="N24" s="2139">
        <f t="shared" si="13"/>
        <v>6.0666666666666664</v>
      </c>
      <c r="O24" s="1810"/>
      <c r="P24" s="1810"/>
    </row>
    <row r="25" spans="1:17" ht="15.95">
      <c r="A25" s="1810">
        <v>24</v>
      </c>
      <c r="B25" s="1810" t="s">
        <v>1901</v>
      </c>
      <c r="C25" s="2481"/>
      <c r="D25" s="2521"/>
      <c r="E25" s="2139" t="s">
        <v>142</v>
      </c>
      <c r="F25" s="2139" t="s">
        <v>185</v>
      </c>
      <c r="G25" s="2139" t="s">
        <v>632</v>
      </c>
      <c r="H25" s="2187">
        <v>44900</v>
      </c>
      <c r="I25" s="2139">
        <f t="shared" ca="1" si="10"/>
        <v>0.7583333333333333</v>
      </c>
      <c r="J25" s="2139">
        <f t="shared" ca="1" si="11"/>
        <v>277</v>
      </c>
      <c r="K25" s="2139">
        <f t="shared" ca="1" si="12"/>
        <v>9.2333333333333325</v>
      </c>
      <c r="L25" s="2139" t="s">
        <v>4322</v>
      </c>
      <c r="M25" s="2141">
        <v>45082</v>
      </c>
      <c r="N25" s="2139">
        <f t="shared" si="13"/>
        <v>6.0666666666666664</v>
      </c>
      <c r="O25" s="1810"/>
      <c r="P25" s="1810"/>
    </row>
    <row r="26" spans="1:17" ht="15.95">
      <c r="A26" s="1947">
        <v>25</v>
      </c>
      <c r="B26" s="1947" t="s">
        <v>1902</v>
      </c>
      <c r="C26" s="2486"/>
      <c r="D26" s="2522"/>
      <c r="E26" s="2139" t="s">
        <v>142</v>
      </c>
      <c r="F26" s="2139" t="s">
        <v>185</v>
      </c>
      <c r="G26" s="2139" t="s">
        <v>323</v>
      </c>
      <c r="H26" s="2187">
        <v>44900</v>
      </c>
      <c r="I26" s="2139">
        <f t="shared" ca="1" si="10"/>
        <v>0.7583333333333333</v>
      </c>
      <c r="J26" s="2139">
        <f t="shared" ca="1" si="11"/>
        <v>277</v>
      </c>
      <c r="K26" s="2139">
        <f t="shared" ca="1" si="12"/>
        <v>9.2333333333333325</v>
      </c>
      <c r="L26" s="2139" t="s">
        <v>4322</v>
      </c>
      <c r="M26" s="2141">
        <v>45082</v>
      </c>
      <c r="N26" s="2139">
        <f t="shared" si="13"/>
        <v>6.0666666666666664</v>
      </c>
      <c r="O26" s="1810"/>
      <c r="P26" s="1810"/>
    </row>
    <row r="28" spans="1:17">
      <c r="L28" s="1402" t="s">
        <v>4411</v>
      </c>
    </row>
    <row r="30" spans="1:17" ht="15.95" customHeight="1">
      <c r="A30" s="1972">
        <v>10</v>
      </c>
      <c r="B30" s="1972" t="s">
        <v>1887</v>
      </c>
      <c r="C30" s="1973"/>
      <c r="D30" s="2266"/>
      <c r="E30" s="2140" t="s">
        <v>142</v>
      </c>
      <c r="F30" s="2140" t="s">
        <v>185</v>
      </c>
      <c r="G30" s="2140" t="s">
        <v>316</v>
      </c>
      <c r="H30" s="2267">
        <v>44701</v>
      </c>
      <c r="I30" s="2140">
        <f ca="1">YEARFRAC(H30,TODAY())</f>
        <v>1.3</v>
      </c>
      <c r="J30" s="2140">
        <f ca="1">_xlfn.DAYS(TODAY(),H30)</f>
        <v>476</v>
      </c>
      <c r="K30" s="2140">
        <f ca="1">J30/30</f>
        <v>15.866666666666667</v>
      </c>
      <c r="L30" s="2140" t="s">
        <v>4254</v>
      </c>
      <c r="M30" s="2268">
        <v>45082</v>
      </c>
      <c r="N30" s="2140">
        <f>_xlfn.DAYS(M30,H30)/30</f>
        <v>12.7</v>
      </c>
      <c r="O30" s="1969">
        <v>36</v>
      </c>
      <c r="P30" s="1969">
        <v>221</v>
      </c>
      <c r="Q30" s="2008" t="s">
        <v>4412</v>
      </c>
    </row>
  </sheetData>
  <mergeCells count="14">
    <mergeCell ref="C2:C6"/>
    <mergeCell ref="D2:D5"/>
    <mergeCell ref="D7:D8"/>
    <mergeCell ref="C7:C8"/>
    <mergeCell ref="C12:C15"/>
    <mergeCell ref="D12:D15"/>
    <mergeCell ref="C9:C10"/>
    <mergeCell ref="D9:D10"/>
    <mergeCell ref="C18:C22"/>
    <mergeCell ref="D18:D22"/>
    <mergeCell ref="C23:C26"/>
    <mergeCell ref="D23:D26"/>
    <mergeCell ref="D16:D17"/>
    <mergeCell ref="C16:C17"/>
  </mergeCells>
  <pageMargins left="0.7" right="0.7" top="0.75" bottom="0.75" header="0.3" footer="0.3"/>
  <pageSetup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8B5DE-AE18-4EE4-9F68-A94B19B12F8B}">
  <sheetPr>
    <tabColor rgb="FF92D050"/>
  </sheetPr>
  <dimension ref="A1:AZ422"/>
  <sheetViews>
    <sheetView workbookViewId="0">
      <pane ySplit="1" topLeftCell="F126" activePane="bottomLeft" state="frozen"/>
      <selection pane="bottomLeft" activeCell="K136" sqref="K136"/>
    </sheetView>
  </sheetViews>
  <sheetFormatPr defaultColWidth="9.140625" defaultRowHeight="15"/>
  <cols>
    <col min="1" max="1" width="34.28515625" style="627" customWidth="1"/>
    <col min="2" max="2" width="10.28515625" style="627" customWidth="1"/>
    <col min="3" max="3" width="14.28515625" style="627" customWidth="1"/>
    <col min="4" max="4" width="15.28515625" style="627" customWidth="1"/>
    <col min="5" max="5" width="24.42578125" style="627" customWidth="1"/>
    <col min="6" max="6" width="20" style="627" customWidth="1"/>
    <col min="7" max="7" width="9.140625" style="627"/>
    <col min="8" max="8" width="14.42578125" style="627" customWidth="1"/>
    <col min="9" max="9" width="13.140625" style="627" customWidth="1"/>
    <col min="10" max="10" width="19" style="627" customWidth="1"/>
    <col min="11" max="11" width="19.28515625" style="627" customWidth="1"/>
    <col min="12" max="12" width="15.140625" style="627" customWidth="1"/>
    <col min="13" max="13" width="20.7109375" style="627" customWidth="1"/>
    <col min="14" max="14" width="21" style="627" customWidth="1"/>
    <col min="15" max="15" width="22.42578125" style="627" customWidth="1"/>
    <col min="16" max="16" width="26.42578125" style="627" customWidth="1"/>
    <col min="17" max="17" width="21" style="627" customWidth="1"/>
    <col min="18" max="18" width="19" style="627" customWidth="1"/>
    <col min="19" max="19" width="20.28515625" style="627" customWidth="1"/>
    <col min="20" max="20" width="20.140625" style="627" customWidth="1"/>
    <col min="21" max="21" width="22.140625" style="627" customWidth="1"/>
    <col min="22" max="22" width="21.28515625" style="627" customWidth="1"/>
    <col min="23" max="23" width="17.7109375" style="627" customWidth="1"/>
    <col min="24" max="24" width="19" style="627" customWidth="1"/>
    <col min="25" max="25" width="19.7109375" style="627" customWidth="1"/>
    <col min="26" max="26" width="18.7109375" style="627" customWidth="1"/>
    <col min="27" max="27" width="18.140625" style="627" customWidth="1"/>
    <col min="28" max="28" width="18.7109375" style="627" customWidth="1"/>
    <col min="29" max="29" width="19.140625" style="627" customWidth="1"/>
    <col min="30" max="30" width="17.7109375" style="627" customWidth="1"/>
    <col min="31" max="31" width="17.42578125" style="627" customWidth="1"/>
    <col min="32" max="32" width="20.140625" style="627" customWidth="1"/>
    <col min="33" max="33" width="21.42578125" style="627" customWidth="1"/>
    <col min="34" max="34" width="19.7109375" style="627" customWidth="1"/>
    <col min="35" max="35" width="19" style="627" customWidth="1"/>
    <col min="36" max="36" width="20.7109375" style="627" customWidth="1"/>
    <col min="37" max="37" width="21" style="627" customWidth="1"/>
    <col min="38" max="38" width="20" style="627" customWidth="1"/>
    <col min="39" max="39" width="19.85546875" style="627" customWidth="1"/>
    <col min="40" max="40" width="20" style="627" customWidth="1"/>
    <col min="41" max="42" width="20.85546875" style="627" customWidth="1"/>
    <col min="43" max="43" width="19.28515625" style="627" customWidth="1"/>
    <col min="44" max="44" width="19.140625" style="627" customWidth="1"/>
    <col min="45" max="45" width="20" style="627" customWidth="1"/>
    <col min="46" max="46" width="20.140625" style="627" customWidth="1"/>
    <col min="47" max="47" width="20.28515625" style="627" customWidth="1"/>
    <col min="48" max="48" width="20.42578125" style="627" customWidth="1"/>
    <col min="49" max="49" width="21.7109375" style="627" customWidth="1"/>
    <col min="50" max="50" width="19" style="627" customWidth="1"/>
    <col min="51" max="51" width="20.42578125" style="627" customWidth="1"/>
    <col min="52" max="52" width="17.85546875" style="627" customWidth="1"/>
    <col min="53" max="16384" width="9.140625" style="627"/>
  </cols>
  <sheetData>
    <row r="1" spans="1:52" s="1225" customFormat="1" ht="18.95">
      <c r="A1" s="1205" t="s">
        <v>266</v>
      </c>
      <c r="B1" s="1205" t="s">
        <v>126</v>
      </c>
      <c r="C1" s="1205" t="s">
        <v>267</v>
      </c>
      <c r="D1" s="1205" t="s">
        <v>268</v>
      </c>
      <c r="E1" s="1206" t="s">
        <v>269</v>
      </c>
      <c r="F1" s="1205" t="s">
        <v>270</v>
      </c>
      <c r="G1" s="1205" t="s">
        <v>219</v>
      </c>
      <c r="H1" s="1205" t="s">
        <v>222</v>
      </c>
      <c r="I1" s="1205" t="s">
        <v>271</v>
      </c>
      <c r="J1" s="1205" t="s">
        <v>218</v>
      </c>
      <c r="K1" s="1207" t="s">
        <v>272</v>
      </c>
      <c r="L1" s="1206" t="s">
        <v>273</v>
      </c>
      <c r="M1" s="1206" t="s">
        <v>274</v>
      </c>
      <c r="N1" s="1224" t="s">
        <v>275</v>
      </c>
      <c r="O1" s="1205" t="s">
        <v>276</v>
      </c>
      <c r="P1" s="1208" t="s">
        <v>277</v>
      </c>
      <c r="Q1" s="1209" t="s">
        <v>278</v>
      </c>
      <c r="R1" s="1209" t="s">
        <v>279</v>
      </c>
      <c r="S1" s="1209" t="s">
        <v>280</v>
      </c>
      <c r="T1" s="1209" t="s">
        <v>281</v>
      </c>
      <c r="U1" s="1209" t="s">
        <v>282</v>
      </c>
      <c r="V1" s="1209" t="s">
        <v>283</v>
      </c>
      <c r="W1" s="1210" t="s">
        <v>284</v>
      </c>
      <c r="X1" s="1210" t="s">
        <v>285</v>
      </c>
      <c r="Y1" s="1210" t="s">
        <v>286</v>
      </c>
      <c r="Z1" s="1210" t="s">
        <v>287</v>
      </c>
      <c r="AA1" s="1210" t="s">
        <v>288</v>
      </c>
      <c r="AB1" s="1210" t="s">
        <v>289</v>
      </c>
      <c r="AC1" s="1210" t="s">
        <v>290</v>
      </c>
      <c r="AD1" s="1210" t="s">
        <v>291</v>
      </c>
      <c r="AE1" s="1210" t="s">
        <v>292</v>
      </c>
      <c r="AF1" s="1210" t="s">
        <v>293</v>
      </c>
      <c r="AG1" s="1210" t="s">
        <v>294</v>
      </c>
      <c r="AH1" s="1210" t="s">
        <v>295</v>
      </c>
      <c r="AI1" s="1210" t="s">
        <v>296</v>
      </c>
      <c r="AJ1" s="1210" t="s">
        <v>297</v>
      </c>
      <c r="AK1" s="1210" t="s">
        <v>298</v>
      </c>
      <c r="AL1" s="1210" t="s">
        <v>299</v>
      </c>
      <c r="AM1" s="1210" t="s">
        <v>300</v>
      </c>
      <c r="AN1" s="1210" t="s">
        <v>301</v>
      </c>
      <c r="AO1" s="1210" t="s">
        <v>302</v>
      </c>
      <c r="AP1" s="1210" t="s">
        <v>303</v>
      </c>
      <c r="AQ1" s="1210" t="s">
        <v>304</v>
      </c>
      <c r="AR1" s="1210" t="s">
        <v>305</v>
      </c>
      <c r="AS1" s="1210" t="s">
        <v>306</v>
      </c>
      <c r="AT1" s="1210" t="s">
        <v>307</v>
      </c>
      <c r="AU1" s="1210" t="s">
        <v>308</v>
      </c>
      <c r="AV1" s="1210" t="s">
        <v>309</v>
      </c>
      <c r="AW1" s="1210" t="s">
        <v>310</v>
      </c>
      <c r="AX1" s="1210" t="s">
        <v>311</v>
      </c>
      <c r="AY1" s="1210" t="s">
        <v>312</v>
      </c>
      <c r="AZ1" s="1210" t="s">
        <v>313</v>
      </c>
    </row>
    <row r="2" spans="1:52" ht="15.95">
      <c r="A2" s="673" t="s">
        <v>140</v>
      </c>
      <c r="B2" s="673">
        <v>1</v>
      </c>
      <c r="C2" s="1863" t="s">
        <v>314</v>
      </c>
      <c r="D2" s="673" t="s">
        <v>315</v>
      </c>
      <c r="E2" s="673">
        <v>1</v>
      </c>
      <c r="F2" s="1107">
        <v>1275958</v>
      </c>
      <c r="G2" s="1107" t="s">
        <v>142</v>
      </c>
      <c r="H2" s="1107" t="s">
        <v>153</v>
      </c>
      <c r="I2" s="1107" t="s">
        <v>316</v>
      </c>
      <c r="J2" s="1864">
        <v>43845</v>
      </c>
      <c r="K2" s="1107">
        <f ca="1">YEARFRAC(J2,TODAY())</f>
        <v>3.6472222222222221</v>
      </c>
      <c r="L2" s="1107">
        <f ca="1">_xlfn.DAYS(TODAY(),J2)</f>
        <v>1332</v>
      </c>
      <c r="M2" s="1107">
        <f ca="1">(L2/30)</f>
        <v>44.4</v>
      </c>
      <c r="N2" s="678">
        <v>44207</v>
      </c>
      <c r="O2" s="923">
        <v>12.07</v>
      </c>
      <c r="P2" s="673" t="s">
        <v>141</v>
      </c>
      <c r="Q2" s="1107">
        <v>142</v>
      </c>
      <c r="R2" s="1107" t="s">
        <v>317</v>
      </c>
      <c r="S2" s="1107">
        <v>173</v>
      </c>
      <c r="T2" s="1107" t="s">
        <v>317</v>
      </c>
      <c r="U2" s="1107"/>
      <c r="V2" s="673"/>
      <c r="W2" s="1107">
        <v>25</v>
      </c>
      <c r="X2" s="1107">
        <v>26</v>
      </c>
      <c r="Y2" s="1107">
        <v>27</v>
      </c>
      <c r="Z2" s="1107">
        <v>32</v>
      </c>
      <c r="AA2" s="1107">
        <v>32</v>
      </c>
      <c r="AB2" s="1107">
        <v>33</v>
      </c>
      <c r="AC2" s="1107">
        <v>34</v>
      </c>
      <c r="AD2" s="1107">
        <v>35</v>
      </c>
      <c r="AE2" s="1107">
        <v>36</v>
      </c>
      <c r="AF2" s="1107">
        <v>37</v>
      </c>
      <c r="AG2" s="1107">
        <v>37</v>
      </c>
      <c r="AH2" s="1107">
        <v>38</v>
      </c>
      <c r="AI2" s="1107">
        <v>38</v>
      </c>
      <c r="AJ2" s="1107">
        <v>39</v>
      </c>
      <c r="AK2" s="1107">
        <v>41</v>
      </c>
      <c r="AL2" s="1107">
        <v>40</v>
      </c>
      <c r="AM2" s="1107">
        <v>40</v>
      </c>
      <c r="AN2" s="1107">
        <v>40</v>
      </c>
      <c r="AO2" s="1107">
        <v>40</v>
      </c>
      <c r="AP2" s="1107">
        <v>40</v>
      </c>
      <c r="AQ2" s="1107">
        <v>40</v>
      </c>
      <c r="AR2" s="1107">
        <v>40</v>
      </c>
      <c r="AS2" s="1107"/>
      <c r="AT2" s="673"/>
      <c r="AU2" s="673"/>
      <c r="AV2" s="673"/>
      <c r="AW2" s="673"/>
      <c r="AX2" s="673"/>
      <c r="AY2" s="673"/>
      <c r="AZ2" s="673"/>
    </row>
    <row r="3" spans="1:52" ht="15.95">
      <c r="A3" s="673" t="s">
        <v>140</v>
      </c>
      <c r="B3" s="673">
        <v>2</v>
      </c>
      <c r="C3" s="1865" t="s">
        <v>318</v>
      </c>
      <c r="D3" s="673" t="s">
        <v>319</v>
      </c>
      <c r="E3" s="673">
        <v>1</v>
      </c>
      <c r="F3" s="1107">
        <v>1275958</v>
      </c>
      <c r="G3" s="1107" t="s">
        <v>142</v>
      </c>
      <c r="H3" s="1107" t="s">
        <v>153</v>
      </c>
      <c r="I3" s="1107" t="s">
        <v>320</v>
      </c>
      <c r="J3" s="1864">
        <v>43845</v>
      </c>
      <c r="K3" s="1107">
        <f t="shared" ref="K3:K66" ca="1" si="0">YEARFRAC(J3,TODAY())</f>
        <v>3.6472222222222221</v>
      </c>
      <c r="L3" s="1107">
        <f t="shared" ref="L3:L66" ca="1" si="1">_xlfn.DAYS(TODAY(),J3)</f>
        <v>1332</v>
      </c>
      <c r="M3" s="1107">
        <f t="shared" ref="M3:M66" ca="1" si="2">(L3/30)</f>
        <v>44.4</v>
      </c>
      <c r="N3" s="678">
        <v>44207</v>
      </c>
      <c r="O3" s="923">
        <v>12.07</v>
      </c>
      <c r="P3" s="673" t="s">
        <v>141</v>
      </c>
      <c r="Q3" s="1107">
        <v>123</v>
      </c>
      <c r="R3" s="1107" t="s">
        <v>317</v>
      </c>
      <c r="S3" s="1107">
        <v>191</v>
      </c>
      <c r="T3" s="1107" t="s">
        <v>317</v>
      </c>
      <c r="U3" s="1107"/>
      <c r="V3" s="673"/>
      <c r="W3" s="1107">
        <v>25</v>
      </c>
      <c r="X3" s="1107">
        <v>29</v>
      </c>
      <c r="Y3" s="1107">
        <v>28</v>
      </c>
      <c r="Z3" s="1107">
        <v>32</v>
      </c>
      <c r="AA3" s="1107">
        <v>32</v>
      </c>
      <c r="AB3" s="1107">
        <v>33</v>
      </c>
      <c r="AC3" s="1107">
        <v>34</v>
      </c>
      <c r="AD3" s="1107">
        <v>36</v>
      </c>
      <c r="AE3" s="1107">
        <v>37</v>
      </c>
      <c r="AF3" s="1107">
        <v>37</v>
      </c>
      <c r="AG3" s="1107">
        <v>36</v>
      </c>
      <c r="AH3" s="1107">
        <v>36</v>
      </c>
      <c r="AI3" s="1107">
        <v>37</v>
      </c>
      <c r="AJ3" s="1107">
        <v>37</v>
      </c>
      <c r="AK3" s="1107">
        <v>37</v>
      </c>
      <c r="AL3" s="1107">
        <v>37</v>
      </c>
      <c r="AM3" s="1107">
        <v>37</v>
      </c>
      <c r="AN3" s="1107">
        <v>36</v>
      </c>
      <c r="AO3" s="1107">
        <v>36</v>
      </c>
      <c r="AP3" s="1107">
        <v>36</v>
      </c>
      <c r="AQ3" s="1107">
        <v>36</v>
      </c>
      <c r="AR3" s="1107">
        <v>35</v>
      </c>
      <c r="AS3" s="1107"/>
      <c r="AT3" s="673"/>
      <c r="AU3" s="673"/>
      <c r="AV3" s="673"/>
      <c r="AW3" s="673"/>
      <c r="AX3" s="673"/>
      <c r="AY3" s="673"/>
      <c r="AZ3" s="673"/>
    </row>
    <row r="4" spans="1:52" ht="15.95">
      <c r="A4" s="673" t="s">
        <v>140</v>
      </c>
      <c r="B4" s="673">
        <v>3</v>
      </c>
      <c r="C4" s="1865" t="s">
        <v>321</v>
      </c>
      <c r="D4" s="673" t="s">
        <v>322</v>
      </c>
      <c r="E4" s="673">
        <v>1</v>
      </c>
      <c r="F4" s="1107">
        <v>1275958</v>
      </c>
      <c r="G4" s="1107" t="s">
        <v>142</v>
      </c>
      <c r="H4" s="1107" t="s">
        <v>153</v>
      </c>
      <c r="I4" s="1107" t="s">
        <v>323</v>
      </c>
      <c r="J4" s="1864">
        <v>43851</v>
      </c>
      <c r="K4" s="1107">
        <f t="shared" ca="1" si="0"/>
        <v>3.6305555555555555</v>
      </c>
      <c r="L4" s="1107">
        <f t="shared" ca="1" si="1"/>
        <v>1326</v>
      </c>
      <c r="M4" s="1107">
        <f t="shared" ca="1" si="2"/>
        <v>44.2</v>
      </c>
      <c r="N4" s="678">
        <v>44207</v>
      </c>
      <c r="O4" s="923">
        <v>11.87</v>
      </c>
      <c r="P4" s="673" t="s">
        <v>141</v>
      </c>
      <c r="Q4" s="1107">
        <v>145</v>
      </c>
      <c r="R4" s="1107" t="s">
        <v>317</v>
      </c>
      <c r="S4" s="1107">
        <v>198</v>
      </c>
      <c r="T4" s="1107" t="s">
        <v>317</v>
      </c>
      <c r="U4" s="1107"/>
      <c r="V4" s="673"/>
      <c r="W4" s="1107">
        <v>28</v>
      </c>
      <c r="X4" s="1107">
        <v>31</v>
      </c>
      <c r="Y4" s="1107">
        <v>33</v>
      </c>
      <c r="Z4" s="1107">
        <v>37</v>
      </c>
      <c r="AA4" s="1107">
        <v>37</v>
      </c>
      <c r="AB4" s="1107">
        <v>39</v>
      </c>
      <c r="AC4" s="1107">
        <v>42</v>
      </c>
      <c r="AD4" s="1107">
        <v>45</v>
      </c>
      <c r="AE4" s="1107">
        <v>48</v>
      </c>
      <c r="AF4" s="1107">
        <v>49</v>
      </c>
      <c r="AG4" s="1107">
        <v>50</v>
      </c>
      <c r="AH4" s="1107">
        <v>50</v>
      </c>
      <c r="AI4" s="1107">
        <v>50</v>
      </c>
      <c r="AJ4" s="1107">
        <v>51</v>
      </c>
      <c r="AK4" s="1107">
        <v>52</v>
      </c>
      <c r="AL4" s="1107">
        <v>52</v>
      </c>
      <c r="AM4" s="1107">
        <v>51</v>
      </c>
      <c r="AN4" s="1107">
        <v>50</v>
      </c>
      <c r="AO4" s="1107">
        <v>49</v>
      </c>
      <c r="AP4" s="1107">
        <v>48</v>
      </c>
      <c r="AQ4" s="1107">
        <v>48</v>
      </c>
      <c r="AR4" s="1107">
        <v>48</v>
      </c>
      <c r="AS4" s="1107"/>
      <c r="AT4" s="673"/>
      <c r="AU4" s="673"/>
      <c r="AV4" s="673"/>
      <c r="AW4" s="673"/>
      <c r="AX4" s="673"/>
      <c r="AY4" s="673"/>
      <c r="AZ4" s="673"/>
    </row>
    <row r="5" spans="1:52" ht="15.95">
      <c r="A5" s="673" t="s">
        <v>140</v>
      </c>
      <c r="B5" s="673">
        <v>4</v>
      </c>
      <c r="C5" s="1865" t="s">
        <v>324</v>
      </c>
      <c r="D5" s="673" t="s">
        <v>325</v>
      </c>
      <c r="E5" s="673">
        <v>2</v>
      </c>
      <c r="F5" s="1107">
        <v>1275948</v>
      </c>
      <c r="G5" s="1107" t="s">
        <v>144</v>
      </c>
      <c r="H5" s="1107" t="s">
        <v>153</v>
      </c>
      <c r="I5" s="1107" t="s">
        <v>326</v>
      </c>
      <c r="J5" s="1864">
        <v>43845</v>
      </c>
      <c r="K5" s="1107">
        <f t="shared" ca="1" si="0"/>
        <v>3.6472222222222221</v>
      </c>
      <c r="L5" s="1107">
        <f t="shared" ca="1" si="1"/>
        <v>1332</v>
      </c>
      <c r="M5" s="1107">
        <f t="shared" ca="1" si="2"/>
        <v>44.4</v>
      </c>
      <c r="N5" s="678">
        <v>44207</v>
      </c>
      <c r="O5" s="923">
        <v>12.07</v>
      </c>
      <c r="P5" s="673" t="s">
        <v>141</v>
      </c>
      <c r="Q5" s="1107">
        <v>116</v>
      </c>
      <c r="R5" s="1107" t="s">
        <v>317</v>
      </c>
      <c r="S5" s="1107">
        <v>241</v>
      </c>
      <c r="T5" s="1107">
        <v>237</v>
      </c>
      <c r="U5" s="1107"/>
      <c r="V5" s="673"/>
      <c r="W5" s="1107">
        <v>21</v>
      </c>
      <c r="X5" s="1107">
        <v>23</v>
      </c>
      <c r="Y5" s="1107">
        <v>23</v>
      </c>
      <c r="Z5" s="1107">
        <v>28</v>
      </c>
      <c r="AA5" s="1107">
        <v>32</v>
      </c>
      <c r="AB5" s="1107">
        <v>32</v>
      </c>
      <c r="AC5" s="1107">
        <v>33</v>
      </c>
      <c r="AD5" s="1107">
        <v>36</v>
      </c>
      <c r="AE5" s="1107">
        <v>38</v>
      </c>
      <c r="AF5" s="1107">
        <v>37</v>
      </c>
      <c r="AG5" s="1107">
        <v>36</v>
      </c>
      <c r="AH5" s="1107">
        <v>36</v>
      </c>
      <c r="AI5" s="1107">
        <v>36</v>
      </c>
      <c r="AJ5" s="1107">
        <v>38</v>
      </c>
      <c r="AK5" s="1107">
        <v>40</v>
      </c>
      <c r="AL5" s="1107">
        <v>40</v>
      </c>
      <c r="AM5" s="1107">
        <v>39</v>
      </c>
      <c r="AN5" s="1107">
        <v>39</v>
      </c>
      <c r="AO5" s="1107">
        <v>42</v>
      </c>
      <c r="AP5" s="1107">
        <v>44</v>
      </c>
      <c r="AQ5" s="1107">
        <v>44</v>
      </c>
      <c r="AR5" s="1107">
        <v>44</v>
      </c>
      <c r="AS5" s="1107">
        <v>46</v>
      </c>
      <c r="AT5" s="673"/>
      <c r="AU5" s="673"/>
      <c r="AV5" s="673"/>
      <c r="AW5" s="673"/>
      <c r="AX5" s="673"/>
      <c r="AY5" s="673"/>
      <c r="AZ5" s="673"/>
    </row>
    <row r="6" spans="1:52" ht="15.95">
      <c r="A6" s="673" t="s">
        <v>140</v>
      </c>
      <c r="B6" s="673">
        <v>5</v>
      </c>
      <c r="C6" s="1865" t="s">
        <v>327</v>
      </c>
      <c r="D6" s="673" t="s">
        <v>328</v>
      </c>
      <c r="E6" s="673">
        <v>2</v>
      </c>
      <c r="F6" s="1107">
        <v>1275948</v>
      </c>
      <c r="G6" s="1107" t="s">
        <v>144</v>
      </c>
      <c r="H6" s="1107" t="s">
        <v>153</v>
      </c>
      <c r="I6" s="1107" t="s">
        <v>329</v>
      </c>
      <c r="J6" s="1864">
        <v>43845</v>
      </c>
      <c r="K6" s="1107">
        <f t="shared" ca="1" si="0"/>
        <v>3.6472222222222221</v>
      </c>
      <c r="L6" s="1107">
        <f t="shared" ca="1" si="1"/>
        <v>1332</v>
      </c>
      <c r="M6" s="1107">
        <f t="shared" ca="1" si="2"/>
        <v>44.4</v>
      </c>
      <c r="N6" s="678">
        <v>44207</v>
      </c>
      <c r="O6" s="923">
        <v>12.07</v>
      </c>
      <c r="P6" s="673" t="s">
        <v>141</v>
      </c>
      <c r="Q6" s="1107">
        <v>185</v>
      </c>
      <c r="R6" s="1107" t="s">
        <v>317</v>
      </c>
      <c r="S6" s="1107">
        <v>241</v>
      </c>
      <c r="T6" s="1107">
        <v>264</v>
      </c>
      <c r="U6" s="1107"/>
      <c r="V6" s="673"/>
      <c r="W6" s="1107">
        <v>23</v>
      </c>
      <c r="X6" s="1107">
        <v>26</v>
      </c>
      <c r="Y6" s="1107">
        <v>25</v>
      </c>
      <c r="Z6" s="1107">
        <v>27</v>
      </c>
      <c r="AA6" s="1107">
        <v>34</v>
      </c>
      <c r="AB6" s="1107">
        <v>34</v>
      </c>
      <c r="AC6" s="1107">
        <v>36</v>
      </c>
      <c r="AD6" s="1107">
        <v>37</v>
      </c>
      <c r="AE6" s="1107">
        <v>39</v>
      </c>
      <c r="AF6" s="1107">
        <v>39</v>
      </c>
      <c r="AG6" s="1107">
        <v>39</v>
      </c>
      <c r="AH6" s="1107">
        <v>39</v>
      </c>
      <c r="AI6" s="1107">
        <v>39</v>
      </c>
      <c r="AJ6" s="1107">
        <v>41</v>
      </c>
      <c r="AK6" s="1107">
        <v>43</v>
      </c>
      <c r="AL6" s="1107">
        <v>42</v>
      </c>
      <c r="AM6" s="1107">
        <v>40</v>
      </c>
      <c r="AN6" s="1107">
        <v>40</v>
      </c>
      <c r="AO6" s="1107">
        <v>40</v>
      </c>
      <c r="AP6" s="1107">
        <v>44</v>
      </c>
      <c r="AQ6" s="1107">
        <v>44</v>
      </c>
      <c r="AR6" s="1107">
        <v>44</v>
      </c>
      <c r="AS6" s="1107">
        <v>44</v>
      </c>
      <c r="AT6" s="673"/>
      <c r="AU6" s="673"/>
      <c r="AV6" s="673"/>
      <c r="AW6" s="673"/>
      <c r="AX6" s="673"/>
      <c r="AY6" s="673"/>
      <c r="AZ6" s="673"/>
    </row>
    <row r="7" spans="1:52" ht="15.95">
      <c r="A7" s="673" t="s">
        <v>140</v>
      </c>
      <c r="B7" s="673">
        <v>6</v>
      </c>
      <c r="C7" s="1865" t="s">
        <v>330</v>
      </c>
      <c r="D7" s="673" t="s">
        <v>331</v>
      </c>
      <c r="E7" s="673">
        <v>2</v>
      </c>
      <c r="F7" s="1107">
        <v>1275948</v>
      </c>
      <c r="G7" s="1107" t="s">
        <v>144</v>
      </c>
      <c r="H7" s="1107" t="s">
        <v>153</v>
      </c>
      <c r="I7" s="1107" t="s">
        <v>323</v>
      </c>
      <c r="J7" s="1864">
        <v>43845</v>
      </c>
      <c r="K7" s="1107">
        <f t="shared" ca="1" si="0"/>
        <v>3.6472222222222221</v>
      </c>
      <c r="L7" s="1107">
        <f t="shared" ca="1" si="1"/>
        <v>1332</v>
      </c>
      <c r="M7" s="1107">
        <f t="shared" ca="1" si="2"/>
        <v>44.4</v>
      </c>
      <c r="N7" s="678">
        <v>44207</v>
      </c>
      <c r="O7" s="923">
        <v>12.07</v>
      </c>
      <c r="P7" s="673" t="s">
        <v>141</v>
      </c>
      <c r="Q7" s="1107">
        <v>128</v>
      </c>
      <c r="R7" s="1107" t="s">
        <v>317</v>
      </c>
      <c r="S7" s="1107">
        <v>206</v>
      </c>
      <c r="T7" s="1107">
        <v>236</v>
      </c>
      <c r="U7" s="1107"/>
      <c r="V7" s="673"/>
      <c r="W7" s="1107">
        <v>23</v>
      </c>
      <c r="X7" s="1107">
        <v>26</v>
      </c>
      <c r="Y7" s="1107">
        <v>28</v>
      </c>
      <c r="Z7" s="1107">
        <v>32</v>
      </c>
      <c r="AA7" s="1107">
        <v>32</v>
      </c>
      <c r="AB7" s="1107">
        <v>34</v>
      </c>
      <c r="AC7" s="1107">
        <v>35</v>
      </c>
      <c r="AD7" s="1107">
        <v>37</v>
      </c>
      <c r="AE7" s="1107">
        <v>38</v>
      </c>
      <c r="AF7" s="1107">
        <v>39</v>
      </c>
      <c r="AG7" s="1107">
        <v>40</v>
      </c>
      <c r="AH7" s="1107">
        <v>41</v>
      </c>
      <c r="AI7" s="1107">
        <v>41</v>
      </c>
      <c r="AJ7" s="1107">
        <v>42</v>
      </c>
      <c r="AK7" s="1107">
        <v>44</v>
      </c>
      <c r="AL7" s="1107">
        <v>43</v>
      </c>
      <c r="AM7" s="1107">
        <v>42</v>
      </c>
      <c r="AN7" s="1107">
        <v>42</v>
      </c>
      <c r="AO7" s="1107">
        <v>43</v>
      </c>
      <c r="AP7" s="1107">
        <v>45</v>
      </c>
      <c r="AQ7" s="1107">
        <v>45</v>
      </c>
      <c r="AR7" s="1107">
        <v>45</v>
      </c>
      <c r="AS7" s="1107">
        <v>47</v>
      </c>
      <c r="AT7" s="673"/>
      <c r="AU7" s="673"/>
      <c r="AV7" s="673"/>
      <c r="AW7" s="673"/>
      <c r="AX7" s="673"/>
      <c r="AY7" s="673"/>
      <c r="AZ7" s="673"/>
    </row>
    <row r="8" spans="1:52" ht="15.95">
      <c r="A8" s="673" t="s">
        <v>140</v>
      </c>
      <c r="B8" s="673">
        <v>7</v>
      </c>
      <c r="C8" s="1865" t="s">
        <v>332</v>
      </c>
      <c r="D8" s="673" t="s">
        <v>333</v>
      </c>
      <c r="E8" s="673">
        <v>8</v>
      </c>
      <c r="F8" s="1107">
        <v>1299774</v>
      </c>
      <c r="G8" s="1107" t="s">
        <v>144</v>
      </c>
      <c r="H8" s="1107" t="s">
        <v>153</v>
      </c>
      <c r="I8" s="1107" t="s">
        <v>329</v>
      </c>
      <c r="J8" s="1864">
        <v>43824</v>
      </c>
      <c r="K8" s="1107">
        <f t="shared" ca="1" si="0"/>
        <v>3.7027777777777779</v>
      </c>
      <c r="L8" s="1107">
        <f t="shared" ca="1" si="1"/>
        <v>1353</v>
      </c>
      <c r="M8" s="1107">
        <f t="shared" ca="1" si="2"/>
        <v>45.1</v>
      </c>
      <c r="N8" s="678">
        <v>44207</v>
      </c>
      <c r="O8" s="923">
        <v>12.77</v>
      </c>
      <c r="P8" s="673" t="s">
        <v>141</v>
      </c>
      <c r="Q8" s="1107">
        <v>161</v>
      </c>
      <c r="R8" s="1107" t="s">
        <v>317</v>
      </c>
      <c r="S8" s="1107">
        <v>193</v>
      </c>
      <c r="T8" s="1107">
        <v>137</v>
      </c>
      <c r="U8" s="1107"/>
      <c r="V8" s="673"/>
      <c r="W8" s="1107">
        <v>25</v>
      </c>
      <c r="X8" s="1107">
        <v>27</v>
      </c>
      <c r="Y8" s="1107">
        <v>28</v>
      </c>
      <c r="Z8" s="1107">
        <v>29</v>
      </c>
      <c r="AA8" s="1107">
        <v>29</v>
      </c>
      <c r="AB8" s="1107">
        <v>31</v>
      </c>
      <c r="AC8" s="1107">
        <v>33</v>
      </c>
      <c r="AD8" s="1107">
        <v>34</v>
      </c>
      <c r="AE8" s="1107">
        <v>36</v>
      </c>
      <c r="AF8" s="1107">
        <v>36</v>
      </c>
      <c r="AG8" s="1107">
        <v>36</v>
      </c>
      <c r="AH8" s="1107">
        <v>36</v>
      </c>
      <c r="AI8" s="1107">
        <v>37</v>
      </c>
      <c r="AJ8" s="1107">
        <v>37</v>
      </c>
      <c r="AK8" s="1107">
        <v>38</v>
      </c>
      <c r="AL8" s="1107">
        <v>37</v>
      </c>
      <c r="AM8" s="1107">
        <v>36</v>
      </c>
      <c r="AN8" s="1107">
        <v>36</v>
      </c>
      <c r="AO8" s="1107">
        <v>36</v>
      </c>
      <c r="AP8" s="1107">
        <v>37</v>
      </c>
      <c r="AQ8" s="1107">
        <v>36</v>
      </c>
      <c r="AR8" s="1107">
        <v>36</v>
      </c>
      <c r="AS8" s="1107">
        <v>35</v>
      </c>
      <c r="AT8" s="673"/>
      <c r="AU8" s="673"/>
      <c r="AV8" s="673"/>
      <c r="AW8" s="673"/>
      <c r="AX8" s="673"/>
      <c r="AY8" s="673"/>
      <c r="AZ8" s="673"/>
    </row>
    <row r="9" spans="1:52" ht="15.95">
      <c r="A9" s="673" t="s">
        <v>140</v>
      </c>
      <c r="B9" s="673">
        <v>8</v>
      </c>
      <c r="C9" s="1863" t="s">
        <v>334</v>
      </c>
      <c r="D9" s="673" t="s">
        <v>335</v>
      </c>
      <c r="E9" s="673">
        <v>8</v>
      </c>
      <c r="F9" s="1107">
        <v>1299774</v>
      </c>
      <c r="G9" s="1107" t="s">
        <v>144</v>
      </c>
      <c r="H9" s="1107" t="s">
        <v>153</v>
      </c>
      <c r="I9" s="1107" t="s">
        <v>326</v>
      </c>
      <c r="J9" s="1864">
        <v>43824</v>
      </c>
      <c r="K9" s="1107">
        <f t="shared" ca="1" si="0"/>
        <v>3.7027777777777779</v>
      </c>
      <c r="L9" s="1107">
        <f t="shared" ca="1" si="1"/>
        <v>1353</v>
      </c>
      <c r="M9" s="1107">
        <f t="shared" ca="1" si="2"/>
        <v>45.1</v>
      </c>
      <c r="N9" s="678">
        <v>44207</v>
      </c>
      <c r="O9" s="923">
        <v>12.77</v>
      </c>
      <c r="P9" s="673" t="s">
        <v>141</v>
      </c>
      <c r="Q9" s="1107">
        <v>98</v>
      </c>
      <c r="R9" s="1107" t="s">
        <v>317</v>
      </c>
      <c r="S9" s="1107">
        <v>177</v>
      </c>
      <c r="T9" s="1107" t="s">
        <v>317</v>
      </c>
      <c r="U9" s="1107"/>
      <c r="V9" s="673"/>
      <c r="W9" s="1107">
        <v>26</v>
      </c>
      <c r="X9" s="1107">
        <v>30</v>
      </c>
      <c r="Y9" s="1107">
        <v>30</v>
      </c>
      <c r="Z9" s="1107">
        <v>31</v>
      </c>
      <c r="AA9" s="1107">
        <v>34</v>
      </c>
      <c r="AB9" s="1107">
        <v>35</v>
      </c>
      <c r="AC9" s="1107">
        <v>38</v>
      </c>
      <c r="AD9" s="1107">
        <v>40</v>
      </c>
      <c r="AE9" s="1107">
        <v>43</v>
      </c>
      <c r="AF9" s="1107">
        <v>44</v>
      </c>
      <c r="AG9" s="1107">
        <v>44</v>
      </c>
      <c r="AH9" s="1107">
        <v>44</v>
      </c>
      <c r="AI9" s="1107">
        <v>44</v>
      </c>
      <c r="AJ9" s="1107">
        <v>45</v>
      </c>
      <c r="AK9" s="1107">
        <v>46</v>
      </c>
      <c r="AL9" s="1107">
        <v>47</v>
      </c>
      <c r="AM9" s="1107">
        <v>48</v>
      </c>
      <c r="AN9" s="1107">
        <v>48</v>
      </c>
      <c r="AO9" s="1107">
        <v>48</v>
      </c>
      <c r="AP9" s="1107">
        <v>48</v>
      </c>
      <c r="AQ9" s="1107">
        <v>48</v>
      </c>
      <c r="AR9" s="1107">
        <v>48</v>
      </c>
      <c r="AS9" s="1107"/>
      <c r="AT9" s="673"/>
      <c r="AU9" s="673"/>
      <c r="AV9" s="673"/>
      <c r="AW9" s="673"/>
      <c r="AX9" s="673"/>
      <c r="AY9" s="673"/>
      <c r="AZ9" s="673"/>
    </row>
    <row r="10" spans="1:52" ht="15.95">
      <c r="A10" s="673" t="s">
        <v>140</v>
      </c>
      <c r="B10" s="673">
        <v>9</v>
      </c>
      <c r="C10" s="1863" t="s">
        <v>336</v>
      </c>
      <c r="D10" s="673" t="s">
        <v>337</v>
      </c>
      <c r="E10" s="673">
        <v>8</v>
      </c>
      <c r="F10" s="1107">
        <v>1299774</v>
      </c>
      <c r="G10" s="1107" t="s">
        <v>144</v>
      </c>
      <c r="H10" s="1107" t="s">
        <v>153</v>
      </c>
      <c r="I10" s="1107" t="s">
        <v>323</v>
      </c>
      <c r="J10" s="1864">
        <v>43824</v>
      </c>
      <c r="K10" s="1107">
        <f t="shared" ca="1" si="0"/>
        <v>3.7027777777777779</v>
      </c>
      <c r="L10" s="1107">
        <f t="shared" ca="1" si="1"/>
        <v>1353</v>
      </c>
      <c r="M10" s="1107">
        <f t="shared" ca="1" si="2"/>
        <v>45.1</v>
      </c>
      <c r="N10" s="678">
        <v>44207</v>
      </c>
      <c r="O10" s="923">
        <v>12.77</v>
      </c>
      <c r="P10" s="673" t="s">
        <v>141</v>
      </c>
      <c r="Q10" s="1107">
        <v>123</v>
      </c>
      <c r="R10" s="1107" t="s">
        <v>317</v>
      </c>
      <c r="S10" s="1107">
        <v>202</v>
      </c>
      <c r="T10" s="1107">
        <v>140</v>
      </c>
      <c r="U10" s="1107"/>
      <c r="V10" s="673"/>
      <c r="W10" s="1107">
        <v>25</v>
      </c>
      <c r="X10" s="1107">
        <v>27</v>
      </c>
      <c r="Y10" s="1107">
        <v>29</v>
      </c>
      <c r="Z10" s="1107">
        <v>30</v>
      </c>
      <c r="AA10" s="1107">
        <v>31</v>
      </c>
      <c r="AB10" s="1107">
        <v>31</v>
      </c>
      <c r="AC10" s="1107">
        <v>32</v>
      </c>
      <c r="AD10" s="1107">
        <v>32</v>
      </c>
      <c r="AE10" s="1107">
        <v>33</v>
      </c>
      <c r="AF10" s="1107">
        <v>36</v>
      </c>
      <c r="AG10" s="1107">
        <v>38</v>
      </c>
      <c r="AH10" s="1107">
        <v>39</v>
      </c>
      <c r="AI10" s="1107">
        <v>39</v>
      </c>
      <c r="AJ10" s="1107">
        <v>38</v>
      </c>
      <c r="AK10" s="1107">
        <v>37</v>
      </c>
      <c r="AL10" s="1107">
        <v>37</v>
      </c>
      <c r="AM10" s="1107">
        <v>36</v>
      </c>
      <c r="AN10" s="1107">
        <v>36</v>
      </c>
      <c r="AO10" s="1107">
        <v>36</v>
      </c>
      <c r="AP10" s="1107">
        <v>37</v>
      </c>
      <c r="AQ10" s="1107">
        <v>37</v>
      </c>
      <c r="AR10" s="1107">
        <v>37</v>
      </c>
      <c r="AS10" s="1107">
        <v>34</v>
      </c>
      <c r="AT10" s="673"/>
      <c r="AU10" s="673"/>
      <c r="AV10" s="673"/>
      <c r="AW10" s="673"/>
      <c r="AX10" s="673"/>
      <c r="AY10" s="673"/>
      <c r="AZ10" s="673"/>
    </row>
    <row r="11" spans="1:52" ht="15.95">
      <c r="A11" s="673" t="s">
        <v>140</v>
      </c>
      <c r="B11" s="673">
        <v>10</v>
      </c>
      <c r="C11" s="1863" t="s">
        <v>338</v>
      </c>
      <c r="D11" s="673" t="s">
        <v>339</v>
      </c>
      <c r="E11" s="673">
        <v>8</v>
      </c>
      <c r="F11" s="1107">
        <v>1299774</v>
      </c>
      <c r="G11" s="1107" t="s">
        <v>144</v>
      </c>
      <c r="H11" s="1107" t="s">
        <v>153</v>
      </c>
      <c r="I11" s="1107" t="s">
        <v>316</v>
      </c>
      <c r="J11" s="1864">
        <v>43824</v>
      </c>
      <c r="K11" s="1107">
        <f t="shared" ca="1" si="0"/>
        <v>3.7027777777777779</v>
      </c>
      <c r="L11" s="1107">
        <f t="shared" ca="1" si="1"/>
        <v>1353</v>
      </c>
      <c r="M11" s="1107">
        <f t="shared" ca="1" si="2"/>
        <v>45.1</v>
      </c>
      <c r="N11" s="678">
        <v>44207</v>
      </c>
      <c r="O11" s="923">
        <v>12.77</v>
      </c>
      <c r="P11" s="673" t="s">
        <v>141</v>
      </c>
      <c r="Q11" s="1107">
        <v>147</v>
      </c>
      <c r="R11" s="1107" t="s">
        <v>317</v>
      </c>
      <c r="S11" s="1107">
        <v>186</v>
      </c>
      <c r="T11" s="1107" t="s">
        <v>317</v>
      </c>
      <c r="U11" s="1107"/>
      <c r="V11" s="673"/>
      <c r="W11" s="1107">
        <v>28</v>
      </c>
      <c r="X11" s="1107">
        <v>29</v>
      </c>
      <c r="Y11" s="1107">
        <v>31</v>
      </c>
      <c r="Z11" s="1107">
        <v>31</v>
      </c>
      <c r="AA11" s="1107">
        <v>32</v>
      </c>
      <c r="AB11" s="1107">
        <v>32</v>
      </c>
      <c r="AC11" s="1107">
        <v>32</v>
      </c>
      <c r="AD11" s="1107">
        <v>33</v>
      </c>
      <c r="AE11" s="1107">
        <v>34</v>
      </c>
      <c r="AF11" s="1107">
        <v>35</v>
      </c>
      <c r="AG11" s="1107">
        <v>35</v>
      </c>
      <c r="AH11" s="1107">
        <v>36</v>
      </c>
      <c r="AI11" s="1107">
        <v>36</v>
      </c>
      <c r="AJ11" s="1107">
        <v>36</v>
      </c>
      <c r="AK11" s="1107">
        <v>36</v>
      </c>
      <c r="AL11" s="1107">
        <v>37</v>
      </c>
      <c r="AM11" s="1107">
        <v>38</v>
      </c>
      <c r="AN11" s="1107">
        <v>38</v>
      </c>
      <c r="AO11" s="1107">
        <v>38</v>
      </c>
      <c r="AP11" s="1107">
        <v>39</v>
      </c>
      <c r="AQ11" s="1107">
        <v>39</v>
      </c>
      <c r="AR11" s="1107">
        <v>39</v>
      </c>
      <c r="AS11" s="1107"/>
      <c r="AT11" s="673"/>
      <c r="AU11" s="673"/>
      <c r="AV11" s="673"/>
      <c r="AW11" s="673"/>
      <c r="AX11" s="673"/>
      <c r="AY11" s="673"/>
      <c r="AZ11" s="673"/>
    </row>
    <row r="12" spans="1:52" ht="15.95">
      <c r="A12" s="673" t="s">
        <v>140</v>
      </c>
      <c r="B12" s="673">
        <v>11</v>
      </c>
      <c r="C12" s="1865" t="s">
        <v>340</v>
      </c>
      <c r="D12" s="673" t="s">
        <v>341</v>
      </c>
      <c r="E12" s="673">
        <v>10</v>
      </c>
      <c r="F12" s="1107">
        <v>1312798</v>
      </c>
      <c r="G12" s="673" t="s">
        <v>144</v>
      </c>
      <c r="H12" s="673" t="s">
        <v>170</v>
      </c>
      <c r="I12" s="673" t="s">
        <v>320</v>
      </c>
      <c r="J12" s="1864">
        <v>43789</v>
      </c>
      <c r="K12" s="1107">
        <f t="shared" ca="1" si="0"/>
        <v>3.8</v>
      </c>
      <c r="L12" s="1107">
        <f t="shared" ca="1" si="1"/>
        <v>1388</v>
      </c>
      <c r="M12" s="1107">
        <f t="shared" ca="1" si="2"/>
        <v>46.266666666666666</v>
      </c>
      <c r="N12" s="678">
        <v>44207</v>
      </c>
      <c r="O12" s="923">
        <v>13.93</v>
      </c>
      <c r="P12" s="673" t="s">
        <v>141</v>
      </c>
      <c r="Q12" s="1107">
        <v>105</v>
      </c>
      <c r="R12" s="1107" t="s">
        <v>317</v>
      </c>
      <c r="S12" s="1107">
        <v>186</v>
      </c>
      <c r="T12" s="1107" t="s">
        <v>317</v>
      </c>
      <c r="U12" s="1107"/>
      <c r="V12" s="673"/>
      <c r="W12" s="1107">
        <v>32</v>
      </c>
      <c r="X12" s="1107">
        <v>37</v>
      </c>
      <c r="Y12" s="1107">
        <v>34</v>
      </c>
      <c r="Z12" s="1107">
        <v>40</v>
      </c>
      <c r="AA12" s="1107">
        <v>39</v>
      </c>
      <c r="AB12" s="673">
        <v>39</v>
      </c>
      <c r="AC12" s="673">
        <v>41</v>
      </c>
      <c r="AD12" s="673">
        <v>43</v>
      </c>
      <c r="AE12" s="673">
        <v>45</v>
      </c>
      <c r="AF12" s="1107">
        <v>46</v>
      </c>
      <c r="AG12" s="1107">
        <v>46</v>
      </c>
      <c r="AH12" s="673">
        <v>46</v>
      </c>
      <c r="AI12" s="673">
        <v>46</v>
      </c>
      <c r="AJ12" s="673">
        <v>46</v>
      </c>
      <c r="AK12" s="673">
        <v>46</v>
      </c>
      <c r="AL12" s="673">
        <v>47</v>
      </c>
      <c r="AM12" s="673">
        <v>48</v>
      </c>
      <c r="AN12" s="673">
        <v>47</v>
      </c>
      <c r="AO12" s="673">
        <v>46</v>
      </c>
      <c r="AP12" s="673">
        <v>45</v>
      </c>
      <c r="AQ12" s="673">
        <v>46</v>
      </c>
      <c r="AR12" s="673">
        <v>46</v>
      </c>
      <c r="AS12" s="673"/>
      <c r="AT12" s="673"/>
      <c r="AU12" s="673"/>
      <c r="AV12" s="673"/>
      <c r="AW12" s="673"/>
      <c r="AX12" s="673"/>
      <c r="AY12" s="673"/>
      <c r="AZ12" s="673"/>
    </row>
    <row r="13" spans="1:52" ht="15.95">
      <c r="A13" s="673" t="s">
        <v>140</v>
      </c>
      <c r="B13" s="673">
        <v>12</v>
      </c>
      <c r="C13" s="1865" t="s">
        <v>342</v>
      </c>
      <c r="D13" s="673" t="s">
        <v>343</v>
      </c>
      <c r="E13" s="673">
        <v>10</v>
      </c>
      <c r="F13" s="1107">
        <v>1312798</v>
      </c>
      <c r="G13" s="673" t="s">
        <v>144</v>
      </c>
      <c r="H13" s="673" t="s">
        <v>170</v>
      </c>
      <c r="I13" s="673" t="s">
        <v>326</v>
      </c>
      <c r="J13" s="1864">
        <v>43808</v>
      </c>
      <c r="K13" s="1107">
        <f t="shared" ca="1" si="0"/>
        <v>3.7472222222222222</v>
      </c>
      <c r="L13" s="1107">
        <f t="shared" ca="1" si="1"/>
        <v>1369</v>
      </c>
      <c r="M13" s="1107">
        <f t="shared" ca="1" si="2"/>
        <v>45.633333333333333</v>
      </c>
      <c r="N13" s="678">
        <v>44207</v>
      </c>
      <c r="O13" s="923">
        <v>13.3</v>
      </c>
      <c r="P13" s="673" t="s">
        <v>141</v>
      </c>
      <c r="Q13" s="1107">
        <v>171</v>
      </c>
      <c r="R13" s="1107" t="s">
        <v>317</v>
      </c>
      <c r="S13" s="1107">
        <v>167</v>
      </c>
      <c r="T13" s="1107" t="s">
        <v>317</v>
      </c>
      <c r="U13" s="1107"/>
      <c r="V13" s="673"/>
      <c r="W13" s="1107">
        <v>30</v>
      </c>
      <c r="X13" s="1107">
        <v>34</v>
      </c>
      <c r="Y13" s="1107">
        <v>34</v>
      </c>
      <c r="Z13" s="1107">
        <v>40</v>
      </c>
      <c r="AA13" s="1107">
        <v>38</v>
      </c>
      <c r="AB13" s="673">
        <v>38</v>
      </c>
      <c r="AC13" s="673">
        <v>40</v>
      </c>
      <c r="AD13" s="673">
        <v>43</v>
      </c>
      <c r="AE13" s="673">
        <v>44</v>
      </c>
      <c r="AF13" s="1107">
        <v>44</v>
      </c>
      <c r="AG13" s="1107">
        <v>44</v>
      </c>
      <c r="AH13" s="673">
        <v>44</v>
      </c>
      <c r="AI13" s="673">
        <v>44</v>
      </c>
      <c r="AJ13" s="673">
        <v>44</v>
      </c>
      <c r="AK13" s="673">
        <v>44</v>
      </c>
      <c r="AL13" s="673">
        <v>44</v>
      </c>
      <c r="AM13" s="673">
        <v>43</v>
      </c>
      <c r="AN13" s="673">
        <v>42</v>
      </c>
      <c r="AO13" s="673">
        <v>41</v>
      </c>
      <c r="AP13" s="673">
        <v>39</v>
      </c>
      <c r="AQ13" s="673">
        <v>39</v>
      </c>
      <c r="AR13" s="673">
        <v>39</v>
      </c>
      <c r="AS13" s="673"/>
      <c r="AT13" s="673"/>
      <c r="AU13" s="673"/>
      <c r="AV13" s="673"/>
      <c r="AW13" s="673"/>
      <c r="AX13" s="673"/>
      <c r="AY13" s="673"/>
      <c r="AZ13" s="673"/>
    </row>
    <row r="14" spans="1:52" ht="15.95">
      <c r="A14" s="673" t="s">
        <v>140</v>
      </c>
      <c r="B14" s="673">
        <v>13</v>
      </c>
      <c r="C14" s="1865" t="s">
        <v>344</v>
      </c>
      <c r="D14" s="673" t="s">
        <v>345</v>
      </c>
      <c r="E14" s="673">
        <v>11</v>
      </c>
      <c r="F14" s="1107">
        <v>1343433</v>
      </c>
      <c r="G14" s="673" t="s">
        <v>142</v>
      </c>
      <c r="H14" s="673" t="s">
        <v>170</v>
      </c>
      <c r="I14" s="673" t="s">
        <v>316</v>
      </c>
      <c r="J14" s="1864">
        <v>43871</v>
      </c>
      <c r="K14" s="1107">
        <f t="shared" ca="1" si="0"/>
        <v>3.5777777777777779</v>
      </c>
      <c r="L14" s="1107">
        <f t="shared" ca="1" si="1"/>
        <v>1306</v>
      </c>
      <c r="M14" s="1107">
        <f t="shared" ca="1" si="2"/>
        <v>43.533333333333331</v>
      </c>
      <c r="N14" s="678">
        <v>44207</v>
      </c>
      <c r="O14" s="923">
        <v>11.2</v>
      </c>
      <c r="P14" s="673" t="s">
        <v>141</v>
      </c>
      <c r="Q14" s="1107">
        <v>151</v>
      </c>
      <c r="R14" s="1107" t="s">
        <v>317</v>
      </c>
      <c r="S14" s="1107">
        <v>221</v>
      </c>
      <c r="T14" s="1107" t="s">
        <v>317</v>
      </c>
      <c r="U14" s="1107"/>
      <c r="V14" s="673"/>
      <c r="W14" s="1107">
        <v>25</v>
      </c>
      <c r="X14" s="1107">
        <v>27</v>
      </c>
      <c r="Y14" s="1107">
        <v>27</v>
      </c>
      <c r="Z14" s="1107">
        <v>28</v>
      </c>
      <c r="AA14" s="1107">
        <v>31</v>
      </c>
      <c r="AB14" s="673">
        <v>30</v>
      </c>
      <c r="AC14" s="673">
        <v>30</v>
      </c>
      <c r="AD14" s="673">
        <v>30</v>
      </c>
      <c r="AE14" s="673">
        <v>30</v>
      </c>
      <c r="AF14" s="1107">
        <v>30</v>
      </c>
      <c r="AG14" s="673">
        <v>30</v>
      </c>
      <c r="AH14" s="673">
        <v>33</v>
      </c>
      <c r="AI14" s="673">
        <v>33</v>
      </c>
      <c r="AJ14" s="673">
        <v>34</v>
      </c>
      <c r="AK14" s="673">
        <v>34</v>
      </c>
      <c r="AL14" s="673">
        <v>33</v>
      </c>
      <c r="AM14" s="673">
        <v>32</v>
      </c>
      <c r="AN14" s="673">
        <v>32</v>
      </c>
      <c r="AO14" s="673">
        <v>32</v>
      </c>
      <c r="AP14" s="673">
        <v>32</v>
      </c>
      <c r="AQ14" s="673">
        <v>32</v>
      </c>
      <c r="AR14" s="673">
        <v>32</v>
      </c>
      <c r="AS14" s="673"/>
      <c r="AT14" s="673"/>
      <c r="AU14" s="673"/>
      <c r="AV14" s="673"/>
      <c r="AW14" s="673"/>
      <c r="AX14" s="673"/>
      <c r="AY14" s="673"/>
      <c r="AZ14" s="673"/>
    </row>
    <row r="15" spans="1:52" ht="15.95">
      <c r="A15" s="673" t="s">
        <v>140</v>
      </c>
      <c r="B15" s="1219">
        <v>14</v>
      </c>
      <c r="C15" s="1226"/>
      <c r="D15" s="1219" t="s">
        <v>346</v>
      </c>
      <c r="E15" s="1220">
        <v>11</v>
      </c>
      <c r="F15" s="1220">
        <v>1343433</v>
      </c>
      <c r="G15" s="1220" t="s">
        <v>142</v>
      </c>
      <c r="H15" s="1220" t="s">
        <v>170</v>
      </c>
      <c r="I15" s="1220" t="s">
        <v>329</v>
      </c>
      <c r="J15" s="1222">
        <v>43811</v>
      </c>
      <c r="K15" s="1107">
        <f t="shared" ca="1" si="0"/>
        <v>3.7388888888888889</v>
      </c>
      <c r="L15" s="1107">
        <f t="shared" ca="1" si="1"/>
        <v>1366</v>
      </c>
      <c r="M15" s="1107">
        <f t="shared" ca="1" si="2"/>
        <v>45.533333333333331</v>
      </c>
      <c r="N15" s="1221">
        <v>44207</v>
      </c>
      <c r="O15" s="923">
        <v>13.2</v>
      </c>
      <c r="P15" s="673" t="s">
        <v>141</v>
      </c>
      <c r="Q15" s="1107" t="s">
        <v>317</v>
      </c>
      <c r="R15" s="1220" t="s">
        <v>317</v>
      </c>
      <c r="S15" s="1220" t="s">
        <v>317</v>
      </c>
      <c r="T15" s="1220" t="s">
        <v>317</v>
      </c>
      <c r="U15" s="1220"/>
      <c r="V15" s="673"/>
      <c r="W15" s="1220">
        <v>28</v>
      </c>
      <c r="X15" s="1220" t="s">
        <v>317</v>
      </c>
      <c r="Y15" s="1220" t="s">
        <v>317</v>
      </c>
      <c r="Z15" s="1220" t="s">
        <v>317</v>
      </c>
      <c r="AA15" s="1220" t="s">
        <v>317</v>
      </c>
      <c r="AB15" s="1220" t="s">
        <v>317</v>
      </c>
      <c r="AC15" s="1220" t="s">
        <v>317</v>
      </c>
      <c r="AD15" s="1220" t="s">
        <v>317</v>
      </c>
      <c r="AE15" s="1220" t="s">
        <v>317</v>
      </c>
      <c r="AF15" s="1220" t="s">
        <v>317</v>
      </c>
      <c r="AG15" s="1107"/>
      <c r="AH15" s="1107"/>
      <c r="AI15" s="1220" t="s">
        <v>317</v>
      </c>
      <c r="AJ15" s="1220" t="s">
        <v>317</v>
      </c>
      <c r="AK15" s="1220" t="s">
        <v>317</v>
      </c>
      <c r="AL15" s="1220" t="s">
        <v>317</v>
      </c>
      <c r="AM15" s="1220" t="s">
        <v>317</v>
      </c>
      <c r="AN15" s="1107"/>
      <c r="AO15" s="1220" t="s">
        <v>317</v>
      </c>
      <c r="AP15" s="1220" t="s">
        <v>317</v>
      </c>
      <c r="AQ15" s="1107"/>
      <c r="AR15" s="1107"/>
      <c r="AS15" s="1107"/>
      <c r="AT15" s="673"/>
      <c r="AU15" s="673"/>
      <c r="AV15" s="673"/>
      <c r="AW15" s="673"/>
      <c r="AX15" s="673"/>
      <c r="AY15" s="673"/>
      <c r="AZ15" s="673"/>
    </row>
    <row r="16" spans="1:52" ht="15.95">
      <c r="A16" s="673" t="s">
        <v>140</v>
      </c>
      <c r="B16" s="673">
        <v>15</v>
      </c>
      <c r="C16" s="1865" t="s">
        <v>347</v>
      </c>
      <c r="D16" s="673" t="s">
        <v>348</v>
      </c>
      <c r="E16" s="673">
        <v>3</v>
      </c>
      <c r="F16" s="1107">
        <v>1198647</v>
      </c>
      <c r="G16" s="1107" t="s">
        <v>144</v>
      </c>
      <c r="H16" s="1107" t="s">
        <v>185</v>
      </c>
      <c r="I16" s="1107" t="s">
        <v>329</v>
      </c>
      <c r="J16" s="1864">
        <v>43831</v>
      </c>
      <c r="K16" s="1107">
        <f t="shared" ca="1" si="0"/>
        <v>3.6861111111111109</v>
      </c>
      <c r="L16" s="1107">
        <f t="shared" ca="1" si="1"/>
        <v>1346</v>
      </c>
      <c r="M16" s="1107">
        <f t="shared" ca="1" si="2"/>
        <v>44.866666666666667</v>
      </c>
      <c r="N16" s="678">
        <v>44207</v>
      </c>
      <c r="O16" s="923">
        <v>12.53</v>
      </c>
      <c r="P16" s="673" t="s">
        <v>141</v>
      </c>
      <c r="Q16" s="1107">
        <v>150</v>
      </c>
      <c r="R16" s="1107" t="s">
        <v>317</v>
      </c>
      <c r="S16" s="1107">
        <v>195</v>
      </c>
      <c r="T16" s="1107" t="s">
        <v>317</v>
      </c>
      <c r="U16" s="1107"/>
      <c r="V16" s="673"/>
      <c r="W16" s="1107">
        <v>26</v>
      </c>
      <c r="X16" s="1107">
        <v>29</v>
      </c>
      <c r="Y16" s="1107">
        <v>28</v>
      </c>
      <c r="Z16" s="1107">
        <v>36</v>
      </c>
      <c r="AA16" s="1107">
        <v>36</v>
      </c>
      <c r="AB16" s="1107">
        <v>36</v>
      </c>
      <c r="AC16" s="1107">
        <v>36</v>
      </c>
      <c r="AD16" s="1107">
        <v>36</v>
      </c>
      <c r="AE16" s="1107">
        <v>36</v>
      </c>
      <c r="AF16" s="1107">
        <v>38</v>
      </c>
      <c r="AG16" s="1107">
        <v>40</v>
      </c>
      <c r="AH16" s="1107">
        <v>42</v>
      </c>
      <c r="AI16" s="1107">
        <v>43</v>
      </c>
      <c r="AJ16" s="1107">
        <v>44</v>
      </c>
      <c r="AK16" s="1107">
        <v>44</v>
      </c>
      <c r="AL16" s="1107">
        <v>43</v>
      </c>
      <c r="AM16" s="1107">
        <v>42</v>
      </c>
      <c r="AN16" s="1107">
        <v>42</v>
      </c>
      <c r="AO16" s="1107">
        <v>42</v>
      </c>
      <c r="AP16" s="1107">
        <v>47</v>
      </c>
      <c r="AQ16" s="1107">
        <v>46</v>
      </c>
      <c r="AR16" s="1107">
        <v>46</v>
      </c>
      <c r="AS16" s="1107"/>
      <c r="AT16" s="673"/>
      <c r="AU16" s="673"/>
      <c r="AV16" s="673"/>
      <c r="AW16" s="673"/>
      <c r="AX16" s="673"/>
      <c r="AY16" s="673"/>
      <c r="AZ16" s="673"/>
    </row>
    <row r="17" spans="1:52" ht="15.95">
      <c r="A17" s="673" t="s">
        <v>140</v>
      </c>
      <c r="B17" s="673">
        <v>16</v>
      </c>
      <c r="C17" s="1865" t="s">
        <v>349</v>
      </c>
      <c r="D17" s="673" t="s">
        <v>350</v>
      </c>
      <c r="E17" s="673">
        <v>3</v>
      </c>
      <c r="F17" s="1107">
        <v>1198647</v>
      </c>
      <c r="G17" s="1107" t="s">
        <v>144</v>
      </c>
      <c r="H17" s="1107" t="s">
        <v>185</v>
      </c>
      <c r="I17" s="1107" t="s">
        <v>320</v>
      </c>
      <c r="J17" s="1864">
        <v>43831</v>
      </c>
      <c r="K17" s="1107">
        <f t="shared" ca="1" si="0"/>
        <v>3.6861111111111109</v>
      </c>
      <c r="L17" s="1107">
        <f t="shared" ca="1" si="1"/>
        <v>1346</v>
      </c>
      <c r="M17" s="1107">
        <f t="shared" ca="1" si="2"/>
        <v>44.866666666666667</v>
      </c>
      <c r="N17" s="678">
        <v>44207</v>
      </c>
      <c r="O17" s="923">
        <v>12.53</v>
      </c>
      <c r="P17" s="673" t="s">
        <v>141</v>
      </c>
      <c r="Q17" s="1107">
        <v>138</v>
      </c>
      <c r="R17" s="1107" t="s">
        <v>317</v>
      </c>
      <c r="S17" s="1107">
        <v>151</v>
      </c>
      <c r="T17" s="1107" t="s">
        <v>317</v>
      </c>
      <c r="U17" s="1107"/>
      <c r="V17" s="673"/>
      <c r="W17" s="1107">
        <v>27</v>
      </c>
      <c r="X17" s="1107">
        <v>29</v>
      </c>
      <c r="Y17" s="1107">
        <v>31</v>
      </c>
      <c r="Z17" s="1107">
        <v>40</v>
      </c>
      <c r="AA17" s="1107">
        <v>40</v>
      </c>
      <c r="AB17" s="1107">
        <v>39</v>
      </c>
      <c r="AC17" s="1107">
        <v>38</v>
      </c>
      <c r="AD17" s="1107">
        <v>38</v>
      </c>
      <c r="AE17" s="1107">
        <v>37</v>
      </c>
      <c r="AF17" s="1107">
        <v>38</v>
      </c>
      <c r="AG17" s="1107">
        <v>39</v>
      </c>
      <c r="AH17" s="1107">
        <v>39</v>
      </c>
      <c r="AI17" s="1107">
        <v>39</v>
      </c>
      <c r="AJ17" s="1107">
        <v>39</v>
      </c>
      <c r="AK17" s="1107">
        <v>40</v>
      </c>
      <c r="AL17" s="1107">
        <v>40</v>
      </c>
      <c r="AM17" s="1107">
        <v>40</v>
      </c>
      <c r="AN17" s="1107">
        <v>40</v>
      </c>
      <c r="AO17" s="1107">
        <v>40</v>
      </c>
      <c r="AP17" s="1107">
        <v>43</v>
      </c>
      <c r="AQ17" s="1107">
        <v>43</v>
      </c>
      <c r="AR17" s="1107">
        <v>43</v>
      </c>
      <c r="AS17" s="1107"/>
      <c r="AT17" s="673"/>
      <c r="AU17" s="673"/>
      <c r="AV17" s="673"/>
      <c r="AW17" s="673"/>
      <c r="AX17" s="673"/>
      <c r="AY17" s="673"/>
      <c r="AZ17" s="673"/>
    </row>
    <row r="18" spans="1:52" ht="15.95">
      <c r="A18" s="673" t="s">
        <v>140</v>
      </c>
      <c r="B18" s="673">
        <v>17</v>
      </c>
      <c r="C18" s="1865" t="s">
        <v>351</v>
      </c>
      <c r="D18" s="673" t="s">
        <v>352</v>
      </c>
      <c r="E18" s="673">
        <v>5</v>
      </c>
      <c r="F18" s="1107">
        <v>1275960</v>
      </c>
      <c r="G18" s="1107" t="s">
        <v>144</v>
      </c>
      <c r="H18" s="1107" t="s">
        <v>185</v>
      </c>
      <c r="I18" s="1107" t="s">
        <v>329</v>
      </c>
      <c r="J18" s="1864">
        <v>43831</v>
      </c>
      <c r="K18" s="1107">
        <f t="shared" ca="1" si="0"/>
        <v>3.6861111111111109</v>
      </c>
      <c r="L18" s="1107">
        <f t="shared" ca="1" si="1"/>
        <v>1346</v>
      </c>
      <c r="M18" s="1107">
        <f t="shared" ca="1" si="2"/>
        <v>44.866666666666667</v>
      </c>
      <c r="N18" s="678">
        <v>44207</v>
      </c>
      <c r="O18" s="923">
        <v>12.53</v>
      </c>
      <c r="P18" s="673" t="s">
        <v>141</v>
      </c>
      <c r="Q18" s="1107">
        <v>109</v>
      </c>
      <c r="R18" s="1107" t="s">
        <v>317</v>
      </c>
      <c r="S18" s="1107">
        <v>155</v>
      </c>
      <c r="T18" s="1107">
        <v>208</v>
      </c>
      <c r="U18" s="1107"/>
      <c r="V18" s="673"/>
      <c r="W18" s="1107">
        <v>26</v>
      </c>
      <c r="X18" s="1107">
        <v>27</v>
      </c>
      <c r="Y18" s="1107">
        <v>27</v>
      </c>
      <c r="Z18" s="1107">
        <v>31</v>
      </c>
      <c r="AA18" s="1107">
        <v>32</v>
      </c>
      <c r="AB18" s="1107">
        <v>34</v>
      </c>
      <c r="AC18" s="1107">
        <v>38</v>
      </c>
      <c r="AD18" s="1107">
        <v>43</v>
      </c>
      <c r="AE18" s="1107">
        <v>47</v>
      </c>
      <c r="AF18" s="1107">
        <v>48</v>
      </c>
      <c r="AG18" s="1107">
        <v>48</v>
      </c>
      <c r="AH18" s="1107">
        <v>49</v>
      </c>
      <c r="AI18" s="1107">
        <v>49</v>
      </c>
      <c r="AJ18" s="1107">
        <v>50</v>
      </c>
      <c r="AK18" s="1107">
        <v>52</v>
      </c>
      <c r="AL18" s="1107">
        <v>50</v>
      </c>
      <c r="AM18" s="1107">
        <v>49</v>
      </c>
      <c r="AN18" s="1107">
        <v>50</v>
      </c>
      <c r="AO18" s="1107">
        <v>50</v>
      </c>
      <c r="AP18" s="1107">
        <v>43</v>
      </c>
      <c r="AQ18" s="1107">
        <v>43</v>
      </c>
      <c r="AR18" s="1107">
        <v>43</v>
      </c>
      <c r="AS18" s="1107">
        <v>43</v>
      </c>
      <c r="AT18" s="673"/>
      <c r="AU18" s="673"/>
      <c r="AV18" s="673"/>
      <c r="AW18" s="673"/>
      <c r="AX18" s="673"/>
      <c r="AY18" s="673"/>
      <c r="AZ18" s="673"/>
    </row>
    <row r="19" spans="1:52" ht="15.95">
      <c r="A19" s="673" t="s">
        <v>140</v>
      </c>
      <c r="B19" s="673">
        <v>18</v>
      </c>
      <c r="C19" s="1865" t="s">
        <v>353</v>
      </c>
      <c r="D19" s="673" t="s">
        <v>354</v>
      </c>
      <c r="E19" s="673">
        <v>5</v>
      </c>
      <c r="F19" s="1107">
        <v>1275960</v>
      </c>
      <c r="G19" s="1107" t="s">
        <v>144</v>
      </c>
      <c r="H19" s="1107" t="s">
        <v>185</v>
      </c>
      <c r="I19" s="1107" t="s">
        <v>326</v>
      </c>
      <c r="J19" s="1864">
        <v>43831</v>
      </c>
      <c r="K19" s="1107">
        <f t="shared" ca="1" si="0"/>
        <v>3.6861111111111109</v>
      </c>
      <c r="L19" s="1107">
        <f t="shared" ca="1" si="1"/>
        <v>1346</v>
      </c>
      <c r="M19" s="1107">
        <f t="shared" ca="1" si="2"/>
        <v>44.866666666666667</v>
      </c>
      <c r="N19" s="678">
        <v>44207</v>
      </c>
      <c r="O19" s="923">
        <v>12.53</v>
      </c>
      <c r="P19" s="673" t="s">
        <v>141</v>
      </c>
      <c r="Q19" s="1107">
        <v>150</v>
      </c>
      <c r="R19" s="1107" t="s">
        <v>317</v>
      </c>
      <c r="S19" s="1107">
        <v>173</v>
      </c>
      <c r="T19" s="1107">
        <v>210</v>
      </c>
      <c r="U19" s="1107"/>
      <c r="V19" s="673"/>
      <c r="W19" s="1107">
        <v>29</v>
      </c>
      <c r="X19" s="1107">
        <v>29</v>
      </c>
      <c r="Y19" s="1107">
        <v>30</v>
      </c>
      <c r="Z19" s="1107">
        <v>33</v>
      </c>
      <c r="AA19" s="1107">
        <v>34</v>
      </c>
      <c r="AB19" s="1107">
        <v>34</v>
      </c>
      <c r="AC19" s="1107">
        <v>35</v>
      </c>
      <c r="AD19" s="1107">
        <v>35</v>
      </c>
      <c r="AE19" s="1107">
        <v>37</v>
      </c>
      <c r="AF19" s="1107">
        <v>38</v>
      </c>
      <c r="AG19" s="1107">
        <v>38</v>
      </c>
      <c r="AH19" s="1107">
        <v>38</v>
      </c>
      <c r="AI19" s="1107">
        <v>38</v>
      </c>
      <c r="AJ19" s="1107">
        <v>38</v>
      </c>
      <c r="AK19" s="1107">
        <v>38</v>
      </c>
      <c r="AL19" s="1107">
        <v>36</v>
      </c>
      <c r="AM19" s="1107">
        <v>34</v>
      </c>
      <c r="AN19" s="1107">
        <v>35</v>
      </c>
      <c r="AO19" s="1107">
        <v>36</v>
      </c>
      <c r="AP19" s="1107">
        <v>54</v>
      </c>
      <c r="AQ19" s="1107">
        <v>54</v>
      </c>
      <c r="AR19" s="1107">
        <v>54</v>
      </c>
      <c r="AS19" s="1107">
        <v>49</v>
      </c>
      <c r="AT19" s="673"/>
      <c r="AU19" s="673"/>
      <c r="AV19" s="673"/>
      <c r="AW19" s="673"/>
      <c r="AX19" s="673"/>
      <c r="AY19" s="673"/>
      <c r="AZ19" s="673"/>
    </row>
    <row r="20" spans="1:52" ht="15.95">
      <c r="A20" s="673" t="s">
        <v>140</v>
      </c>
      <c r="B20" s="673">
        <v>19</v>
      </c>
      <c r="C20" s="1865" t="s">
        <v>355</v>
      </c>
      <c r="D20" s="673" t="s">
        <v>356</v>
      </c>
      <c r="E20" s="673">
        <v>5</v>
      </c>
      <c r="F20" s="1107">
        <v>1275960</v>
      </c>
      <c r="G20" s="1107" t="s">
        <v>144</v>
      </c>
      <c r="H20" s="1107" t="s">
        <v>185</v>
      </c>
      <c r="I20" s="1107" t="s">
        <v>316</v>
      </c>
      <c r="J20" s="1864">
        <v>43832</v>
      </c>
      <c r="K20" s="1107">
        <f t="shared" ca="1" si="0"/>
        <v>3.6833333333333331</v>
      </c>
      <c r="L20" s="1107">
        <f t="shared" ca="1" si="1"/>
        <v>1345</v>
      </c>
      <c r="M20" s="1107">
        <f t="shared" ca="1" si="2"/>
        <v>44.833333333333336</v>
      </c>
      <c r="N20" s="678">
        <v>44207</v>
      </c>
      <c r="O20" s="923">
        <v>12.5</v>
      </c>
      <c r="P20" s="673" t="s">
        <v>141</v>
      </c>
      <c r="Q20" s="1107">
        <v>138</v>
      </c>
      <c r="R20" s="1107" t="s">
        <v>317</v>
      </c>
      <c r="S20" s="1107">
        <v>183</v>
      </c>
      <c r="T20" s="1107">
        <v>193</v>
      </c>
      <c r="U20" s="1107"/>
      <c r="V20" s="673"/>
      <c r="W20" s="1107">
        <v>27</v>
      </c>
      <c r="X20" s="1107">
        <v>29</v>
      </c>
      <c r="Y20" s="1107">
        <v>29</v>
      </c>
      <c r="Z20" s="1107">
        <v>31</v>
      </c>
      <c r="AA20" s="1107">
        <v>31</v>
      </c>
      <c r="AB20" s="1107">
        <v>32</v>
      </c>
      <c r="AC20" s="1107">
        <v>33</v>
      </c>
      <c r="AD20" s="1107">
        <v>35</v>
      </c>
      <c r="AE20" s="1107">
        <v>36</v>
      </c>
      <c r="AF20" s="1107">
        <v>37</v>
      </c>
      <c r="AG20" s="1107">
        <v>38</v>
      </c>
      <c r="AH20" s="1107">
        <v>38</v>
      </c>
      <c r="AI20" s="1107">
        <v>38</v>
      </c>
      <c r="AJ20" s="1107">
        <v>39</v>
      </c>
      <c r="AK20" s="1107">
        <v>41</v>
      </c>
      <c r="AL20" s="1107">
        <v>41</v>
      </c>
      <c r="AM20" s="1107">
        <v>42</v>
      </c>
      <c r="AN20" s="1107">
        <v>43</v>
      </c>
      <c r="AO20" s="1107">
        <v>43</v>
      </c>
      <c r="AP20" s="1107">
        <v>43</v>
      </c>
      <c r="AQ20" s="1107">
        <v>43</v>
      </c>
      <c r="AR20" s="1107">
        <v>43</v>
      </c>
      <c r="AS20" s="1107">
        <v>41</v>
      </c>
      <c r="AT20" s="673"/>
      <c r="AU20" s="673"/>
      <c r="AV20" s="673"/>
      <c r="AW20" s="673"/>
      <c r="AX20" s="673"/>
      <c r="AY20" s="673"/>
      <c r="AZ20" s="673"/>
    </row>
    <row r="21" spans="1:52" ht="15.95">
      <c r="A21" s="673" t="s">
        <v>140</v>
      </c>
      <c r="B21" s="673">
        <v>20</v>
      </c>
      <c r="C21" s="1865" t="s">
        <v>357</v>
      </c>
      <c r="D21" s="673" t="s">
        <v>358</v>
      </c>
      <c r="E21" s="673">
        <v>5</v>
      </c>
      <c r="F21" s="1107">
        <v>1275960</v>
      </c>
      <c r="G21" s="1107" t="s">
        <v>144</v>
      </c>
      <c r="H21" s="1107" t="s">
        <v>185</v>
      </c>
      <c r="I21" s="1107" t="s">
        <v>323</v>
      </c>
      <c r="J21" s="1864">
        <v>43832</v>
      </c>
      <c r="K21" s="1107">
        <f t="shared" ca="1" si="0"/>
        <v>3.6833333333333331</v>
      </c>
      <c r="L21" s="1107">
        <f t="shared" ca="1" si="1"/>
        <v>1345</v>
      </c>
      <c r="M21" s="1107">
        <f t="shared" ca="1" si="2"/>
        <v>44.833333333333336</v>
      </c>
      <c r="N21" s="678">
        <v>44207</v>
      </c>
      <c r="O21" s="923">
        <v>12.5</v>
      </c>
      <c r="P21" s="673" t="s">
        <v>141</v>
      </c>
      <c r="Q21" s="1107">
        <v>160</v>
      </c>
      <c r="R21" s="1107" t="s">
        <v>317</v>
      </c>
      <c r="S21" s="1107">
        <v>189</v>
      </c>
      <c r="T21" s="1107">
        <v>202</v>
      </c>
      <c r="U21" s="1107"/>
      <c r="V21" s="673"/>
      <c r="W21" s="1107">
        <v>28</v>
      </c>
      <c r="X21" s="1107">
        <v>33</v>
      </c>
      <c r="Y21" s="1107">
        <v>33</v>
      </c>
      <c r="Z21" s="1107">
        <v>40</v>
      </c>
      <c r="AA21" s="1107">
        <v>40</v>
      </c>
      <c r="AB21" s="1107">
        <v>41</v>
      </c>
      <c r="AC21" s="1107">
        <v>41</v>
      </c>
      <c r="AD21" s="1107">
        <v>42</v>
      </c>
      <c r="AE21" s="1107">
        <v>44</v>
      </c>
      <c r="AF21" s="1107">
        <v>46</v>
      </c>
      <c r="AG21" s="1107">
        <v>48</v>
      </c>
      <c r="AH21" s="1107">
        <v>50</v>
      </c>
      <c r="AI21" s="1107">
        <v>50</v>
      </c>
      <c r="AJ21" s="1107">
        <v>51</v>
      </c>
      <c r="AK21" s="1107">
        <v>52</v>
      </c>
      <c r="AL21" s="1107">
        <v>53</v>
      </c>
      <c r="AM21" s="1107">
        <v>54</v>
      </c>
      <c r="AN21" s="1107">
        <v>54</v>
      </c>
      <c r="AO21" s="1107">
        <v>55</v>
      </c>
      <c r="AP21" s="1107">
        <v>57</v>
      </c>
      <c r="AQ21" s="1107">
        <v>57</v>
      </c>
      <c r="AR21" s="1107">
        <v>57</v>
      </c>
      <c r="AS21" s="1107">
        <v>53</v>
      </c>
      <c r="AT21" s="673"/>
      <c r="AU21" s="673"/>
      <c r="AV21" s="673"/>
      <c r="AW21" s="673"/>
      <c r="AX21" s="673"/>
      <c r="AY21" s="673"/>
      <c r="AZ21" s="673"/>
    </row>
    <row r="22" spans="1:52" ht="15.95">
      <c r="A22" s="673" t="s">
        <v>140</v>
      </c>
      <c r="B22" s="673">
        <v>21</v>
      </c>
      <c r="C22" s="1865" t="s">
        <v>359</v>
      </c>
      <c r="D22" s="673" t="s">
        <v>360</v>
      </c>
      <c r="E22" s="673">
        <v>5</v>
      </c>
      <c r="F22" s="1107">
        <v>1275960</v>
      </c>
      <c r="G22" s="1107" t="s">
        <v>144</v>
      </c>
      <c r="H22" s="1107" t="s">
        <v>185</v>
      </c>
      <c r="I22" s="1107" t="s">
        <v>320</v>
      </c>
      <c r="J22" s="1864">
        <v>43832</v>
      </c>
      <c r="K22" s="1107">
        <f t="shared" ca="1" si="0"/>
        <v>3.6833333333333331</v>
      </c>
      <c r="L22" s="1107">
        <f t="shared" ca="1" si="1"/>
        <v>1345</v>
      </c>
      <c r="M22" s="1107">
        <f t="shared" ca="1" si="2"/>
        <v>44.833333333333336</v>
      </c>
      <c r="N22" s="678">
        <v>44207</v>
      </c>
      <c r="O22" s="923">
        <v>12.5</v>
      </c>
      <c r="P22" s="673" t="s">
        <v>141</v>
      </c>
      <c r="Q22" s="1107">
        <v>141</v>
      </c>
      <c r="R22" s="1107" t="s">
        <v>317</v>
      </c>
      <c r="S22" s="1107">
        <v>192</v>
      </c>
      <c r="T22" s="1107">
        <v>137</v>
      </c>
      <c r="U22" s="1107"/>
      <c r="V22" s="673"/>
      <c r="W22" s="1107">
        <v>29</v>
      </c>
      <c r="X22" s="1107">
        <v>31</v>
      </c>
      <c r="Y22" s="1107">
        <v>31</v>
      </c>
      <c r="Z22" s="1107">
        <v>36</v>
      </c>
      <c r="AA22" s="1107">
        <v>37</v>
      </c>
      <c r="AB22" s="1107">
        <v>38</v>
      </c>
      <c r="AC22" s="1107">
        <v>39</v>
      </c>
      <c r="AD22" s="1107">
        <v>40</v>
      </c>
      <c r="AE22" s="1107">
        <v>44</v>
      </c>
      <c r="AF22" s="1107">
        <v>45</v>
      </c>
      <c r="AG22" s="1107">
        <v>47</v>
      </c>
      <c r="AH22" s="1107">
        <v>47</v>
      </c>
      <c r="AI22" s="1107">
        <v>47</v>
      </c>
      <c r="AJ22" s="1107">
        <v>47</v>
      </c>
      <c r="AK22" s="1107">
        <v>48</v>
      </c>
      <c r="AL22" s="1107">
        <v>48</v>
      </c>
      <c r="AM22" s="1107">
        <v>49</v>
      </c>
      <c r="AN22" s="1107">
        <v>50</v>
      </c>
      <c r="AO22" s="1107">
        <v>50</v>
      </c>
      <c r="AP22" s="1107">
        <v>50</v>
      </c>
      <c r="AQ22" s="1107">
        <v>50</v>
      </c>
      <c r="AR22" s="1107">
        <v>50</v>
      </c>
      <c r="AS22" s="1107">
        <v>33</v>
      </c>
      <c r="AT22" s="673"/>
      <c r="AU22" s="673"/>
      <c r="AV22" s="673"/>
      <c r="AW22" s="673"/>
      <c r="AX22" s="673"/>
      <c r="AY22" s="673"/>
      <c r="AZ22" s="673"/>
    </row>
    <row r="23" spans="1:52" ht="15.95">
      <c r="A23" s="673" t="s">
        <v>140</v>
      </c>
      <c r="B23" s="673">
        <v>22</v>
      </c>
      <c r="C23" s="1865" t="s">
        <v>361</v>
      </c>
      <c r="D23" s="673" t="s">
        <v>362</v>
      </c>
      <c r="E23" s="673">
        <v>7</v>
      </c>
      <c r="F23" s="1107">
        <v>1253158</v>
      </c>
      <c r="G23" s="1107" t="s">
        <v>142</v>
      </c>
      <c r="H23" s="1107" t="s">
        <v>185</v>
      </c>
      <c r="I23" s="1107" t="s">
        <v>329</v>
      </c>
      <c r="J23" s="1864">
        <v>43832</v>
      </c>
      <c r="K23" s="1107">
        <f t="shared" ca="1" si="0"/>
        <v>3.6833333333333331</v>
      </c>
      <c r="L23" s="1107">
        <f t="shared" ca="1" si="1"/>
        <v>1345</v>
      </c>
      <c r="M23" s="1107">
        <f t="shared" ca="1" si="2"/>
        <v>44.833333333333336</v>
      </c>
      <c r="N23" s="678">
        <v>44207</v>
      </c>
      <c r="O23" s="923">
        <v>12.5</v>
      </c>
      <c r="P23" s="673" t="s">
        <v>141</v>
      </c>
      <c r="Q23" s="1107">
        <v>244</v>
      </c>
      <c r="R23" s="1107" t="s">
        <v>317</v>
      </c>
      <c r="S23" s="1107">
        <v>183</v>
      </c>
      <c r="T23" s="1107">
        <v>131</v>
      </c>
      <c r="U23" s="1107"/>
      <c r="V23" s="673"/>
      <c r="W23" s="1107">
        <v>29</v>
      </c>
      <c r="X23" s="1107">
        <v>42</v>
      </c>
      <c r="Y23" s="1107">
        <v>43</v>
      </c>
      <c r="Z23" s="1107">
        <v>44</v>
      </c>
      <c r="AA23" s="1107">
        <v>50</v>
      </c>
      <c r="AB23" s="1107">
        <v>50</v>
      </c>
      <c r="AC23" s="1107">
        <v>50</v>
      </c>
      <c r="AD23" s="1107">
        <v>51</v>
      </c>
      <c r="AE23" s="1107">
        <v>51</v>
      </c>
      <c r="AF23" s="1107">
        <v>52</v>
      </c>
      <c r="AG23" s="1107">
        <v>53</v>
      </c>
      <c r="AH23" s="1107">
        <v>53</v>
      </c>
      <c r="AI23" s="1107">
        <v>53</v>
      </c>
      <c r="AJ23" s="1107">
        <v>53</v>
      </c>
      <c r="AK23" s="1107">
        <v>53</v>
      </c>
      <c r="AL23" s="1107">
        <v>53</v>
      </c>
      <c r="AM23" s="1107">
        <v>53</v>
      </c>
      <c r="AN23" s="1107">
        <v>53</v>
      </c>
      <c r="AO23" s="1107">
        <v>53</v>
      </c>
      <c r="AP23" s="1107">
        <v>55</v>
      </c>
      <c r="AQ23" s="1107">
        <v>55</v>
      </c>
      <c r="AR23" s="1107">
        <v>55</v>
      </c>
      <c r="AS23" s="1107">
        <v>53</v>
      </c>
      <c r="AT23" s="673"/>
      <c r="AU23" s="673"/>
      <c r="AV23" s="673"/>
      <c r="AW23" s="673"/>
      <c r="AX23" s="673"/>
      <c r="AY23" s="673"/>
      <c r="AZ23" s="673"/>
    </row>
    <row r="24" spans="1:52" ht="15.95">
      <c r="A24" s="673" t="s">
        <v>140</v>
      </c>
      <c r="B24" s="673">
        <v>23</v>
      </c>
      <c r="C24" s="1865" t="s">
        <v>363</v>
      </c>
      <c r="D24" s="673" t="s">
        <v>364</v>
      </c>
      <c r="E24" s="673">
        <v>7</v>
      </c>
      <c r="F24" s="1107">
        <v>1253158</v>
      </c>
      <c r="G24" s="1107" t="s">
        <v>142</v>
      </c>
      <c r="H24" s="1107" t="s">
        <v>185</v>
      </c>
      <c r="I24" s="1107" t="s">
        <v>326</v>
      </c>
      <c r="J24" s="1864">
        <v>43832</v>
      </c>
      <c r="K24" s="1107">
        <f t="shared" ca="1" si="0"/>
        <v>3.6833333333333331</v>
      </c>
      <c r="L24" s="1107">
        <f t="shared" ca="1" si="1"/>
        <v>1345</v>
      </c>
      <c r="M24" s="1107">
        <f t="shared" ca="1" si="2"/>
        <v>44.833333333333336</v>
      </c>
      <c r="N24" s="678">
        <v>44207</v>
      </c>
      <c r="O24" s="923">
        <v>12.5</v>
      </c>
      <c r="P24" s="673" t="s">
        <v>141</v>
      </c>
      <c r="Q24" s="1107">
        <v>195</v>
      </c>
      <c r="R24" s="1107" t="s">
        <v>317</v>
      </c>
      <c r="S24" s="1107">
        <v>214</v>
      </c>
      <c r="T24" s="1107">
        <v>143</v>
      </c>
      <c r="U24" s="1107"/>
      <c r="V24" s="673"/>
      <c r="W24" s="1107">
        <v>37</v>
      </c>
      <c r="X24" s="1107">
        <v>33</v>
      </c>
      <c r="Y24" s="1107">
        <v>34</v>
      </c>
      <c r="Z24" s="1107">
        <v>40</v>
      </c>
      <c r="AA24" s="1107">
        <v>40</v>
      </c>
      <c r="AB24" s="1107">
        <v>41</v>
      </c>
      <c r="AC24" s="1107">
        <v>42</v>
      </c>
      <c r="AD24" s="1107">
        <v>43</v>
      </c>
      <c r="AE24" s="1107">
        <v>46</v>
      </c>
      <c r="AF24" s="1107">
        <v>47</v>
      </c>
      <c r="AG24" s="1107">
        <v>47</v>
      </c>
      <c r="AH24" s="1107">
        <v>48</v>
      </c>
      <c r="AI24" s="1107">
        <v>48</v>
      </c>
      <c r="AJ24" s="1107">
        <v>47</v>
      </c>
      <c r="AK24" s="1107">
        <v>47</v>
      </c>
      <c r="AL24" s="1107">
        <v>48</v>
      </c>
      <c r="AM24" s="1107">
        <v>50</v>
      </c>
      <c r="AN24" s="1107">
        <v>50</v>
      </c>
      <c r="AO24" s="1107">
        <v>50</v>
      </c>
      <c r="AP24" s="1107">
        <v>52</v>
      </c>
      <c r="AQ24" s="1107">
        <v>52</v>
      </c>
      <c r="AR24" s="1107">
        <v>52</v>
      </c>
      <c r="AS24" s="1107">
        <v>46</v>
      </c>
      <c r="AT24" s="673"/>
      <c r="AU24" s="673"/>
      <c r="AV24" s="673"/>
      <c r="AW24" s="673"/>
      <c r="AX24" s="673"/>
      <c r="AY24" s="673"/>
      <c r="AZ24" s="673"/>
    </row>
    <row r="25" spans="1:52" ht="15.95">
      <c r="A25" s="673" t="s">
        <v>140</v>
      </c>
      <c r="B25" s="673">
        <v>24</v>
      </c>
      <c r="C25" s="1865" t="s">
        <v>365</v>
      </c>
      <c r="D25" s="673" t="s">
        <v>366</v>
      </c>
      <c r="E25" s="673">
        <v>9</v>
      </c>
      <c r="F25" s="1107">
        <v>1253152</v>
      </c>
      <c r="G25" s="1107" t="s">
        <v>142</v>
      </c>
      <c r="H25" s="1107" t="s">
        <v>185</v>
      </c>
      <c r="I25" s="1107" t="s">
        <v>329</v>
      </c>
      <c r="J25" s="1864">
        <v>43831</v>
      </c>
      <c r="K25" s="1107">
        <f t="shared" ca="1" si="0"/>
        <v>3.6861111111111109</v>
      </c>
      <c r="L25" s="1107">
        <f t="shared" ca="1" si="1"/>
        <v>1346</v>
      </c>
      <c r="M25" s="1107">
        <f t="shared" ca="1" si="2"/>
        <v>44.866666666666667</v>
      </c>
      <c r="N25" s="678">
        <v>44207</v>
      </c>
      <c r="O25" s="923">
        <v>12.53</v>
      </c>
      <c r="P25" s="673" t="s">
        <v>141</v>
      </c>
      <c r="Q25" s="1107">
        <v>134</v>
      </c>
      <c r="R25" s="1107" t="s">
        <v>317</v>
      </c>
      <c r="S25" s="1107">
        <v>247</v>
      </c>
      <c r="T25" s="1107">
        <v>149</v>
      </c>
      <c r="U25" s="1107"/>
      <c r="V25" s="673"/>
      <c r="W25" s="1107">
        <v>28</v>
      </c>
      <c r="X25" s="1107">
        <v>35</v>
      </c>
      <c r="Y25" s="1107">
        <v>33</v>
      </c>
      <c r="Z25" s="1107">
        <v>38</v>
      </c>
      <c r="AA25" s="1107">
        <v>38</v>
      </c>
      <c r="AB25" s="1107">
        <v>41</v>
      </c>
      <c r="AC25" s="1107">
        <v>43</v>
      </c>
      <c r="AD25" s="1107">
        <v>44</v>
      </c>
      <c r="AE25" s="1107">
        <v>47</v>
      </c>
      <c r="AF25" s="1107">
        <v>47</v>
      </c>
      <c r="AG25" s="1107">
        <v>47</v>
      </c>
      <c r="AH25" s="1107">
        <v>47</v>
      </c>
      <c r="AI25" s="1107">
        <v>47</v>
      </c>
      <c r="AJ25" s="1107">
        <v>48</v>
      </c>
      <c r="AK25" s="1107">
        <v>48</v>
      </c>
      <c r="AL25" s="1107">
        <v>47</v>
      </c>
      <c r="AM25" s="1107">
        <v>47</v>
      </c>
      <c r="AN25" s="1107">
        <v>47</v>
      </c>
      <c r="AO25" s="1107">
        <v>48</v>
      </c>
      <c r="AP25" s="1107">
        <v>46</v>
      </c>
      <c r="AQ25" s="1107">
        <v>46</v>
      </c>
      <c r="AR25" s="1107">
        <v>46</v>
      </c>
      <c r="AS25" s="1107">
        <v>48</v>
      </c>
      <c r="AT25" s="673"/>
      <c r="AU25" s="673"/>
      <c r="AV25" s="673"/>
      <c r="AW25" s="673"/>
      <c r="AX25" s="673"/>
      <c r="AY25" s="673"/>
      <c r="AZ25" s="673"/>
    </row>
    <row r="26" spans="1:52" ht="15.95">
      <c r="A26" s="673" t="s">
        <v>140</v>
      </c>
      <c r="B26" s="673">
        <v>25</v>
      </c>
      <c r="C26" s="1865" t="s">
        <v>367</v>
      </c>
      <c r="D26" s="673" t="s">
        <v>368</v>
      </c>
      <c r="E26" s="673">
        <v>9</v>
      </c>
      <c r="F26" s="1107">
        <v>1253152</v>
      </c>
      <c r="G26" s="1107" t="s">
        <v>142</v>
      </c>
      <c r="H26" s="1107" t="s">
        <v>185</v>
      </c>
      <c r="I26" s="1107" t="s">
        <v>326</v>
      </c>
      <c r="J26" s="1864">
        <v>43831</v>
      </c>
      <c r="K26" s="1107">
        <f t="shared" ca="1" si="0"/>
        <v>3.6861111111111109</v>
      </c>
      <c r="L26" s="1107">
        <f t="shared" ca="1" si="1"/>
        <v>1346</v>
      </c>
      <c r="M26" s="1107">
        <f t="shared" ca="1" si="2"/>
        <v>44.866666666666667</v>
      </c>
      <c r="N26" s="678">
        <v>44207</v>
      </c>
      <c r="O26" s="923">
        <v>12.53</v>
      </c>
      <c r="P26" s="673" t="s">
        <v>141</v>
      </c>
      <c r="Q26" s="1107">
        <v>160</v>
      </c>
      <c r="R26" s="1107" t="s">
        <v>317</v>
      </c>
      <c r="S26" s="1107">
        <v>198</v>
      </c>
      <c r="T26" s="1107">
        <v>223</v>
      </c>
      <c r="U26" s="1107"/>
      <c r="V26" s="673"/>
      <c r="W26" s="1107">
        <v>27</v>
      </c>
      <c r="X26" s="1107">
        <v>32</v>
      </c>
      <c r="Y26" s="1107">
        <v>31</v>
      </c>
      <c r="Z26" s="1107">
        <v>37</v>
      </c>
      <c r="AA26" s="1107">
        <v>37</v>
      </c>
      <c r="AB26" s="1107">
        <v>37</v>
      </c>
      <c r="AC26" s="1107">
        <v>37</v>
      </c>
      <c r="AD26" s="1107">
        <v>38</v>
      </c>
      <c r="AE26" s="1107">
        <v>38</v>
      </c>
      <c r="AF26" s="1107">
        <v>39</v>
      </c>
      <c r="AG26" s="1107">
        <v>38</v>
      </c>
      <c r="AH26" s="1107">
        <v>39</v>
      </c>
      <c r="AI26" s="1107">
        <v>39</v>
      </c>
      <c r="AJ26" s="1107">
        <v>41</v>
      </c>
      <c r="AK26" s="1107">
        <v>42</v>
      </c>
      <c r="AL26" s="1107">
        <v>43</v>
      </c>
      <c r="AM26" s="1107">
        <v>43</v>
      </c>
      <c r="AN26" s="1107">
        <v>43</v>
      </c>
      <c r="AO26" s="1107">
        <v>43</v>
      </c>
      <c r="AP26" s="1107">
        <v>48</v>
      </c>
      <c r="AQ26" s="1107">
        <v>47</v>
      </c>
      <c r="AR26" s="1107">
        <v>47</v>
      </c>
      <c r="AS26" s="1107">
        <v>47</v>
      </c>
      <c r="AT26" s="673"/>
      <c r="AU26" s="673"/>
      <c r="AV26" s="673"/>
      <c r="AW26" s="673"/>
      <c r="AX26" s="673"/>
      <c r="AY26" s="673"/>
      <c r="AZ26" s="673"/>
    </row>
    <row r="27" spans="1:52" ht="15.95">
      <c r="A27" s="673" t="s">
        <v>140</v>
      </c>
      <c r="B27" s="673">
        <v>26</v>
      </c>
      <c r="C27" s="1865" t="s">
        <v>369</v>
      </c>
      <c r="D27" s="673" t="s">
        <v>370</v>
      </c>
      <c r="E27" s="673">
        <v>9</v>
      </c>
      <c r="F27" s="1107">
        <v>1253152</v>
      </c>
      <c r="G27" s="1107" t="s">
        <v>142</v>
      </c>
      <c r="H27" s="1107" t="s">
        <v>185</v>
      </c>
      <c r="I27" s="1107" t="s">
        <v>316</v>
      </c>
      <c r="J27" s="1864">
        <v>43831</v>
      </c>
      <c r="K27" s="1107">
        <f t="shared" ca="1" si="0"/>
        <v>3.6861111111111109</v>
      </c>
      <c r="L27" s="1107">
        <f t="shared" ca="1" si="1"/>
        <v>1346</v>
      </c>
      <c r="M27" s="1107">
        <f t="shared" ca="1" si="2"/>
        <v>44.866666666666667</v>
      </c>
      <c r="N27" s="678">
        <v>44207</v>
      </c>
      <c r="O27" s="923">
        <v>12.53</v>
      </c>
      <c r="P27" s="673" t="s">
        <v>141</v>
      </c>
      <c r="Q27" s="1107">
        <v>187</v>
      </c>
      <c r="R27" s="1107" t="s">
        <v>317</v>
      </c>
      <c r="S27" s="1107">
        <v>267</v>
      </c>
      <c r="T27" s="1107">
        <v>180</v>
      </c>
      <c r="U27" s="1107"/>
      <c r="V27" s="673"/>
      <c r="W27" s="1107">
        <v>26</v>
      </c>
      <c r="X27" s="1107">
        <v>38</v>
      </c>
      <c r="Y27" s="1107">
        <v>38</v>
      </c>
      <c r="Z27" s="1107">
        <v>47</v>
      </c>
      <c r="AA27" s="1107">
        <v>50</v>
      </c>
      <c r="AB27" s="1107">
        <v>50</v>
      </c>
      <c r="AC27" s="1107">
        <v>50</v>
      </c>
      <c r="AD27" s="1107">
        <v>50</v>
      </c>
      <c r="AE27" s="1107">
        <v>50</v>
      </c>
      <c r="AF27" s="1107">
        <v>51</v>
      </c>
      <c r="AG27" s="1107">
        <v>52</v>
      </c>
      <c r="AH27" s="1107">
        <v>53</v>
      </c>
      <c r="AI27" s="1107">
        <v>53</v>
      </c>
      <c r="AJ27" s="1107">
        <v>53</v>
      </c>
      <c r="AK27" s="1107">
        <v>54</v>
      </c>
      <c r="AL27" s="1107">
        <v>54</v>
      </c>
      <c r="AM27" s="1107">
        <v>53</v>
      </c>
      <c r="AN27" s="1107">
        <v>54</v>
      </c>
      <c r="AO27" s="1107">
        <v>56</v>
      </c>
      <c r="AP27" s="1107">
        <v>57</v>
      </c>
      <c r="AQ27" s="1107">
        <v>57</v>
      </c>
      <c r="AR27" s="1107">
        <v>57</v>
      </c>
      <c r="AS27" s="1107">
        <v>57</v>
      </c>
      <c r="AT27" s="673"/>
      <c r="AU27" s="673"/>
      <c r="AV27" s="673"/>
      <c r="AW27" s="673"/>
      <c r="AX27" s="673"/>
      <c r="AY27" s="673"/>
      <c r="AZ27" s="673"/>
    </row>
    <row r="28" spans="1:52" ht="15.95">
      <c r="A28" s="673" t="s">
        <v>140</v>
      </c>
      <c r="B28" s="673">
        <v>27</v>
      </c>
      <c r="C28" s="1865" t="s">
        <v>371</v>
      </c>
      <c r="D28" s="673" t="s">
        <v>372</v>
      </c>
      <c r="E28" s="673">
        <v>9</v>
      </c>
      <c r="F28" s="1107">
        <v>1253152</v>
      </c>
      <c r="G28" s="1107" t="s">
        <v>142</v>
      </c>
      <c r="H28" s="1107" t="s">
        <v>185</v>
      </c>
      <c r="I28" s="1107" t="s">
        <v>323</v>
      </c>
      <c r="J28" s="1864">
        <v>43831</v>
      </c>
      <c r="K28" s="1107">
        <f t="shared" ca="1" si="0"/>
        <v>3.6861111111111109</v>
      </c>
      <c r="L28" s="1107">
        <f t="shared" ca="1" si="1"/>
        <v>1346</v>
      </c>
      <c r="M28" s="1107">
        <f t="shared" ca="1" si="2"/>
        <v>44.866666666666667</v>
      </c>
      <c r="N28" s="678">
        <v>44207</v>
      </c>
      <c r="O28" s="923">
        <v>12.53</v>
      </c>
      <c r="P28" s="673" t="s">
        <v>141</v>
      </c>
      <c r="Q28" s="1107">
        <v>145</v>
      </c>
      <c r="R28" s="1107" t="s">
        <v>317</v>
      </c>
      <c r="S28" s="1107">
        <v>190</v>
      </c>
      <c r="T28" s="1107">
        <v>238</v>
      </c>
      <c r="U28" s="1107"/>
      <c r="V28" s="673"/>
      <c r="W28" s="1107">
        <v>28</v>
      </c>
      <c r="X28" s="1107">
        <v>31</v>
      </c>
      <c r="Y28" s="1107">
        <v>30</v>
      </c>
      <c r="Z28" s="1107">
        <v>36</v>
      </c>
      <c r="AA28" s="1107">
        <v>36</v>
      </c>
      <c r="AB28" s="1107">
        <v>36</v>
      </c>
      <c r="AC28" s="1107">
        <v>36</v>
      </c>
      <c r="AD28" s="1107">
        <v>37</v>
      </c>
      <c r="AE28" s="1107">
        <v>37</v>
      </c>
      <c r="AF28" s="1107">
        <v>36</v>
      </c>
      <c r="AG28" s="1107">
        <v>35</v>
      </c>
      <c r="AH28" s="1107">
        <v>35</v>
      </c>
      <c r="AI28" s="1107">
        <v>35</v>
      </c>
      <c r="AJ28" s="1107">
        <v>37</v>
      </c>
      <c r="AK28" s="1107">
        <v>38</v>
      </c>
      <c r="AL28" s="1107">
        <v>39</v>
      </c>
      <c r="AM28" s="1107">
        <v>39</v>
      </c>
      <c r="AN28" s="1107">
        <v>44</v>
      </c>
      <c r="AO28" s="1107">
        <v>47</v>
      </c>
      <c r="AP28" s="1107">
        <v>51</v>
      </c>
      <c r="AQ28" s="1107">
        <v>51</v>
      </c>
      <c r="AR28" s="1107">
        <v>51</v>
      </c>
      <c r="AS28" s="1107">
        <v>46</v>
      </c>
      <c r="AT28" s="673"/>
      <c r="AU28" s="673"/>
      <c r="AV28" s="673"/>
      <c r="AW28" s="673"/>
      <c r="AX28" s="673"/>
      <c r="AY28" s="673"/>
      <c r="AZ28" s="673"/>
    </row>
    <row r="29" spans="1:52" ht="15.95">
      <c r="A29" s="673" t="s">
        <v>317</v>
      </c>
      <c r="B29" s="673" t="s">
        <v>317</v>
      </c>
      <c r="C29" s="673" t="s">
        <v>317</v>
      </c>
      <c r="D29" s="673" t="s">
        <v>317</v>
      </c>
      <c r="E29" s="673" t="s">
        <v>317</v>
      </c>
      <c r="F29" s="673" t="s">
        <v>317</v>
      </c>
      <c r="G29" s="673" t="s">
        <v>317</v>
      </c>
      <c r="H29" s="673" t="s">
        <v>317</v>
      </c>
      <c r="I29" s="673" t="s">
        <v>317</v>
      </c>
      <c r="J29" s="673" t="s">
        <v>317</v>
      </c>
      <c r="K29" s="1107"/>
      <c r="L29" s="1107"/>
      <c r="M29" s="1107"/>
      <c r="N29" s="673" t="s">
        <v>317</v>
      </c>
      <c r="O29" s="673" t="s">
        <v>317</v>
      </c>
      <c r="P29" s="673" t="s">
        <v>317</v>
      </c>
      <c r="Q29" s="673" t="s">
        <v>317</v>
      </c>
      <c r="R29" s="673" t="s">
        <v>317</v>
      </c>
      <c r="S29" s="673" t="s">
        <v>317</v>
      </c>
      <c r="T29" s="673" t="s">
        <v>317</v>
      </c>
      <c r="U29" s="673"/>
      <c r="V29" s="673" t="s">
        <v>317</v>
      </c>
      <c r="W29" s="673" t="s">
        <v>317</v>
      </c>
      <c r="X29" s="673" t="s">
        <v>317</v>
      </c>
      <c r="Y29" s="673" t="s">
        <v>317</v>
      </c>
      <c r="Z29" s="673" t="s">
        <v>317</v>
      </c>
      <c r="AA29" s="673" t="s">
        <v>317</v>
      </c>
      <c r="AB29" s="673" t="s">
        <v>317</v>
      </c>
      <c r="AC29" s="673" t="s">
        <v>317</v>
      </c>
      <c r="AD29" s="673" t="s">
        <v>317</v>
      </c>
      <c r="AE29" s="673" t="s">
        <v>317</v>
      </c>
      <c r="AF29" s="673" t="s">
        <v>317</v>
      </c>
      <c r="AG29" s="673" t="s">
        <v>317</v>
      </c>
      <c r="AH29" s="673" t="s">
        <v>317</v>
      </c>
      <c r="AI29" s="673" t="s">
        <v>317</v>
      </c>
      <c r="AJ29" s="673" t="s">
        <v>317</v>
      </c>
      <c r="AK29" s="673" t="s">
        <v>317</v>
      </c>
      <c r="AL29" s="673" t="s">
        <v>317</v>
      </c>
      <c r="AM29" s="673" t="s">
        <v>317</v>
      </c>
      <c r="AN29" s="673" t="s">
        <v>317</v>
      </c>
      <c r="AO29" s="673" t="s">
        <v>317</v>
      </c>
      <c r="AP29" s="673" t="s">
        <v>317</v>
      </c>
      <c r="AQ29" s="673" t="s">
        <v>317</v>
      </c>
      <c r="AR29" s="673" t="s">
        <v>317</v>
      </c>
      <c r="AS29" s="673" t="s">
        <v>317</v>
      </c>
      <c r="AT29" s="673" t="s">
        <v>317</v>
      </c>
      <c r="AU29" s="673" t="s">
        <v>317</v>
      </c>
      <c r="AV29" s="673" t="s">
        <v>317</v>
      </c>
      <c r="AW29" s="673" t="s">
        <v>317</v>
      </c>
      <c r="AX29" s="673" t="s">
        <v>317</v>
      </c>
      <c r="AY29" s="673" t="s">
        <v>317</v>
      </c>
      <c r="AZ29" s="673" t="s">
        <v>317</v>
      </c>
    </row>
    <row r="30" spans="1:52" ht="15.95">
      <c r="A30" s="673" t="s">
        <v>150</v>
      </c>
      <c r="B30" s="1107">
        <v>1</v>
      </c>
      <c r="C30" s="1863" t="s">
        <v>373</v>
      </c>
      <c r="D30" s="673" t="s">
        <v>374</v>
      </c>
      <c r="E30" s="1107" t="s">
        <v>375</v>
      </c>
      <c r="F30" s="1107">
        <v>1362659</v>
      </c>
      <c r="G30" s="1107" t="s">
        <v>144</v>
      </c>
      <c r="H30" s="1107" t="s">
        <v>376</v>
      </c>
      <c r="I30" s="1107" t="s">
        <v>326</v>
      </c>
      <c r="J30" s="1864">
        <v>43927</v>
      </c>
      <c r="K30" s="1107">
        <f t="shared" ca="1" si="0"/>
        <v>3.4222222222222221</v>
      </c>
      <c r="L30" s="1107">
        <f t="shared" ca="1" si="1"/>
        <v>1250</v>
      </c>
      <c r="M30" s="1107">
        <f t="shared" ca="1" si="2"/>
        <v>41.666666666666664</v>
      </c>
      <c r="N30" s="678">
        <v>44298</v>
      </c>
      <c r="O30" s="923">
        <v>12.37</v>
      </c>
      <c r="P30" s="673" t="s">
        <v>141</v>
      </c>
      <c r="Q30" s="1107">
        <v>204</v>
      </c>
      <c r="R30" s="1107"/>
      <c r="S30" s="673"/>
      <c r="T30" s="673"/>
      <c r="U30" s="673"/>
      <c r="V30" s="1107">
        <v>171</v>
      </c>
      <c r="W30" s="1107">
        <v>28</v>
      </c>
      <c r="X30" s="1107">
        <v>29</v>
      </c>
      <c r="Y30" s="1107">
        <v>29</v>
      </c>
      <c r="Z30" s="1107">
        <v>30</v>
      </c>
      <c r="AA30" s="1107">
        <v>34</v>
      </c>
      <c r="AB30" s="1107">
        <v>38</v>
      </c>
      <c r="AC30" s="1107">
        <v>37</v>
      </c>
      <c r="AD30" s="1107">
        <v>38</v>
      </c>
      <c r="AE30" s="1107">
        <v>38</v>
      </c>
      <c r="AF30" s="1107">
        <v>38</v>
      </c>
      <c r="AG30" s="1107">
        <v>38</v>
      </c>
      <c r="AH30" s="1107">
        <v>38</v>
      </c>
      <c r="AI30" s="1107">
        <v>39</v>
      </c>
      <c r="AJ30" s="1107">
        <v>39</v>
      </c>
      <c r="AK30" s="1107">
        <v>41</v>
      </c>
      <c r="AL30" s="1107">
        <v>41</v>
      </c>
      <c r="AM30" s="1107">
        <v>42</v>
      </c>
      <c r="AN30" s="1107">
        <v>43</v>
      </c>
      <c r="AO30" s="1107">
        <v>43</v>
      </c>
      <c r="AP30" s="1107">
        <v>43</v>
      </c>
      <c r="AQ30" s="1107">
        <v>43</v>
      </c>
      <c r="AR30" s="1107">
        <v>44</v>
      </c>
      <c r="AS30" s="1107">
        <v>44</v>
      </c>
      <c r="AT30" s="1107">
        <v>45</v>
      </c>
      <c r="AU30" s="1107">
        <v>45</v>
      </c>
      <c r="AV30" s="1107">
        <v>45</v>
      </c>
      <c r="AW30" s="1107" t="s">
        <v>317</v>
      </c>
      <c r="AX30" s="1107">
        <v>53</v>
      </c>
      <c r="AY30" s="1107">
        <v>52</v>
      </c>
      <c r="AZ30" s="673"/>
    </row>
    <row r="31" spans="1:52" ht="15.95">
      <c r="A31" s="673" t="s">
        <v>150</v>
      </c>
      <c r="B31" s="1107">
        <v>2</v>
      </c>
      <c r="C31" s="1863" t="s">
        <v>377</v>
      </c>
      <c r="D31" s="673" t="s">
        <v>378</v>
      </c>
      <c r="E31" s="1107" t="s">
        <v>375</v>
      </c>
      <c r="F31" s="1107">
        <v>1362659</v>
      </c>
      <c r="G31" s="1107" t="s">
        <v>144</v>
      </c>
      <c r="H31" s="1107" t="s">
        <v>376</v>
      </c>
      <c r="I31" s="1107" t="s">
        <v>316</v>
      </c>
      <c r="J31" s="1864">
        <v>43927</v>
      </c>
      <c r="K31" s="1107">
        <f t="shared" ca="1" si="0"/>
        <v>3.4222222222222221</v>
      </c>
      <c r="L31" s="1107">
        <f t="shared" ca="1" si="1"/>
        <v>1250</v>
      </c>
      <c r="M31" s="1107">
        <f t="shared" ca="1" si="2"/>
        <v>41.666666666666664</v>
      </c>
      <c r="N31" s="678">
        <v>44298</v>
      </c>
      <c r="O31" s="923">
        <v>12.37</v>
      </c>
      <c r="P31" s="673" t="s">
        <v>141</v>
      </c>
      <c r="Q31" s="1107">
        <v>183</v>
      </c>
      <c r="R31" s="1107"/>
      <c r="S31" s="673"/>
      <c r="T31" s="673"/>
      <c r="U31" s="673"/>
      <c r="V31" s="1107">
        <v>163</v>
      </c>
      <c r="W31" s="1107">
        <v>26</v>
      </c>
      <c r="X31" s="1107">
        <v>27</v>
      </c>
      <c r="Y31" s="1107">
        <v>30</v>
      </c>
      <c r="Z31" s="1107">
        <v>32</v>
      </c>
      <c r="AA31" s="1107">
        <v>33</v>
      </c>
      <c r="AB31" s="1107">
        <v>35</v>
      </c>
      <c r="AC31" s="1107">
        <v>35</v>
      </c>
      <c r="AD31" s="1107">
        <v>37</v>
      </c>
      <c r="AE31" s="1107">
        <v>38</v>
      </c>
      <c r="AF31" s="1107">
        <v>40</v>
      </c>
      <c r="AG31" s="1107">
        <v>41</v>
      </c>
      <c r="AH31" s="1107">
        <v>43</v>
      </c>
      <c r="AI31" s="1107">
        <v>43</v>
      </c>
      <c r="AJ31" s="1107">
        <v>45</v>
      </c>
      <c r="AK31" s="1107">
        <v>45</v>
      </c>
      <c r="AL31" s="1107">
        <v>46</v>
      </c>
      <c r="AM31" s="1107">
        <v>48</v>
      </c>
      <c r="AN31" s="1107">
        <v>49</v>
      </c>
      <c r="AO31" s="1107">
        <v>50</v>
      </c>
      <c r="AP31" s="1107">
        <v>51</v>
      </c>
      <c r="AQ31" s="1107">
        <v>51</v>
      </c>
      <c r="AR31" s="1107">
        <v>52</v>
      </c>
      <c r="AS31" s="1107">
        <v>52</v>
      </c>
      <c r="AT31" s="1107">
        <v>51</v>
      </c>
      <c r="AU31" s="1107">
        <v>50</v>
      </c>
      <c r="AV31" s="1107">
        <v>51</v>
      </c>
      <c r="AW31" s="1107" t="s">
        <v>317</v>
      </c>
      <c r="AX31" s="1107">
        <v>58</v>
      </c>
      <c r="AY31" s="1107">
        <v>57</v>
      </c>
      <c r="AZ31" s="673"/>
    </row>
    <row r="32" spans="1:52" ht="15.95">
      <c r="A32" s="673" t="s">
        <v>150</v>
      </c>
      <c r="B32" s="1107">
        <v>3</v>
      </c>
      <c r="D32" s="1219" t="s">
        <v>379</v>
      </c>
      <c r="E32" s="1220" t="s">
        <v>375</v>
      </c>
      <c r="F32" s="1220" t="s">
        <v>380</v>
      </c>
      <c r="G32" s="1220" t="s">
        <v>144</v>
      </c>
      <c r="H32" s="1220" t="s">
        <v>376</v>
      </c>
      <c r="I32" s="1220" t="s">
        <v>329</v>
      </c>
      <c r="J32" s="1222">
        <v>43950</v>
      </c>
      <c r="K32" s="1107">
        <f t="shared" ca="1" si="0"/>
        <v>3.3583333333333334</v>
      </c>
      <c r="L32" s="1107">
        <f t="shared" ca="1" si="1"/>
        <v>1227</v>
      </c>
      <c r="M32" s="1107">
        <f t="shared" ca="1" si="2"/>
        <v>40.9</v>
      </c>
      <c r="N32" s="678">
        <v>44298</v>
      </c>
      <c r="O32" s="923">
        <v>11.6</v>
      </c>
      <c r="P32" s="673" t="s">
        <v>141</v>
      </c>
      <c r="Q32" s="1107">
        <v>168</v>
      </c>
      <c r="R32" s="1107"/>
      <c r="S32" s="673"/>
      <c r="T32" s="673"/>
      <c r="U32" s="673"/>
      <c r="V32" s="1107">
        <v>142</v>
      </c>
      <c r="W32" s="1107">
        <v>27</v>
      </c>
      <c r="X32" s="1107">
        <v>29</v>
      </c>
      <c r="Y32" s="1107">
        <v>31</v>
      </c>
      <c r="Z32" s="1107">
        <v>33</v>
      </c>
      <c r="AA32" s="1107">
        <v>34</v>
      </c>
      <c r="AB32" s="1107">
        <v>34</v>
      </c>
      <c r="AC32" s="1107">
        <v>39</v>
      </c>
      <c r="AD32" s="1107">
        <v>37</v>
      </c>
      <c r="AE32" s="1107">
        <v>38</v>
      </c>
      <c r="AF32" s="1107">
        <v>39</v>
      </c>
      <c r="AG32" s="1866" t="s">
        <v>381</v>
      </c>
      <c r="AH32" s="1866" t="s">
        <v>381</v>
      </c>
      <c r="AI32" s="1866" t="s">
        <v>381</v>
      </c>
      <c r="AJ32" s="1866" t="s">
        <v>381</v>
      </c>
      <c r="AK32" s="1866" t="s">
        <v>381</v>
      </c>
      <c r="AL32" s="1866" t="s">
        <v>381</v>
      </c>
      <c r="AM32" s="1866" t="s">
        <v>381</v>
      </c>
      <c r="AN32" s="1866" t="s">
        <v>381</v>
      </c>
      <c r="AO32" s="1866" t="s">
        <v>381</v>
      </c>
      <c r="AP32" s="1107"/>
      <c r="AQ32" s="1107"/>
      <c r="AR32" s="1107"/>
      <c r="AS32" s="1107"/>
      <c r="AT32" s="1107"/>
      <c r="AU32" s="1107"/>
      <c r="AV32" s="1107"/>
      <c r="AW32" s="1107" t="s">
        <v>317</v>
      </c>
      <c r="AX32" s="1107">
        <v>54</v>
      </c>
      <c r="AY32" s="1107" t="s">
        <v>317</v>
      </c>
      <c r="AZ32" s="673"/>
    </row>
    <row r="33" spans="1:52" ht="15.95">
      <c r="A33" s="673" t="s">
        <v>150</v>
      </c>
      <c r="B33" s="1107">
        <v>4</v>
      </c>
      <c r="C33" s="1867" t="s">
        <v>382</v>
      </c>
      <c r="D33" s="673" t="s">
        <v>383</v>
      </c>
      <c r="E33" s="1107" t="s">
        <v>375</v>
      </c>
      <c r="F33" s="1107" t="s">
        <v>380</v>
      </c>
      <c r="G33" s="1107" t="s">
        <v>144</v>
      </c>
      <c r="H33" s="1107" t="s">
        <v>376</v>
      </c>
      <c r="I33" s="1107" t="s">
        <v>323</v>
      </c>
      <c r="J33" s="1864">
        <v>43927</v>
      </c>
      <c r="K33" s="1107">
        <f t="shared" ca="1" si="0"/>
        <v>3.4222222222222221</v>
      </c>
      <c r="L33" s="1107">
        <f t="shared" ca="1" si="1"/>
        <v>1250</v>
      </c>
      <c r="M33" s="1107">
        <f t="shared" ca="1" si="2"/>
        <v>41.666666666666664</v>
      </c>
      <c r="N33" s="678">
        <v>44298</v>
      </c>
      <c r="O33" s="923">
        <v>12.37</v>
      </c>
      <c r="P33" s="673" t="s">
        <v>141</v>
      </c>
      <c r="Q33" s="1107">
        <v>183</v>
      </c>
      <c r="R33" s="1107"/>
      <c r="S33" s="673"/>
      <c r="T33" s="673"/>
      <c r="U33" s="673"/>
      <c r="V33" s="1107">
        <v>235</v>
      </c>
      <c r="W33" s="1107">
        <v>26</v>
      </c>
      <c r="X33" s="1107">
        <v>28</v>
      </c>
      <c r="Y33" s="1107">
        <v>31</v>
      </c>
      <c r="Z33" s="1107">
        <v>34</v>
      </c>
      <c r="AA33" s="1107">
        <v>34</v>
      </c>
      <c r="AB33" s="1107">
        <v>35</v>
      </c>
      <c r="AC33" s="1107">
        <v>38</v>
      </c>
      <c r="AD33" s="1107">
        <v>36</v>
      </c>
      <c r="AE33" s="1107">
        <v>37</v>
      </c>
      <c r="AF33" s="1107">
        <v>39</v>
      </c>
      <c r="AG33" s="1107">
        <v>39</v>
      </c>
      <c r="AH33" s="1107">
        <v>39</v>
      </c>
      <c r="AI33" s="1107">
        <v>41</v>
      </c>
      <c r="AJ33" s="1107">
        <v>41</v>
      </c>
      <c r="AK33" s="1107">
        <v>41</v>
      </c>
      <c r="AL33" s="1107">
        <v>43</v>
      </c>
      <c r="AM33" s="1107">
        <v>43</v>
      </c>
      <c r="AN33" s="1107">
        <v>44</v>
      </c>
      <c r="AO33" s="1107">
        <v>44</v>
      </c>
      <c r="AP33" s="1107"/>
      <c r="AQ33" s="1107"/>
      <c r="AR33" s="1107"/>
      <c r="AS33" s="1107"/>
      <c r="AT33" s="1107"/>
      <c r="AU33" s="1107"/>
      <c r="AV33" s="1107"/>
      <c r="AW33" s="1107" t="s">
        <v>317</v>
      </c>
      <c r="AX33" s="1107" t="s">
        <v>317</v>
      </c>
      <c r="AY33" s="1107">
        <v>53</v>
      </c>
      <c r="AZ33" s="673"/>
    </row>
    <row r="34" spans="1:52" ht="15.95">
      <c r="A34" s="673" t="s">
        <v>150</v>
      </c>
      <c r="B34" s="1107">
        <v>5</v>
      </c>
      <c r="C34" s="1867" t="s">
        <v>384</v>
      </c>
      <c r="D34" s="673" t="s">
        <v>385</v>
      </c>
      <c r="E34" s="1107" t="s">
        <v>386</v>
      </c>
      <c r="F34" s="1107">
        <v>1324361</v>
      </c>
      <c r="G34" s="1107" t="s">
        <v>142</v>
      </c>
      <c r="H34" s="1107" t="s">
        <v>376</v>
      </c>
      <c r="I34" s="1107" t="s">
        <v>329</v>
      </c>
      <c r="J34" s="1864">
        <v>43936</v>
      </c>
      <c r="K34" s="1107">
        <f t="shared" ca="1" si="0"/>
        <v>3.3972222222222221</v>
      </c>
      <c r="L34" s="1107">
        <f t="shared" ca="1" si="1"/>
        <v>1241</v>
      </c>
      <c r="M34" s="1107">
        <f t="shared" ca="1" si="2"/>
        <v>41.366666666666667</v>
      </c>
      <c r="N34" s="678">
        <v>44298</v>
      </c>
      <c r="O34" s="923">
        <v>12.07</v>
      </c>
      <c r="P34" s="673" t="s">
        <v>387</v>
      </c>
      <c r="Q34" s="1107">
        <v>137</v>
      </c>
      <c r="R34" s="1107"/>
      <c r="S34" s="673"/>
      <c r="T34" s="673"/>
      <c r="U34" s="673"/>
      <c r="V34" s="1107">
        <v>154</v>
      </c>
      <c r="W34" s="1107">
        <v>28</v>
      </c>
      <c r="X34" s="1107">
        <v>29</v>
      </c>
      <c r="Y34" s="1107">
        <v>29</v>
      </c>
      <c r="Z34" s="1107">
        <v>29</v>
      </c>
      <c r="AA34" s="1866" t="s">
        <v>381</v>
      </c>
      <c r="AB34" s="1866" t="s">
        <v>381</v>
      </c>
      <c r="AC34" s="1866" t="s">
        <v>381</v>
      </c>
      <c r="AD34" s="1866" t="s">
        <v>381</v>
      </c>
      <c r="AE34" s="1866" t="s">
        <v>381</v>
      </c>
      <c r="AF34" s="1866" t="s">
        <v>381</v>
      </c>
      <c r="AG34" s="1866" t="s">
        <v>381</v>
      </c>
      <c r="AH34" s="1866" t="s">
        <v>381</v>
      </c>
      <c r="AI34" s="1866" t="s">
        <v>381</v>
      </c>
      <c r="AJ34" s="1866" t="s">
        <v>381</v>
      </c>
      <c r="AK34" s="1866" t="s">
        <v>381</v>
      </c>
      <c r="AL34" s="1866" t="s">
        <v>381</v>
      </c>
      <c r="AM34" s="1866" t="s">
        <v>381</v>
      </c>
      <c r="AN34" s="1107">
        <v>28</v>
      </c>
      <c r="AO34" s="1107">
        <v>28</v>
      </c>
      <c r="AP34" s="1107"/>
      <c r="AQ34" s="1107"/>
      <c r="AR34" s="1107"/>
      <c r="AS34" s="1107"/>
      <c r="AT34" s="1107"/>
      <c r="AU34" s="1107"/>
      <c r="AV34" s="1107"/>
      <c r="AW34" s="1107" t="s">
        <v>317</v>
      </c>
      <c r="AX34" s="1107">
        <v>30</v>
      </c>
      <c r="AY34" s="1107">
        <v>29</v>
      </c>
      <c r="AZ34" s="673"/>
    </row>
    <row r="35" spans="1:52" ht="15.95">
      <c r="A35" s="673" t="s">
        <v>150</v>
      </c>
      <c r="B35" s="1107">
        <v>6</v>
      </c>
      <c r="C35" s="1867" t="s">
        <v>388</v>
      </c>
      <c r="D35" s="673" t="s">
        <v>389</v>
      </c>
      <c r="E35" s="1107" t="s">
        <v>386</v>
      </c>
      <c r="F35" s="1107">
        <v>1324361</v>
      </c>
      <c r="G35" s="1107" t="s">
        <v>142</v>
      </c>
      <c r="H35" s="1107" t="s">
        <v>376</v>
      </c>
      <c r="I35" s="1107" t="s">
        <v>326</v>
      </c>
      <c r="J35" s="1864">
        <v>43936</v>
      </c>
      <c r="K35" s="1107">
        <f t="shared" ca="1" si="0"/>
        <v>3.3972222222222221</v>
      </c>
      <c r="L35" s="1107">
        <f t="shared" ca="1" si="1"/>
        <v>1241</v>
      </c>
      <c r="M35" s="1107">
        <f t="shared" ca="1" si="2"/>
        <v>41.366666666666667</v>
      </c>
      <c r="N35" s="678">
        <v>44298</v>
      </c>
      <c r="O35" s="923">
        <v>12.07</v>
      </c>
      <c r="P35" s="673" t="s">
        <v>387</v>
      </c>
      <c r="Q35" s="1107">
        <v>207</v>
      </c>
      <c r="R35" s="1107"/>
      <c r="S35" s="673"/>
      <c r="T35" s="673"/>
      <c r="U35" s="673"/>
      <c r="V35" s="1107">
        <v>198</v>
      </c>
      <c r="W35" s="1107">
        <v>30</v>
      </c>
      <c r="X35" s="1107">
        <v>30</v>
      </c>
      <c r="Y35" s="1107">
        <v>30</v>
      </c>
      <c r="Z35" s="1107">
        <v>30</v>
      </c>
      <c r="AA35" s="1866" t="s">
        <v>381</v>
      </c>
      <c r="AB35" s="1866" t="s">
        <v>381</v>
      </c>
      <c r="AC35" s="1866" t="s">
        <v>381</v>
      </c>
      <c r="AD35" s="1866" t="s">
        <v>381</v>
      </c>
      <c r="AE35" s="1866" t="s">
        <v>381</v>
      </c>
      <c r="AF35" s="1866" t="s">
        <v>381</v>
      </c>
      <c r="AG35" s="1866" t="s">
        <v>381</v>
      </c>
      <c r="AH35" s="1866" t="s">
        <v>381</v>
      </c>
      <c r="AI35" s="1866" t="s">
        <v>381</v>
      </c>
      <c r="AJ35" s="1866" t="s">
        <v>381</v>
      </c>
      <c r="AK35" s="1866" t="s">
        <v>381</v>
      </c>
      <c r="AL35" s="1866" t="s">
        <v>381</v>
      </c>
      <c r="AM35" s="1866" t="s">
        <v>381</v>
      </c>
      <c r="AN35" s="1107">
        <v>29</v>
      </c>
      <c r="AO35" s="1107">
        <v>29</v>
      </c>
      <c r="AP35" s="1107"/>
      <c r="AQ35" s="1107"/>
      <c r="AR35" s="1107"/>
      <c r="AS35" s="1107"/>
      <c r="AT35" s="1107"/>
      <c r="AU35" s="1107"/>
      <c r="AV35" s="1107"/>
      <c r="AW35" s="1107" t="s">
        <v>317</v>
      </c>
      <c r="AX35" s="1107">
        <v>32</v>
      </c>
      <c r="AY35" s="1107">
        <v>31</v>
      </c>
      <c r="AZ35" s="673"/>
    </row>
    <row r="36" spans="1:52" ht="15.95">
      <c r="A36" s="673" t="s">
        <v>150</v>
      </c>
      <c r="B36" s="1107">
        <v>7</v>
      </c>
      <c r="C36" s="1867" t="s">
        <v>390</v>
      </c>
      <c r="D36" s="673" t="s">
        <v>391</v>
      </c>
      <c r="E36" s="1107" t="s">
        <v>386</v>
      </c>
      <c r="F36" s="1107">
        <v>1324361</v>
      </c>
      <c r="G36" s="1107" t="s">
        <v>142</v>
      </c>
      <c r="H36" s="1107" t="s">
        <v>376</v>
      </c>
      <c r="I36" s="1107" t="s">
        <v>316</v>
      </c>
      <c r="J36" s="1864">
        <v>43936</v>
      </c>
      <c r="K36" s="1107">
        <f t="shared" ca="1" si="0"/>
        <v>3.3972222222222221</v>
      </c>
      <c r="L36" s="1107">
        <f t="shared" ca="1" si="1"/>
        <v>1241</v>
      </c>
      <c r="M36" s="1107">
        <f t="shared" ca="1" si="2"/>
        <v>41.366666666666667</v>
      </c>
      <c r="N36" s="678">
        <v>44298</v>
      </c>
      <c r="O36" s="923">
        <v>12.07</v>
      </c>
      <c r="P36" s="673" t="s">
        <v>387</v>
      </c>
      <c r="Q36" s="1107">
        <v>213</v>
      </c>
      <c r="R36" s="1107"/>
      <c r="S36" s="673"/>
      <c r="T36" s="673"/>
      <c r="U36" s="673"/>
      <c r="V36" s="1107">
        <v>186</v>
      </c>
      <c r="W36" s="1107">
        <v>33</v>
      </c>
      <c r="X36" s="1107">
        <v>31</v>
      </c>
      <c r="Y36" s="1107">
        <v>31</v>
      </c>
      <c r="Z36" s="1107">
        <v>31</v>
      </c>
      <c r="AA36" s="1866" t="s">
        <v>381</v>
      </c>
      <c r="AB36" s="1866" t="s">
        <v>381</v>
      </c>
      <c r="AC36" s="1866" t="s">
        <v>381</v>
      </c>
      <c r="AD36" s="1866" t="s">
        <v>381</v>
      </c>
      <c r="AE36" s="1866" t="s">
        <v>381</v>
      </c>
      <c r="AF36" s="1866" t="s">
        <v>381</v>
      </c>
      <c r="AG36" s="1866" t="s">
        <v>381</v>
      </c>
      <c r="AH36" s="1866" t="s">
        <v>381</v>
      </c>
      <c r="AI36" s="1866" t="s">
        <v>381</v>
      </c>
      <c r="AJ36" s="1866" t="s">
        <v>381</v>
      </c>
      <c r="AK36" s="1866" t="s">
        <v>381</v>
      </c>
      <c r="AL36" s="1866" t="s">
        <v>381</v>
      </c>
      <c r="AM36" s="1866" t="s">
        <v>381</v>
      </c>
      <c r="AN36" s="1107">
        <v>32</v>
      </c>
      <c r="AO36" s="1107">
        <v>33</v>
      </c>
      <c r="AP36" s="1107"/>
      <c r="AQ36" s="1107"/>
      <c r="AR36" s="1107"/>
      <c r="AS36" s="1107"/>
      <c r="AT36" s="1107"/>
      <c r="AU36" s="1107"/>
      <c r="AV36" s="1107"/>
      <c r="AW36" s="1107" t="s">
        <v>317</v>
      </c>
      <c r="AX36" s="1107">
        <v>36</v>
      </c>
      <c r="AY36" s="1107">
        <v>35</v>
      </c>
      <c r="AZ36" s="673"/>
    </row>
    <row r="37" spans="1:52" ht="15.95">
      <c r="A37" s="673" t="s">
        <v>150</v>
      </c>
      <c r="B37" s="1107">
        <v>8</v>
      </c>
      <c r="C37" s="1863" t="s">
        <v>392</v>
      </c>
      <c r="D37" s="673" t="s">
        <v>393</v>
      </c>
      <c r="E37" s="1107" t="s">
        <v>386</v>
      </c>
      <c r="F37" s="1107">
        <v>1324361</v>
      </c>
      <c r="G37" s="1107" t="s">
        <v>142</v>
      </c>
      <c r="H37" s="1107" t="s">
        <v>376</v>
      </c>
      <c r="I37" s="1107" t="s">
        <v>323</v>
      </c>
      <c r="J37" s="1864">
        <v>43936</v>
      </c>
      <c r="K37" s="1107">
        <f t="shared" ca="1" si="0"/>
        <v>3.3972222222222221</v>
      </c>
      <c r="L37" s="1107">
        <f t="shared" ca="1" si="1"/>
        <v>1241</v>
      </c>
      <c r="M37" s="1107">
        <f t="shared" ca="1" si="2"/>
        <v>41.366666666666667</v>
      </c>
      <c r="N37" s="678">
        <v>44298</v>
      </c>
      <c r="O37" s="923">
        <v>12.07</v>
      </c>
      <c r="P37" s="673" t="s">
        <v>387</v>
      </c>
      <c r="Q37" s="1107">
        <v>161</v>
      </c>
      <c r="R37" s="1107"/>
      <c r="S37" s="673"/>
      <c r="T37" s="673"/>
      <c r="U37" s="673"/>
      <c r="V37" s="1107">
        <v>163</v>
      </c>
      <c r="W37" s="1107">
        <v>25</v>
      </c>
      <c r="X37" s="1107">
        <v>27</v>
      </c>
      <c r="Y37" s="1107">
        <v>27</v>
      </c>
      <c r="Z37" s="1107">
        <v>27</v>
      </c>
      <c r="AA37" s="1866" t="s">
        <v>381</v>
      </c>
      <c r="AB37" s="1866" t="s">
        <v>381</v>
      </c>
      <c r="AC37" s="1866" t="s">
        <v>381</v>
      </c>
      <c r="AD37" s="1866" t="s">
        <v>381</v>
      </c>
      <c r="AE37" s="1866" t="s">
        <v>381</v>
      </c>
      <c r="AF37" s="1866" t="s">
        <v>381</v>
      </c>
      <c r="AG37" s="1866" t="s">
        <v>381</v>
      </c>
      <c r="AH37" s="1866" t="s">
        <v>381</v>
      </c>
      <c r="AI37" s="1866" t="s">
        <v>381</v>
      </c>
      <c r="AJ37" s="1866" t="s">
        <v>381</v>
      </c>
      <c r="AK37" s="1866" t="s">
        <v>381</v>
      </c>
      <c r="AL37" s="1866" t="s">
        <v>381</v>
      </c>
      <c r="AM37" s="1866" t="s">
        <v>381</v>
      </c>
      <c r="AN37" s="1107">
        <v>26</v>
      </c>
      <c r="AO37" s="1107">
        <v>26</v>
      </c>
      <c r="AP37" s="1107"/>
      <c r="AQ37" s="1107"/>
      <c r="AR37" s="1107"/>
      <c r="AS37" s="1107"/>
      <c r="AT37" s="1107"/>
      <c r="AU37" s="1107"/>
      <c r="AV37" s="1107"/>
      <c r="AW37" s="1107" t="s">
        <v>317</v>
      </c>
      <c r="AX37" s="1107">
        <v>29</v>
      </c>
      <c r="AY37" s="1107">
        <v>28</v>
      </c>
      <c r="AZ37" s="673"/>
    </row>
    <row r="38" spans="1:52" ht="15.95">
      <c r="A38" s="673" t="s">
        <v>150</v>
      </c>
      <c r="B38" s="1107">
        <v>9</v>
      </c>
      <c r="C38" s="1863" t="s">
        <v>394</v>
      </c>
      <c r="D38" s="673" t="s">
        <v>395</v>
      </c>
      <c r="E38" s="1107" t="s">
        <v>396</v>
      </c>
      <c r="F38" s="1107">
        <v>1324349</v>
      </c>
      <c r="G38" s="1107" t="s">
        <v>142</v>
      </c>
      <c r="H38" s="1107" t="s">
        <v>376</v>
      </c>
      <c r="I38" s="1107" t="s">
        <v>329</v>
      </c>
      <c r="J38" s="1864">
        <v>43942</v>
      </c>
      <c r="K38" s="1107">
        <f t="shared" ca="1" si="0"/>
        <v>3.3805555555555555</v>
      </c>
      <c r="L38" s="1107">
        <f t="shared" ca="1" si="1"/>
        <v>1235</v>
      </c>
      <c r="M38" s="1107">
        <f t="shared" ca="1" si="2"/>
        <v>41.166666666666664</v>
      </c>
      <c r="N38" s="678">
        <v>44298</v>
      </c>
      <c r="O38" s="923">
        <v>11.87</v>
      </c>
      <c r="P38" s="673" t="s">
        <v>141</v>
      </c>
      <c r="Q38" s="1107">
        <v>191</v>
      </c>
      <c r="R38" s="1107"/>
      <c r="S38" s="673"/>
      <c r="T38" s="673"/>
      <c r="U38" s="673"/>
      <c r="V38" s="1107">
        <v>186</v>
      </c>
      <c r="W38" s="1107">
        <v>32</v>
      </c>
      <c r="X38" s="1107">
        <v>33</v>
      </c>
      <c r="Y38" s="1107">
        <v>33</v>
      </c>
      <c r="Z38" s="1107">
        <v>34</v>
      </c>
      <c r="AA38" s="1107">
        <v>38</v>
      </c>
      <c r="AB38" s="1107">
        <v>42</v>
      </c>
      <c r="AC38" s="1107">
        <v>37</v>
      </c>
      <c r="AD38" s="1107">
        <v>38</v>
      </c>
      <c r="AE38" s="1107">
        <v>39</v>
      </c>
      <c r="AF38" s="1107">
        <v>40</v>
      </c>
      <c r="AG38" s="1107">
        <v>41</v>
      </c>
      <c r="AH38" s="1107">
        <v>41</v>
      </c>
      <c r="AI38" s="1107">
        <v>43</v>
      </c>
      <c r="AJ38" s="1107">
        <v>44</v>
      </c>
      <c r="AK38" s="1107">
        <v>44</v>
      </c>
      <c r="AL38" s="1107">
        <v>46</v>
      </c>
      <c r="AM38" s="1107">
        <v>47</v>
      </c>
      <c r="AN38" s="1107">
        <v>48</v>
      </c>
      <c r="AO38" s="1107">
        <v>50</v>
      </c>
      <c r="AP38" s="1107">
        <v>50</v>
      </c>
      <c r="AQ38" s="1107">
        <v>50</v>
      </c>
      <c r="AR38" s="1107">
        <v>50</v>
      </c>
      <c r="AS38" s="1107">
        <v>50</v>
      </c>
      <c r="AT38" s="1107">
        <v>51</v>
      </c>
      <c r="AU38" s="1107">
        <v>50</v>
      </c>
      <c r="AV38" s="1107">
        <v>50</v>
      </c>
      <c r="AW38" s="1107" t="s">
        <v>317</v>
      </c>
      <c r="AX38" s="1107">
        <v>47</v>
      </c>
      <c r="AY38" s="1107">
        <v>46</v>
      </c>
      <c r="AZ38" s="673"/>
    </row>
    <row r="39" spans="1:52" ht="15.95">
      <c r="A39" s="673" t="s">
        <v>150</v>
      </c>
      <c r="B39" s="1220">
        <v>10</v>
      </c>
      <c r="C39" s="1227"/>
      <c r="D39" s="1219" t="s">
        <v>397</v>
      </c>
      <c r="E39" s="1220" t="s">
        <v>396</v>
      </c>
      <c r="F39" s="1220">
        <v>1324349</v>
      </c>
      <c r="G39" s="1220" t="s">
        <v>142</v>
      </c>
      <c r="H39" s="1220" t="s">
        <v>376</v>
      </c>
      <c r="I39" s="1220" t="s">
        <v>326</v>
      </c>
      <c r="J39" s="1222">
        <v>43942</v>
      </c>
      <c r="K39" s="1107">
        <f t="shared" ca="1" si="0"/>
        <v>3.3805555555555555</v>
      </c>
      <c r="L39" s="1107">
        <f t="shared" ca="1" si="1"/>
        <v>1235</v>
      </c>
      <c r="M39" s="1107">
        <f t="shared" ca="1" si="2"/>
        <v>41.166666666666664</v>
      </c>
      <c r="N39" s="1221">
        <v>44298</v>
      </c>
      <c r="O39" s="923">
        <v>11.87</v>
      </c>
      <c r="P39" s="673" t="s">
        <v>141</v>
      </c>
      <c r="Q39" s="1107">
        <v>152</v>
      </c>
      <c r="R39" s="1107"/>
      <c r="S39" s="673"/>
      <c r="T39" s="673"/>
      <c r="U39" s="673"/>
      <c r="V39" s="1220" t="s">
        <v>317</v>
      </c>
      <c r="W39" s="1220">
        <v>29</v>
      </c>
      <c r="X39" s="1220">
        <v>30</v>
      </c>
      <c r="Y39" s="1220">
        <v>31</v>
      </c>
      <c r="Z39" s="1220">
        <v>32</v>
      </c>
      <c r="AA39" s="1220">
        <v>34</v>
      </c>
      <c r="AB39" s="1220">
        <v>35</v>
      </c>
      <c r="AC39" s="1220">
        <v>40</v>
      </c>
      <c r="AD39" s="1220">
        <v>41</v>
      </c>
      <c r="AE39" s="1220">
        <v>42</v>
      </c>
      <c r="AF39" s="1220">
        <v>43</v>
      </c>
      <c r="AG39" s="1220">
        <v>44</v>
      </c>
      <c r="AH39" s="1220">
        <v>45</v>
      </c>
      <c r="AI39" s="1220">
        <v>46</v>
      </c>
      <c r="AJ39" s="1220">
        <v>46</v>
      </c>
      <c r="AK39" s="1220">
        <v>47</v>
      </c>
      <c r="AL39" s="1220">
        <v>48</v>
      </c>
      <c r="AM39" s="1220">
        <v>49</v>
      </c>
      <c r="AN39" s="1220">
        <v>49</v>
      </c>
      <c r="AO39" s="1220">
        <v>49</v>
      </c>
      <c r="AP39" s="1220">
        <v>49</v>
      </c>
      <c r="AQ39" s="1220">
        <v>49</v>
      </c>
      <c r="AR39" s="1220">
        <v>48</v>
      </c>
      <c r="AS39" s="1220">
        <v>48</v>
      </c>
      <c r="AT39" s="1220">
        <v>49</v>
      </c>
      <c r="AU39" s="1220">
        <v>48</v>
      </c>
      <c r="AV39" s="1220">
        <v>48</v>
      </c>
      <c r="AW39" s="1220" t="s">
        <v>317</v>
      </c>
      <c r="AX39" s="1220" t="s">
        <v>317</v>
      </c>
      <c r="AY39" s="1220" t="s">
        <v>317</v>
      </c>
      <c r="AZ39" s="673"/>
    </row>
    <row r="40" spans="1:52" ht="15.95">
      <c r="A40" s="673" t="s">
        <v>150</v>
      </c>
      <c r="B40" s="1107">
        <v>11</v>
      </c>
      <c r="C40" s="1863" t="s">
        <v>398</v>
      </c>
      <c r="D40" s="673" t="s">
        <v>399</v>
      </c>
      <c r="E40" s="1107" t="s">
        <v>396</v>
      </c>
      <c r="F40" s="1107">
        <v>1324349</v>
      </c>
      <c r="G40" s="1107" t="s">
        <v>142</v>
      </c>
      <c r="H40" s="1107" t="s">
        <v>376</v>
      </c>
      <c r="I40" s="1107" t="s">
        <v>316</v>
      </c>
      <c r="J40" s="1864">
        <v>43942</v>
      </c>
      <c r="K40" s="1107">
        <f t="shared" ca="1" si="0"/>
        <v>3.3805555555555555</v>
      </c>
      <c r="L40" s="1107">
        <f t="shared" ca="1" si="1"/>
        <v>1235</v>
      </c>
      <c r="M40" s="1107">
        <f t="shared" ca="1" si="2"/>
        <v>41.166666666666664</v>
      </c>
      <c r="N40" s="678">
        <v>44298</v>
      </c>
      <c r="O40" s="923">
        <v>11.87</v>
      </c>
      <c r="P40" s="673" t="s">
        <v>141</v>
      </c>
      <c r="Q40" s="1107">
        <v>199</v>
      </c>
      <c r="R40" s="1107"/>
      <c r="S40" s="673"/>
      <c r="T40" s="673"/>
      <c r="U40" s="673"/>
      <c r="V40" s="1107">
        <v>190</v>
      </c>
      <c r="W40" s="1107">
        <v>32</v>
      </c>
      <c r="X40" s="1107">
        <v>33</v>
      </c>
      <c r="Y40" s="1107">
        <v>35</v>
      </c>
      <c r="Z40" s="1107">
        <v>37</v>
      </c>
      <c r="AA40" s="1107">
        <v>39</v>
      </c>
      <c r="AB40" s="1107">
        <v>41</v>
      </c>
      <c r="AC40" s="1107">
        <v>44</v>
      </c>
      <c r="AD40" s="1107">
        <v>48</v>
      </c>
      <c r="AE40" s="1107">
        <v>49</v>
      </c>
      <c r="AF40" s="1107">
        <v>49</v>
      </c>
      <c r="AG40" s="1107">
        <v>49</v>
      </c>
      <c r="AH40" s="1107">
        <v>50</v>
      </c>
      <c r="AI40" s="1107">
        <v>50</v>
      </c>
      <c r="AJ40" s="1107">
        <v>51</v>
      </c>
      <c r="AK40" s="1107">
        <v>51</v>
      </c>
      <c r="AL40" s="1107">
        <v>52</v>
      </c>
      <c r="AM40" s="1107">
        <v>52</v>
      </c>
      <c r="AN40" s="1107">
        <v>53</v>
      </c>
      <c r="AO40" s="1107">
        <v>53</v>
      </c>
      <c r="AP40" s="1107">
        <v>54</v>
      </c>
      <c r="AQ40" s="1107">
        <v>54</v>
      </c>
      <c r="AR40" s="1107">
        <v>55</v>
      </c>
      <c r="AS40" s="1107">
        <v>55</v>
      </c>
      <c r="AT40" s="1107">
        <v>55</v>
      </c>
      <c r="AU40" s="1107">
        <v>56</v>
      </c>
      <c r="AV40" s="1107">
        <v>55</v>
      </c>
      <c r="AW40" s="1107" t="s">
        <v>317</v>
      </c>
      <c r="AX40" s="1107">
        <v>55</v>
      </c>
      <c r="AY40" s="1107">
        <v>53</v>
      </c>
      <c r="AZ40" s="673"/>
    </row>
    <row r="41" spans="1:52" ht="15.95">
      <c r="A41" s="673" t="s">
        <v>150</v>
      </c>
      <c r="B41" s="1107">
        <v>12</v>
      </c>
      <c r="C41" s="1863" t="s">
        <v>400</v>
      </c>
      <c r="D41" s="673" t="s">
        <v>401</v>
      </c>
      <c r="E41" s="1107" t="s">
        <v>396</v>
      </c>
      <c r="F41" s="1107">
        <v>1324349</v>
      </c>
      <c r="G41" s="1107" t="s">
        <v>142</v>
      </c>
      <c r="H41" s="1107" t="s">
        <v>376</v>
      </c>
      <c r="I41" s="1107" t="s">
        <v>323</v>
      </c>
      <c r="J41" s="1864">
        <v>43942</v>
      </c>
      <c r="K41" s="1107">
        <f t="shared" ca="1" si="0"/>
        <v>3.3805555555555555</v>
      </c>
      <c r="L41" s="1107">
        <f t="shared" ca="1" si="1"/>
        <v>1235</v>
      </c>
      <c r="M41" s="1107">
        <f t="shared" ca="1" si="2"/>
        <v>41.166666666666664</v>
      </c>
      <c r="N41" s="678">
        <v>44298</v>
      </c>
      <c r="O41" s="923">
        <v>11.87</v>
      </c>
      <c r="P41" s="673" t="s">
        <v>141</v>
      </c>
      <c r="Q41" s="1107">
        <v>219</v>
      </c>
      <c r="R41" s="1107"/>
      <c r="S41" s="673"/>
      <c r="T41" s="673"/>
      <c r="U41" s="673"/>
      <c r="V41" s="1107">
        <v>231</v>
      </c>
      <c r="W41" s="1107">
        <v>28</v>
      </c>
      <c r="X41" s="1107">
        <v>29</v>
      </c>
      <c r="Y41" s="1107">
        <v>31</v>
      </c>
      <c r="Z41" s="1107">
        <v>33</v>
      </c>
      <c r="AA41" s="1107">
        <v>35</v>
      </c>
      <c r="AB41" s="1107">
        <v>36</v>
      </c>
      <c r="AC41" s="1107">
        <v>37</v>
      </c>
      <c r="AD41" s="1107">
        <v>40</v>
      </c>
      <c r="AE41" s="1107">
        <v>40</v>
      </c>
      <c r="AF41" s="1107">
        <v>41</v>
      </c>
      <c r="AG41" s="1107">
        <v>43</v>
      </c>
      <c r="AH41" s="1107">
        <v>43</v>
      </c>
      <c r="AI41" s="1107">
        <v>44</v>
      </c>
      <c r="AJ41" s="1107">
        <v>45</v>
      </c>
      <c r="AK41" s="1107">
        <v>45</v>
      </c>
      <c r="AL41" s="1107">
        <v>46</v>
      </c>
      <c r="AM41" s="1107">
        <v>47</v>
      </c>
      <c r="AN41" s="1107">
        <v>48</v>
      </c>
      <c r="AO41" s="1107">
        <v>48</v>
      </c>
      <c r="AP41" s="1107">
        <v>48</v>
      </c>
      <c r="AQ41" s="1107">
        <v>48</v>
      </c>
      <c r="AR41" s="1107">
        <v>49</v>
      </c>
      <c r="AS41" s="1107">
        <v>50</v>
      </c>
      <c r="AT41" s="1107">
        <v>50</v>
      </c>
      <c r="AU41" s="1107">
        <v>49</v>
      </c>
      <c r="AV41" s="1107">
        <v>50</v>
      </c>
      <c r="AW41" s="1107" t="s">
        <v>317</v>
      </c>
      <c r="AX41" s="1107">
        <v>54</v>
      </c>
      <c r="AY41" s="1107">
        <v>53</v>
      </c>
      <c r="AZ41" s="673"/>
    </row>
    <row r="42" spans="1:52" ht="15.95">
      <c r="A42" s="673" t="s">
        <v>150</v>
      </c>
      <c r="B42" s="1107">
        <v>13</v>
      </c>
      <c r="C42" s="87"/>
      <c r="D42" s="673" t="s">
        <v>402</v>
      </c>
      <c r="E42" s="1107" t="s">
        <v>403</v>
      </c>
      <c r="F42" s="1107">
        <v>1324350</v>
      </c>
      <c r="G42" s="1107" t="s">
        <v>144</v>
      </c>
      <c r="H42" s="1107" t="s">
        <v>376</v>
      </c>
      <c r="I42" s="1107" t="s">
        <v>329</v>
      </c>
      <c r="J42" s="1864">
        <v>43942</v>
      </c>
      <c r="K42" s="1107">
        <f t="shared" ca="1" si="0"/>
        <v>3.3805555555555555</v>
      </c>
      <c r="L42" s="1107">
        <f t="shared" ca="1" si="1"/>
        <v>1235</v>
      </c>
      <c r="M42" s="1107">
        <f t="shared" ca="1" si="2"/>
        <v>41.166666666666664</v>
      </c>
      <c r="N42" s="678">
        <v>44298</v>
      </c>
      <c r="O42" s="923">
        <v>11.87</v>
      </c>
      <c r="P42" s="673" t="s">
        <v>387</v>
      </c>
      <c r="Q42" s="1107">
        <v>207</v>
      </c>
      <c r="R42" s="1107"/>
      <c r="S42" s="673"/>
      <c r="T42" s="673"/>
      <c r="U42" s="673"/>
      <c r="V42" s="1107">
        <v>152</v>
      </c>
      <c r="W42" s="1107">
        <v>25</v>
      </c>
      <c r="X42" s="1107">
        <v>25</v>
      </c>
      <c r="Y42" s="1107">
        <v>25</v>
      </c>
      <c r="Z42" s="1107">
        <v>25</v>
      </c>
      <c r="AA42" s="1866" t="s">
        <v>381</v>
      </c>
      <c r="AB42" s="1866" t="s">
        <v>381</v>
      </c>
      <c r="AC42" s="1866" t="s">
        <v>381</v>
      </c>
      <c r="AD42" s="1866" t="s">
        <v>381</v>
      </c>
      <c r="AE42" s="1866" t="s">
        <v>381</v>
      </c>
      <c r="AF42" s="1866" t="s">
        <v>381</v>
      </c>
      <c r="AG42" s="1866" t="s">
        <v>381</v>
      </c>
      <c r="AH42" s="1866" t="s">
        <v>381</v>
      </c>
      <c r="AI42" s="1866" t="s">
        <v>381</v>
      </c>
      <c r="AJ42" s="1866" t="s">
        <v>381</v>
      </c>
      <c r="AK42" s="1866" t="s">
        <v>381</v>
      </c>
      <c r="AL42" s="1866" t="s">
        <v>381</v>
      </c>
      <c r="AM42" s="1866" t="s">
        <v>381</v>
      </c>
      <c r="AN42" s="1107">
        <v>25</v>
      </c>
      <c r="AO42" s="1107">
        <v>25</v>
      </c>
      <c r="AP42" s="1107"/>
      <c r="AQ42" s="1107"/>
      <c r="AR42" s="1107"/>
      <c r="AS42" s="1107"/>
      <c r="AT42" s="1107"/>
      <c r="AU42" s="1107"/>
      <c r="AV42" s="1107"/>
      <c r="AW42" s="1107" t="s">
        <v>317</v>
      </c>
      <c r="AX42" s="1107" t="s">
        <v>317</v>
      </c>
      <c r="AY42" s="1107">
        <v>27</v>
      </c>
      <c r="AZ42" s="673"/>
    </row>
    <row r="43" spans="1:52" ht="15.95">
      <c r="A43" s="673" t="s">
        <v>150</v>
      </c>
      <c r="B43" s="1107">
        <v>14</v>
      </c>
      <c r="C43" s="1867" t="s">
        <v>404</v>
      </c>
      <c r="D43" s="673" t="s">
        <v>405</v>
      </c>
      <c r="E43" s="1107" t="s">
        <v>403</v>
      </c>
      <c r="F43" s="1107">
        <v>1324350</v>
      </c>
      <c r="G43" s="1107" t="s">
        <v>144</v>
      </c>
      <c r="H43" s="1107" t="s">
        <v>376</v>
      </c>
      <c r="I43" s="1107" t="s">
        <v>326</v>
      </c>
      <c r="J43" s="1864">
        <v>43942</v>
      </c>
      <c r="K43" s="1107">
        <f t="shared" ca="1" si="0"/>
        <v>3.3805555555555555</v>
      </c>
      <c r="L43" s="1107">
        <f t="shared" ca="1" si="1"/>
        <v>1235</v>
      </c>
      <c r="M43" s="1107">
        <f t="shared" ca="1" si="2"/>
        <v>41.166666666666664</v>
      </c>
      <c r="N43" s="678">
        <v>44298</v>
      </c>
      <c r="O43" s="923">
        <v>11.87</v>
      </c>
      <c r="P43" s="673" t="s">
        <v>387</v>
      </c>
      <c r="Q43" s="1107">
        <v>216</v>
      </c>
      <c r="R43" s="1107"/>
      <c r="S43" s="673"/>
      <c r="T43" s="673"/>
      <c r="U43" s="673"/>
      <c r="V43" s="1107">
        <v>175</v>
      </c>
      <c r="W43" s="1107">
        <v>27</v>
      </c>
      <c r="X43" s="1107">
        <v>27</v>
      </c>
      <c r="Y43" s="1107">
        <v>27</v>
      </c>
      <c r="Z43" s="1107">
        <v>27</v>
      </c>
      <c r="AA43" s="1866" t="s">
        <v>381</v>
      </c>
      <c r="AB43" s="1866" t="s">
        <v>381</v>
      </c>
      <c r="AC43" s="1866" t="s">
        <v>381</v>
      </c>
      <c r="AD43" s="1866" t="s">
        <v>381</v>
      </c>
      <c r="AE43" s="1866" t="s">
        <v>381</v>
      </c>
      <c r="AF43" s="1866" t="s">
        <v>381</v>
      </c>
      <c r="AG43" s="1866" t="s">
        <v>381</v>
      </c>
      <c r="AH43" s="1866" t="s">
        <v>381</v>
      </c>
      <c r="AI43" s="1866" t="s">
        <v>381</v>
      </c>
      <c r="AJ43" s="1866" t="s">
        <v>381</v>
      </c>
      <c r="AK43" s="1866" t="s">
        <v>381</v>
      </c>
      <c r="AL43" s="1866" t="s">
        <v>381</v>
      </c>
      <c r="AM43" s="1866" t="s">
        <v>381</v>
      </c>
      <c r="AN43" s="1107">
        <v>28</v>
      </c>
      <c r="AO43" s="1107">
        <v>28</v>
      </c>
      <c r="AP43" s="1107"/>
      <c r="AQ43" s="1107"/>
      <c r="AR43" s="1107"/>
      <c r="AS43" s="1107"/>
      <c r="AT43" s="1107"/>
      <c r="AU43" s="1107"/>
      <c r="AV43" s="1107"/>
      <c r="AW43" s="1107" t="s">
        <v>317</v>
      </c>
      <c r="AX43" s="1107" t="s">
        <v>317</v>
      </c>
      <c r="AY43" s="1107">
        <v>31</v>
      </c>
      <c r="AZ43" s="673"/>
    </row>
    <row r="44" spans="1:52" ht="15.95">
      <c r="A44" s="673" t="s">
        <v>150</v>
      </c>
      <c r="B44" s="1107">
        <v>15</v>
      </c>
      <c r="C44" s="1867" t="s">
        <v>406</v>
      </c>
      <c r="D44" s="673" t="s">
        <v>407</v>
      </c>
      <c r="E44" s="1107" t="s">
        <v>403</v>
      </c>
      <c r="F44" s="1107">
        <v>1324350</v>
      </c>
      <c r="G44" s="1107" t="s">
        <v>144</v>
      </c>
      <c r="H44" s="1107" t="s">
        <v>376</v>
      </c>
      <c r="I44" s="1107" t="s">
        <v>316</v>
      </c>
      <c r="J44" s="1864">
        <v>43942</v>
      </c>
      <c r="K44" s="1107">
        <f t="shared" ca="1" si="0"/>
        <v>3.3805555555555555</v>
      </c>
      <c r="L44" s="1107">
        <f t="shared" ca="1" si="1"/>
        <v>1235</v>
      </c>
      <c r="M44" s="1107">
        <f t="shared" ca="1" si="2"/>
        <v>41.166666666666664</v>
      </c>
      <c r="N44" s="678">
        <v>44298</v>
      </c>
      <c r="O44" s="923">
        <v>11.87</v>
      </c>
      <c r="P44" s="673" t="s">
        <v>387</v>
      </c>
      <c r="Q44" s="1107">
        <v>202</v>
      </c>
      <c r="R44" s="1107"/>
      <c r="S44" s="673"/>
      <c r="T44" s="673"/>
      <c r="U44" s="673"/>
      <c r="V44" s="1107">
        <v>153</v>
      </c>
      <c r="W44" s="1107">
        <v>23</v>
      </c>
      <c r="X44" s="1107">
        <v>24</v>
      </c>
      <c r="Y44" s="1107">
        <v>24</v>
      </c>
      <c r="Z44" s="1107">
        <v>24</v>
      </c>
      <c r="AA44" s="1866" t="s">
        <v>381</v>
      </c>
      <c r="AB44" s="1866" t="s">
        <v>381</v>
      </c>
      <c r="AC44" s="1866" t="s">
        <v>381</v>
      </c>
      <c r="AD44" s="1866" t="s">
        <v>381</v>
      </c>
      <c r="AE44" s="1866" t="s">
        <v>381</v>
      </c>
      <c r="AF44" s="1866" t="s">
        <v>381</v>
      </c>
      <c r="AG44" s="1866" t="s">
        <v>381</v>
      </c>
      <c r="AH44" s="1866" t="s">
        <v>381</v>
      </c>
      <c r="AI44" s="1866" t="s">
        <v>381</v>
      </c>
      <c r="AJ44" s="1866" t="s">
        <v>381</v>
      </c>
      <c r="AK44" s="1866" t="s">
        <v>381</v>
      </c>
      <c r="AL44" s="1866" t="s">
        <v>381</v>
      </c>
      <c r="AM44" s="1866" t="s">
        <v>381</v>
      </c>
      <c r="AN44" s="1107">
        <v>26</v>
      </c>
      <c r="AO44" s="1107">
        <v>26</v>
      </c>
      <c r="AP44" s="1107"/>
      <c r="AQ44" s="1107"/>
      <c r="AR44" s="1107"/>
      <c r="AS44" s="1107"/>
      <c r="AT44" s="1107"/>
      <c r="AU44" s="1107"/>
      <c r="AV44" s="1107"/>
      <c r="AW44" s="1107" t="s">
        <v>317</v>
      </c>
      <c r="AX44" s="1107" t="s">
        <v>317</v>
      </c>
      <c r="AY44" s="1107">
        <v>26</v>
      </c>
      <c r="AZ44" s="673"/>
    </row>
    <row r="45" spans="1:52" ht="15.95">
      <c r="A45" s="673" t="s">
        <v>150</v>
      </c>
      <c r="B45" s="1107">
        <v>16</v>
      </c>
      <c r="C45" s="1867" t="s">
        <v>408</v>
      </c>
      <c r="D45" s="673" t="s">
        <v>409</v>
      </c>
      <c r="E45" s="1107" t="s">
        <v>403</v>
      </c>
      <c r="F45" s="1107">
        <v>1324350</v>
      </c>
      <c r="G45" s="1107" t="s">
        <v>144</v>
      </c>
      <c r="H45" s="1107" t="s">
        <v>376</v>
      </c>
      <c r="I45" s="1107" t="s">
        <v>323</v>
      </c>
      <c r="J45" s="1864">
        <v>43942</v>
      </c>
      <c r="K45" s="1107">
        <f t="shared" ca="1" si="0"/>
        <v>3.3805555555555555</v>
      </c>
      <c r="L45" s="1107">
        <f t="shared" ca="1" si="1"/>
        <v>1235</v>
      </c>
      <c r="M45" s="1107">
        <f t="shared" ca="1" si="2"/>
        <v>41.166666666666664</v>
      </c>
      <c r="N45" s="678">
        <v>44298</v>
      </c>
      <c r="O45" s="923">
        <v>11.87</v>
      </c>
      <c r="P45" s="673" t="s">
        <v>387</v>
      </c>
      <c r="Q45" s="1107">
        <v>173</v>
      </c>
      <c r="R45" s="1107"/>
      <c r="S45" s="673"/>
      <c r="T45" s="673"/>
      <c r="U45" s="673"/>
      <c r="V45" s="1107">
        <v>162</v>
      </c>
      <c r="W45" s="1107">
        <v>23</v>
      </c>
      <c r="X45" s="1107">
        <v>25</v>
      </c>
      <c r="Y45" s="1107">
        <v>25</v>
      </c>
      <c r="Z45" s="1107">
        <v>25</v>
      </c>
      <c r="AA45" s="1866" t="s">
        <v>381</v>
      </c>
      <c r="AB45" s="1866" t="s">
        <v>381</v>
      </c>
      <c r="AC45" s="1866" t="s">
        <v>381</v>
      </c>
      <c r="AD45" s="1866" t="s">
        <v>381</v>
      </c>
      <c r="AE45" s="1866" t="s">
        <v>381</v>
      </c>
      <c r="AF45" s="1866" t="s">
        <v>381</v>
      </c>
      <c r="AG45" s="1866" t="s">
        <v>381</v>
      </c>
      <c r="AH45" s="1866" t="s">
        <v>381</v>
      </c>
      <c r="AI45" s="1866" t="s">
        <v>381</v>
      </c>
      <c r="AJ45" s="1866" t="s">
        <v>381</v>
      </c>
      <c r="AK45" s="1866" t="s">
        <v>381</v>
      </c>
      <c r="AL45" s="1866" t="s">
        <v>381</v>
      </c>
      <c r="AM45" s="1866" t="s">
        <v>381</v>
      </c>
      <c r="AN45" s="1107">
        <v>27</v>
      </c>
      <c r="AO45" s="1107">
        <v>27</v>
      </c>
      <c r="AP45" s="1107"/>
      <c r="AQ45" s="1107"/>
      <c r="AR45" s="1107"/>
      <c r="AS45" s="1107"/>
      <c r="AT45" s="1107"/>
      <c r="AU45" s="1107"/>
      <c r="AV45" s="1107"/>
      <c r="AW45" s="1107" t="s">
        <v>317</v>
      </c>
      <c r="AX45" s="1107" t="s">
        <v>317</v>
      </c>
      <c r="AY45" s="1107">
        <v>26</v>
      </c>
      <c r="AZ45" s="673"/>
    </row>
    <row r="46" spans="1:52" ht="15.95">
      <c r="A46" s="673" t="s">
        <v>150</v>
      </c>
      <c r="B46" s="1107">
        <v>17</v>
      </c>
      <c r="C46" s="1867" t="s">
        <v>410</v>
      </c>
      <c r="D46" s="673" t="s">
        <v>411</v>
      </c>
      <c r="E46" s="1107" t="s">
        <v>403</v>
      </c>
      <c r="F46" s="1107">
        <v>1324350</v>
      </c>
      <c r="G46" s="1107" t="s">
        <v>144</v>
      </c>
      <c r="H46" s="1107" t="s">
        <v>376</v>
      </c>
      <c r="I46" s="1107" t="s">
        <v>412</v>
      </c>
      <c r="J46" s="1864">
        <v>43950</v>
      </c>
      <c r="K46" s="1107">
        <f t="shared" ca="1" si="0"/>
        <v>3.3583333333333334</v>
      </c>
      <c r="L46" s="1107">
        <f t="shared" ca="1" si="1"/>
        <v>1227</v>
      </c>
      <c r="M46" s="1107">
        <f t="shared" ca="1" si="2"/>
        <v>40.9</v>
      </c>
      <c r="N46" s="678">
        <v>44298</v>
      </c>
      <c r="O46" s="923">
        <v>11.6</v>
      </c>
      <c r="P46" s="673" t="s">
        <v>387</v>
      </c>
      <c r="Q46" s="1107">
        <v>220</v>
      </c>
      <c r="R46" s="1107"/>
      <c r="S46" s="673"/>
      <c r="T46" s="673"/>
      <c r="U46" s="673"/>
      <c r="V46" s="1107">
        <v>138</v>
      </c>
      <c r="W46" s="1107">
        <v>23</v>
      </c>
      <c r="X46" s="1107">
        <v>24</v>
      </c>
      <c r="Y46" s="1107">
        <v>24</v>
      </c>
      <c r="Z46" s="1107">
        <v>24</v>
      </c>
      <c r="AA46" s="1866" t="s">
        <v>381</v>
      </c>
      <c r="AB46" s="1866" t="s">
        <v>381</v>
      </c>
      <c r="AC46" s="1866" t="s">
        <v>381</v>
      </c>
      <c r="AD46" s="1866" t="s">
        <v>381</v>
      </c>
      <c r="AE46" s="1866" t="s">
        <v>381</v>
      </c>
      <c r="AF46" s="1866" t="s">
        <v>381</v>
      </c>
      <c r="AG46" s="1866" t="s">
        <v>381</v>
      </c>
      <c r="AH46" s="1866" t="s">
        <v>381</v>
      </c>
      <c r="AI46" s="1866" t="s">
        <v>381</v>
      </c>
      <c r="AJ46" s="1866" t="s">
        <v>381</v>
      </c>
      <c r="AK46" s="1866" t="s">
        <v>381</v>
      </c>
      <c r="AL46" s="1866" t="s">
        <v>381</v>
      </c>
      <c r="AM46" s="1866" t="s">
        <v>381</v>
      </c>
      <c r="AN46" s="1107">
        <v>28</v>
      </c>
      <c r="AO46" s="1107">
        <v>28</v>
      </c>
      <c r="AP46" s="1107"/>
      <c r="AQ46" s="1107"/>
      <c r="AR46" s="1107"/>
      <c r="AS46" s="1107"/>
      <c r="AT46" s="1107"/>
      <c r="AU46" s="1107"/>
      <c r="AV46" s="1107"/>
      <c r="AW46" s="1107" t="s">
        <v>317</v>
      </c>
      <c r="AX46" s="1107" t="s">
        <v>317</v>
      </c>
      <c r="AY46" s="1107">
        <v>25</v>
      </c>
      <c r="AZ46" s="673"/>
    </row>
    <row r="47" spans="1:52" ht="15.95">
      <c r="A47" s="673" t="s">
        <v>150</v>
      </c>
      <c r="B47" s="1107">
        <v>18</v>
      </c>
      <c r="C47" s="1867" t="s">
        <v>413</v>
      </c>
      <c r="D47" s="673" t="s">
        <v>414</v>
      </c>
      <c r="E47" s="1107" t="s">
        <v>415</v>
      </c>
      <c r="F47" s="1107">
        <v>1299771</v>
      </c>
      <c r="G47" s="1107" t="s">
        <v>142</v>
      </c>
      <c r="H47" s="1107" t="s">
        <v>170</v>
      </c>
      <c r="I47" s="1107" t="s">
        <v>316</v>
      </c>
      <c r="J47" s="1864">
        <v>43949</v>
      </c>
      <c r="K47" s="1107">
        <f t="shared" ca="1" si="0"/>
        <v>3.3611111111111112</v>
      </c>
      <c r="L47" s="1107">
        <f t="shared" ca="1" si="1"/>
        <v>1228</v>
      </c>
      <c r="M47" s="1107">
        <f t="shared" ca="1" si="2"/>
        <v>40.93333333333333</v>
      </c>
      <c r="N47" s="678">
        <v>44298</v>
      </c>
      <c r="O47" s="923">
        <v>11.63</v>
      </c>
      <c r="P47" s="673" t="s">
        <v>141</v>
      </c>
      <c r="Q47" s="1107" t="s">
        <v>416</v>
      </c>
      <c r="R47" s="1107"/>
      <c r="S47" s="673"/>
      <c r="T47" s="673"/>
      <c r="U47" s="673"/>
      <c r="V47" s="1107">
        <v>143</v>
      </c>
      <c r="W47" s="1107">
        <v>24</v>
      </c>
      <c r="X47" s="1107">
        <v>31</v>
      </c>
      <c r="Y47" s="1107">
        <v>34</v>
      </c>
      <c r="Z47" s="1107">
        <v>38</v>
      </c>
      <c r="AA47" s="1107">
        <v>39</v>
      </c>
      <c r="AB47" s="1107">
        <v>40</v>
      </c>
      <c r="AC47" s="1107">
        <v>39</v>
      </c>
      <c r="AD47" s="1107">
        <v>41</v>
      </c>
      <c r="AE47" s="1107">
        <v>44</v>
      </c>
      <c r="AF47" s="1107">
        <v>47</v>
      </c>
      <c r="AG47" s="1107">
        <v>48</v>
      </c>
      <c r="AH47" s="1107">
        <v>48</v>
      </c>
      <c r="AI47" s="1107">
        <v>49</v>
      </c>
      <c r="AJ47" s="1107">
        <v>49</v>
      </c>
      <c r="AK47" s="1107">
        <v>49</v>
      </c>
      <c r="AL47" s="1107">
        <v>49</v>
      </c>
      <c r="AM47" s="1107">
        <v>50</v>
      </c>
      <c r="AN47" s="1107">
        <v>50</v>
      </c>
      <c r="AO47" s="1107">
        <v>50</v>
      </c>
      <c r="AP47" s="1107">
        <v>51</v>
      </c>
      <c r="AQ47" s="1107">
        <v>51</v>
      </c>
      <c r="AR47" s="1107">
        <v>51</v>
      </c>
      <c r="AS47" s="1107">
        <v>52</v>
      </c>
      <c r="AT47" s="1107">
        <v>51</v>
      </c>
      <c r="AU47" s="1107">
        <v>51</v>
      </c>
      <c r="AV47" s="1107">
        <v>50</v>
      </c>
      <c r="AW47" s="1107" t="s">
        <v>317</v>
      </c>
      <c r="AX47" s="1107">
        <v>53</v>
      </c>
      <c r="AY47" s="1107">
        <v>52</v>
      </c>
      <c r="AZ47" s="673"/>
    </row>
    <row r="48" spans="1:52" ht="15.95">
      <c r="A48" s="673" t="s">
        <v>150</v>
      </c>
      <c r="B48" s="1107">
        <v>19</v>
      </c>
      <c r="C48" s="1867" t="s">
        <v>417</v>
      </c>
      <c r="D48" s="673" t="s">
        <v>418</v>
      </c>
      <c r="E48" s="1107" t="s">
        <v>415</v>
      </c>
      <c r="F48" s="1107">
        <v>1299771</v>
      </c>
      <c r="G48" s="1107" t="s">
        <v>142</v>
      </c>
      <c r="H48" s="1107" t="s">
        <v>170</v>
      </c>
      <c r="I48" s="1107" t="s">
        <v>323</v>
      </c>
      <c r="J48" s="1864">
        <v>43949</v>
      </c>
      <c r="K48" s="1107">
        <f t="shared" ca="1" si="0"/>
        <v>3.3611111111111112</v>
      </c>
      <c r="L48" s="1107">
        <f t="shared" ca="1" si="1"/>
        <v>1228</v>
      </c>
      <c r="M48" s="1107">
        <f t="shared" ca="1" si="2"/>
        <v>40.93333333333333</v>
      </c>
      <c r="N48" s="678">
        <v>44298</v>
      </c>
      <c r="O48" s="923">
        <v>11.63</v>
      </c>
      <c r="P48" s="673" t="s">
        <v>141</v>
      </c>
      <c r="Q48" s="1107" t="s">
        <v>416</v>
      </c>
      <c r="R48" s="1107"/>
      <c r="S48" s="673"/>
      <c r="T48" s="673"/>
      <c r="U48" s="673"/>
      <c r="V48" s="1107">
        <v>218</v>
      </c>
      <c r="W48" s="1107">
        <v>25</v>
      </c>
      <c r="X48" s="1107">
        <v>33</v>
      </c>
      <c r="Y48" s="1107">
        <v>35</v>
      </c>
      <c r="Z48" s="1107">
        <v>38</v>
      </c>
      <c r="AA48" s="1107">
        <v>38</v>
      </c>
      <c r="AB48" s="1107">
        <v>40</v>
      </c>
      <c r="AC48" s="1107">
        <v>40</v>
      </c>
      <c r="AD48" s="1107">
        <v>43</v>
      </c>
      <c r="AE48" s="1107">
        <v>45</v>
      </c>
      <c r="AF48" s="1107">
        <v>48</v>
      </c>
      <c r="AG48" s="1107">
        <v>50</v>
      </c>
      <c r="AH48" s="1107">
        <v>50</v>
      </c>
      <c r="AI48" s="1107">
        <v>51</v>
      </c>
      <c r="AJ48" s="1107">
        <v>51</v>
      </c>
      <c r="AK48" s="1107">
        <v>53</v>
      </c>
      <c r="AL48" s="1107">
        <v>53</v>
      </c>
      <c r="AM48" s="1107">
        <v>53</v>
      </c>
      <c r="AN48" s="1107">
        <v>53</v>
      </c>
      <c r="AO48" s="1107">
        <v>53</v>
      </c>
      <c r="AP48" s="1107">
        <v>53</v>
      </c>
      <c r="AQ48" s="1107">
        <v>53</v>
      </c>
      <c r="AR48" s="1107">
        <v>54</v>
      </c>
      <c r="AS48" s="1107">
        <v>54</v>
      </c>
      <c r="AT48" s="1107">
        <v>55</v>
      </c>
      <c r="AU48" s="1107">
        <v>55</v>
      </c>
      <c r="AV48" s="1107">
        <v>55</v>
      </c>
      <c r="AW48" s="1107" t="s">
        <v>317</v>
      </c>
      <c r="AX48" s="1107">
        <v>55</v>
      </c>
      <c r="AY48" s="1107">
        <v>55</v>
      </c>
      <c r="AZ48" s="673"/>
    </row>
    <row r="49" spans="1:52" ht="15.95">
      <c r="A49" s="673" t="s">
        <v>150</v>
      </c>
      <c r="B49" s="1107">
        <v>20</v>
      </c>
      <c r="C49" s="1867" t="s">
        <v>419</v>
      </c>
      <c r="D49" s="673" t="s">
        <v>420</v>
      </c>
      <c r="E49" s="1107" t="s">
        <v>415</v>
      </c>
      <c r="F49" s="1107">
        <v>1299771</v>
      </c>
      <c r="G49" s="1107" t="s">
        <v>142</v>
      </c>
      <c r="H49" s="1107" t="s">
        <v>170</v>
      </c>
      <c r="I49" s="1107" t="s">
        <v>320</v>
      </c>
      <c r="J49" s="1864">
        <v>43949</v>
      </c>
      <c r="K49" s="1107">
        <f t="shared" ca="1" si="0"/>
        <v>3.3611111111111112</v>
      </c>
      <c r="L49" s="1107">
        <f t="shared" ca="1" si="1"/>
        <v>1228</v>
      </c>
      <c r="M49" s="1107">
        <f t="shared" ca="1" si="2"/>
        <v>40.93333333333333</v>
      </c>
      <c r="N49" s="678">
        <v>44298</v>
      </c>
      <c r="O49" s="923">
        <v>11.63</v>
      </c>
      <c r="P49" s="673" t="s">
        <v>141</v>
      </c>
      <c r="Q49" s="1107" t="s">
        <v>416</v>
      </c>
      <c r="R49" s="1107"/>
      <c r="S49" s="673"/>
      <c r="T49" s="673"/>
      <c r="U49" s="673"/>
      <c r="V49" s="1107">
        <v>201</v>
      </c>
      <c r="W49" s="1107">
        <v>26</v>
      </c>
      <c r="X49" s="1107">
        <v>33</v>
      </c>
      <c r="Y49" s="1107">
        <v>35</v>
      </c>
      <c r="Z49" s="1107">
        <v>39</v>
      </c>
      <c r="AA49" s="1107">
        <v>40</v>
      </c>
      <c r="AB49" s="1107">
        <v>41</v>
      </c>
      <c r="AC49" s="1107">
        <v>41</v>
      </c>
      <c r="AD49" s="1107">
        <v>42</v>
      </c>
      <c r="AE49" s="1107">
        <v>45</v>
      </c>
      <c r="AF49" s="1107">
        <v>47</v>
      </c>
      <c r="AG49" s="1107">
        <v>47</v>
      </c>
      <c r="AH49" s="1107">
        <v>47</v>
      </c>
      <c r="AI49" s="1107">
        <v>47</v>
      </c>
      <c r="AJ49" s="1107">
        <v>48</v>
      </c>
      <c r="AK49" s="1107">
        <v>48</v>
      </c>
      <c r="AL49" s="1107">
        <v>48</v>
      </c>
      <c r="AM49" s="1107">
        <v>48</v>
      </c>
      <c r="AN49" s="1107">
        <v>48</v>
      </c>
      <c r="AO49" s="1107">
        <v>48</v>
      </c>
      <c r="AP49" s="1107">
        <v>48</v>
      </c>
      <c r="AQ49" s="1107">
        <v>48</v>
      </c>
      <c r="AR49" s="1107">
        <v>49</v>
      </c>
      <c r="AS49" s="1107">
        <v>50</v>
      </c>
      <c r="AT49" s="1107">
        <v>51</v>
      </c>
      <c r="AU49" s="1107">
        <v>50</v>
      </c>
      <c r="AV49" s="1107">
        <v>51</v>
      </c>
      <c r="AW49" s="1107" t="s">
        <v>317</v>
      </c>
      <c r="AX49" s="1107">
        <v>55</v>
      </c>
      <c r="AY49" s="1107">
        <v>52</v>
      </c>
      <c r="AZ49" s="673"/>
    </row>
    <row r="50" spans="1:52" ht="15.95">
      <c r="A50" s="673" t="s">
        <v>150</v>
      </c>
      <c r="B50" s="1107">
        <v>21</v>
      </c>
      <c r="C50" s="1867" t="s">
        <v>421</v>
      </c>
      <c r="D50" s="673" t="s">
        <v>422</v>
      </c>
      <c r="E50" s="1107" t="s">
        <v>423</v>
      </c>
      <c r="F50" s="1107">
        <v>1343452</v>
      </c>
      <c r="G50" s="1107" t="s">
        <v>144</v>
      </c>
      <c r="H50" s="1107" t="s">
        <v>170</v>
      </c>
      <c r="I50" s="1107" t="s">
        <v>316</v>
      </c>
      <c r="J50" s="1864">
        <v>43949</v>
      </c>
      <c r="K50" s="1107">
        <f t="shared" ca="1" si="0"/>
        <v>3.3611111111111112</v>
      </c>
      <c r="L50" s="1107">
        <f t="shared" ca="1" si="1"/>
        <v>1228</v>
      </c>
      <c r="M50" s="1107">
        <f t="shared" ca="1" si="2"/>
        <v>40.93333333333333</v>
      </c>
      <c r="N50" s="678">
        <v>44298</v>
      </c>
      <c r="O50" s="923">
        <v>11.63</v>
      </c>
      <c r="P50" s="673" t="s">
        <v>141</v>
      </c>
      <c r="Q50" s="1107">
        <v>207</v>
      </c>
      <c r="R50" s="1107"/>
      <c r="S50" s="673"/>
      <c r="T50" s="673"/>
      <c r="U50" s="673"/>
      <c r="V50" s="1107">
        <v>188</v>
      </c>
      <c r="W50" s="1107">
        <v>28</v>
      </c>
      <c r="X50" s="1107">
        <v>31</v>
      </c>
      <c r="Y50" s="1107">
        <v>33</v>
      </c>
      <c r="Z50" s="1107">
        <v>35</v>
      </c>
      <c r="AA50" s="1107">
        <v>42</v>
      </c>
      <c r="AB50" s="1107">
        <v>41</v>
      </c>
      <c r="AC50" s="1107">
        <v>41</v>
      </c>
      <c r="AD50" s="1107">
        <v>43</v>
      </c>
      <c r="AE50" s="1107">
        <v>37</v>
      </c>
      <c r="AF50" s="1107">
        <v>37</v>
      </c>
      <c r="AG50" s="1107">
        <v>39</v>
      </c>
      <c r="AH50" s="1107">
        <v>41</v>
      </c>
      <c r="AI50" s="1107">
        <v>44</v>
      </c>
      <c r="AJ50" s="1107">
        <v>46</v>
      </c>
      <c r="AK50" s="1107">
        <v>47</v>
      </c>
      <c r="AL50" s="1107">
        <v>48</v>
      </c>
      <c r="AM50" s="1107">
        <v>49</v>
      </c>
      <c r="AN50" s="1107">
        <v>49</v>
      </c>
      <c r="AO50" s="1107">
        <v>49</v>
      </c>
      <c r="AP50" s="1107">
        <v>49</v>
      </c>
      <c r="AQ50" s="1107">
        <v>49</v>
      </c>
      <c r="AR50" s="1107">
        <v>49</v>
      </c>
      <c r="AS50" s="1107">
        <v>49</v>
      </c>
      <c r="AT50" s="1107">
        <v>49</v>
      </c>
      <c r="AU50" s="1107">
        <v>50</v>
      </c>
      <c r="AV50" s="1107">
        <v>49</v>
      </c>
      <c r="AW50" s="1107" t="s">
        <v>317</v>
      </c>
      <c r="AX50" s="1107">
        <v>62</v>
      </c>
      <c r="AY50" s="1107">
        <v>59</v>
      </c>
      <c r="AZ50" s="673"/>
    </row>
    <row r="51" spans="1:52" ht="15.95">
      <c r="A51" s="673" t="s">
        <v>150</v>
      </c>
      <c r="B51" s="1107">
        <v>22</v>
      </c>
      <c r="C51" s="87"/>
      <c r="D51" s="1219" t="s">
        <v>424</v>
      </c>
      <c r="E51" s="1220" t="s">
        <v>423</v>
      </c>
      <c r="F51" s="1220">
        <v>1343452</v>
      </c>
      <c r="G51" s="1220" t="s">
        <v>144</v>
      </c>
      <c r="H51" s="1220" t="s">
        <v>170</v>
      </c>
      <c r="I51" s="1220" t="s">
        <v>425</v>
      </c>
      <c r="J51" s="1222">
        <v>43900</v>
      </c>
      <c r="K51" s="1107">
        <f t="shared" ca="1" si="0"/>
        <v>3.4944444444444445</v>
      </c>
      <c r="L51" s="1107">
        <f t="shared" ca="1" si="1"/>
        <v>1277</v>
      </c>
      <c r="M51" s="1107">
        <f t="shared" ca="1" si="2"/>
        <v>42.56666666666667</v>
      </c>
      <c r="N51" s="678">
        <v>44298</v>
      </c>
      <c r="O51" s="923">
        <v>13.27</v>
      </c>
      <c r="P51" s="673" t="s">
        <v>141</v>
      </c>
      <c r="Q51" s="1107" t="s">
        <v>426</v>
      </c>
      <c r="R51" s="1107"/>
      <c r="S51" s="673"/>
      <c r="T51" s="673"/>
      <c r="U51" s="673"/>
      <c r="V51" s="1107">
        <v>239</v>
      </c>
      <c r="W51" s="1866" t="s">
        <v>381</v>
      </c>
      <c r="X51" s="1866" t="s">
        <v>381</v>
      </c>
      <c r="Y51" s="1866" t="s">
        <v>381</v>
      </c>
      <c r="Z51" s="1866" t="s">
        <v>381</v>
      </c>
      <c r="AA51" s="1866" t="s">
        <v>381</v>
      </c>
      <c r="AB51" s="1107">
        <v>41</v>
      </c>
      <c r="AC51" s="1107">
        <v>42</v>
      </c>
      <c r="AD51" s="1107">
        <v>43</v>
      </c>
      <c r="AE51" s="1107">
        <v>40</v>
      </c>
      <c r="AF51" s="1107">
        <v>40</v>
      </c>
      <c r="AG51" s="1866" t="s">
        <v>381</v>
      </c>
      <c r="AH51" s="1866" t="s">
        <v>381</v>
      </c>
      <c r="AI51" s="1866" t="s">
        <v>381</v>
      </c>
      <c r="AJ51" s="1866" t="s">
        <v>381</v>
      </c>
      <c r="AK51" s="1866" t="s">
        <v>381</v>
      </c>
      <c r="AL51" s="1866" t="s">
        <v>381</v>
      </c>
      <c r="AM51" s="1866" t="s">
        <v>381</v>
      </c>
      <c r="AN51" s="1866" t="s">
        <v>381</v>
      </c>
      <c r="AO51" s="1866" t="s">
        <v>381</v>
      </c>
      <c r="AP51" s="1866" t="s">
        <v>381</v>
      </c>
      <c r="AQ51" s="1866" t="s">
        <v>381</v>
      </c>
      <c r="AR51" s="1866" t="s">
        <v>381</v>
      </c>
      <c r="AS51" s="1866" t="s">
        <v>381</v>
      </c>
      <c r="AT51" s="1107"/>
      <c r="AU51" s="1107"/>
      <c r="AV51" s="1107"/>
      <c r="AW51" s="1107"/>
      <c r="AX51" s="1107" t="s">
        <v>317</v>
      </c>
      <c r="AY51" s="1107" t="s">
        <v>317</v>
      </c>
      <c r="AZ51" s="673"/>
    </row>
    <row r="52" spans="1:52" ht="15.95">
      <c r="A52" s="673" t="s">
        <v>150</v>
      </c>
      <c r="B52" s="1107">
        <v>23</v>
      </c>
      <c r="C52" s="1867" t="s">
        <v>427</v>
      </c>
      <c r="D52" s="673" t="s">
        <v>428</v>
      </c>
      <c r="E52" s="1107" t="s">
        <v>423</v>
      </c>
      <c r="F52" s="1107">
        <v>1343452</v>
      </c>
      <c r="G52" s="1107" t="s">
        <v>144</v>
      </c>
      <c r="H52" s="1107" t="s">
        <v>170</v>
      </c>
      <c r="I52" s="1107" t="s">
        <v>329</v>
      </c>
      <c r="J52" s="1864">
        <v>43900</v>
      </c>
      <c r="K52" s="1107">
        <f t="shared" ca="1" si="0"/>
        <v>3.4944444444444445</v>
      </c>
      <c r="L52" s="1107">
        <f t="shared" ca="1" si="1"/>
        <v>1277</v>
      </c>
      <c r="M52" s="1107">
        <f t="shared" ca="1" si="2"/>
        <v>42.56666666666667</v>
      </c>
      <c r="N52" s="678">
        <v>44298</v>
      </c>
      <c r="O52" s="923">
        <v>13.27</v>
      </c>
      <c r="P52" s="673" t="s">
        <v>141</v>
      </c>
      <c r="Q52" s="1107" t="s">
        <v>426</v>
      </c>
      <c r="R52" s="1107"/>
      <c r="S52" s="673"/>
      <c r="T52" s="673"/>
      <c r="U52" s="673"/>
      <c r="V52" s="1107">
        <v>162</v>
      </c>
      <c r="W52" s="1866" t="s">
        <v>381</v>
      </c>
      <c r="X52" s="1866" t="s">
        <v>381</v>
      </c>
      <c r="Y52" s="1866" t="s">
        <v>381</v>
      </c>
      <c r="Z52" s="1866" t="s">
        <v>381</v>
      </c>
      <c r="AA52" s="1866" t="s">
        <v>381</v>
      </c>
      <c r="AB52" s="1107">
        <v>38</v>
      </c>
      <c r="AC52" s="1107">
        <v>38</v>
      </c>
      <c r="AD52" s="1107">
        <v>40</v>
      </c>
      <c r="AE52" s="1107">
        <v>40</v>
      </c>
      <c r="AF52" s="1107">
        <v>40</v>
      </c>
      <c r="AG52" s="1107">
        <v>41</v>
      </c>
      <c r="AH52" s="1107">
        <v>43</v>
      </c>
      <c r="AI52" s="1107">
        <v>45</v>
      </c>
      <c r="AJ52" s="1107">
        <v>45</v>
      </c>
      <c r="AK52" s="1107">
        <v>47</v>
      </c>
      <c r="AL52" s="1107">
        <v>48</v>
      </c>
      <c r="AM52" s="1107">
        <v>49</v>
      </c>
      <c r="AN52" s="1107">
        <v>50</v>
      </c>
      <c r="AO52" s="1107">
        <v>51</v>
      </c>
      <c r="AP52" s="1107">
        <v>51</v>
      </c>
      <c r="AQ52" s="1107">
        <v>50</v>
      </c>
      <c r="AR52" s="1107">
        <v>50</v>
      </c>
      <c r="AS52" s="1107">
        <v>50</v>
      </c>
      <c r="AT52" s="1107">
        <v>51</v>
      </c>
      <c r="AU52" s="1107">
        <v>50</v>
      </c>
      <c r="AV52" s="1107">
        <v>50</v>
      </c>
      <c r="AW52" s="1107" t="s">
        <v>317</v>
      </c>
      <c r="AX52" s="1107">
        <v>58</v>
      </c>
      <c r="AY52" s="1107">
        <v>57</v>
      </c>
      <c r="AZ52" s="673"/>
    </row>
    <row r="53" spans="1:52" ht="15.95">
      <c r="A53" s="673" t="s">
        <v>150</v>
      </c>
      <c r="B53" s="1107">
        <v>24</v>
      </c>
      <c r="C53" s="1867" t="s">
        <v>429</v>
      </c>
      <c r="D53" s="673" t="s">
        <v>430</v>
      </c>
      <c r="E53" s="1107" t="s">
        <v>423</v>
      </c>
      <c r="F53" s="1107">
        <v>1343452</v>
      </c>
      <c r="G53" s="1107" t="s">
        <v>144</v>
      </c>
      <c r="H53" s="1107" t="s">
        <v>170</v>
      </c>
      <c r="I53" s="1107" t="s">
        <v>323</v>
      </c>
      <c r="J53" s="1864">
        <v>43949</v>
      </c>
      <c r="K53" s="1107">
        <f t="shared" ca="1" si="0"/>
        <v>3.3611111111111112</v>
      </c>
      <c r="L53" s="1107">
        <f t="shared" ca="1" si="1"/>
        <v>1228</v>
      </c>
      <c r="M53" s="1107">
        <f t="shared" ca="1" si="2"/>
        <v>40.93333333333333</v>
      </c>
      <c r="N53" s="678">
        <v>44298</v>
      </c>
      <c r="O53" s="923">
        <v>11.63</v>
      </c>
      <c r="P53" s="673" t="s">
        <v>141</v>
      </c>
      <c r="Q53" s="1107">
        <v>178</v>
      </c>
      <c r="R53" s="1107"/>
      <c r="S53" s="673"/>
      <c r="T53" s="673"/>
      <c r="U53" s="673"/>
      <c r="V53" s="1107">
        <v>159</v>
      </c>
      <c r="W53" s="1107">
        <v>26</v>
      </c>
      <c r="X53" s="1107">
        <v>29</v>
      </c>
      <c r="Y53" s="1107">
        <v>34</v>
      </c>
      <c r="Z53" s="1107">
        <v>36</v>
      </c>
      <c r="AA53" s="1107">
        <v>39</v>
      </c>
      <c r="AB53" s="1107">
        <v>40</v>
      </c>
      <c r="AC53" s="1107">
        <v>39</v>
      </c>
      <c r="AD53" s="1107">
        <v>44</v>
      </c>
      <c r="AE53" s="1107">
        <v>39</v>
      </c>
      <c r="AF53" s="1107">
        <v>39</v>
      </c>
      <c r="AG53" s="1107">
        <v>40</v>
      </c>
      <c r="AH53" s="1107">
        <v>40</v>
      </c>
      <c r="AI53" s="1107">
        <v>42</v>
      </c>
      <c r="AJ53" s="1107">
        <v>44</v>
      </c>
      <c r="AK53" s="1107">
        <v>46</v>
      </c>
      <c r="AL53" s="1107">
        <v>47</v>
      </c>
      <c r="AM53" s="1107">
        <v>48</v>
      </c>
      <c r="AN53" s="1107">
        <v>48</v>
      </c>
      <c r="AO53" s="1107">
        <v>48</v>
      </c>
      <c r="AP53" s="1107">
        <v>48</v>
      </c>
      <c r="AQ53" s="1107">
        <v>49</v>
      </c>
      <c r="AR53" s="1107">
        <v>49</v>
      </c>
      <c r="AS53" s="1107">
        <v>50</v>
      </c>
      <c r="AT53" s="1107">
        <v>49</v>
      </c>
      <c r="AU53" s="1107">
        <v>49</v>
      </c>
      <c r="AV53" s="1107">
        <v>49</v>
      </c>
      <c r="AW53" s="1107" t="s">
        <v>317</v>
      </c>
      <c r="AX53" s="1107">
        <v>55</v>
      </c>
      <c r="AY53" s="1107">
        <v>55</v>
      </c>
      <c r="AZ53" s="673"/>
    </row>
    <row r="54" spans="1:52" ht="15.95">
      <c r="A54" s="673" t="s">
        <v>150</v>
      </c>
      <c r="B54" s="1107">
        <v>25</v>
      </c>
      <c r="C54" s="1867" t="s">
        <v>431</v>
      </c>
      <c r="D54" s="673" t="s">
        <v>432</v>
      </c>
      <c r="E54" s="1107" t="s">
        <v>433</v>
      </c>
      <c r="F54" s="1107">
        <v>1324359</v>
      </c>
      <c r="G54" s="1107" t="s">
        <v>142</v>
      </c>
      <c r="H54" s="1107" t="s">
        <v>183</v>
      </c>
      <c r="I54" s="1107" t="s">
        <v>329</v>
      </c>
      <c r="J54" s="1864">
        <v>43927</v>
      </c>
      <c r="K54" s="1107">
        <f ca="1">YEARFRAC(J54,TODAY())</f>
        <v>3.4222222222222221</v>
      </c>
      <c r="L54" s="1107">
        <f t="shared" ca="1" si="1"/>
        <v>1250</v>
      </c>
      <c r="M54" s="1107">
        <f t="shared" ca="1" si="2"/>
        <v>41.666666666666664</v>
      </c>
      <c r="N54" s="678">
        <v>44298</v>
      </c>
      <c r="O54" s="923">
        <v>12.37</v>
      </c>
      <c r="P54" s="673" t="s">
        <v>141</v>
      </c>
      <c r="Q54" s="1107">
        <v>152</v>
      </c>
      <c r="R54" s="1107"/>
      <c r="S54" s="673"/>
      <c r="T54" s="673"/>
      <c r="U54" s="673"/>
      <c r="V54" s="1107">
        <v>237</v>
      </c>
      <c r="W54" s="1107">
        <v>32</v>
      </c>
      <c r="X54" s="1107">
        <v>32</v>
      </c>
      <c r="Y54" s="1107">
        <v>33</v>
      </c>
      <c r="Z54" s="1107">
        <v>36</v>
      </c>
      <c r="AA54" s="1107">
        <v>37</v>
      </c>
      <c r="AB54" s="1107">
        <v>37</v>
      </c>
      <c r="AC54" s="1107">
        <v>38</v>
      </c>
      <c r="AD54" s="1107">
        <v>40</v>
      </c>
      <c r="AE54" s="1107">
        <v>40</v>
      </c>
      <c r="AF54" s="1107">
        <v>41</v>
      </c>
      <c r="AG54" s="1107">
        <v>42</v>
      </c>
      <c r="AH54" s="1107">
        <v>43</v>
      </c>
      <c r="AI54" s="1107">
        <v>44</v>
      </c>
      <c r="AJ54" s="1107">
        <v>44</v>
      </c>
      <c r="AK54" s="1107">
        <v>46</v>
      </c>
      <c r="AL54" s="1107">
        <v>47</v>
      </c>
      <c r="AM54" s="1107">
        <v>47</v>
      </c>
      <c r="AN54" s="1107">
        <v>48</v>
      </c>
      <c r="AO54" s="1107">
        <v>49</v>
      </c>
      <c r="AP54" s="1107">
        <v>49</v>
      </c>
      <c r="AQ54" s="1107">
        <v>48</v>
      </c>
      <c r="AR54" s="1107">
        <v>49</v>
      </c>
      <c r="AS54" s="1107">
        <v>49</v>
      </c>
      <c r="AT54" s="1107">
        <v>49</v>
      </c>
      <c r="AU54" s="1107">
        <v>49</v>
      </c>
      <c r="AV54" s="1107">
        <v>50</v>
      </c>
      <c r="AW54" s="1107" t="s">
        <v>317</v>
      </c>
      <c r="AX54" s="1107">
        <v>51</v>
      </c>
      <c r="AY54" s="1107">
        <v>50</v>
      </c>
      <c r="AZ54" s="673"/>
    </row>
    <row r="55" spans="1:52" ht="15.95">
      <c r="A55" s="673" t="s">
        <v>150</v>
      </c>
      <c r="B55" s="1107">
        <v>26</v>
      </c>
      <c r="C55" s="1867" t="s">
        <v>434</v>
      </c>
      <c r="D55" s="673" t="s">
        <v>435</v>
      </c>
      <c r="E55" s="1107" t="s">
        <v>433</v>
      </c>
      <c r="F55" s="1107">
        <v>1324359</v>
      </c>
      <c r="G55" s="1107" t="s">
        <v>142</v>
      </c>
      <c r="H55" s="1107" t="s">
        <v>183</v>
      </c>
      <c r="I55" s="1107" t="s">
        <v>326</v>
      </c>
      <c r="J55" s="1864">
        <v>43927</v>
      </c>
      <c r="K55" s="1107">
        <f t="shared" ca="1" si="0"/>
        <v>3.4222222222222221</v>
      </c>
      <c r="L55" s="1107">
        <f t="shared" ca="1" si="1"/>
        <v>1250</v>
      </c>
      <c r="M55" s="1107">
        <f t="shared" ca="1" si="2"/>
        <v>41.666666666666664</v>
      </c>
      <c r="N55" s="678">
        <v>44298</v>
      </c>
      <c r="O55" s="923">
        <v>12.37</v>
      </c>
      <c r="P55" s="673" t="s">
        <v>141</v>
      </c>
      <c r="Q55" s="1107">
        <v>242</v>
      </c>
      <c r="R55" s="1107"/>
      <c r="S55" s="673"/>
      <c r="T55" s="673"/>
      <c r="U55" s="673"/>
      <c r="V55" s="1107">
        <v>199</v>
      </c>
      <c r="W55" s="1107">
        <v>29</v>
      </c>
      <c r="X55" s="1107">
        <v>30</v>
      </c>
      <c r="Y55" s="1107">
        <v>33</v>
      </c>
      <c r="Z55" s="1107">
        <v>36</v>
      </c>
      <c r="AA55" s="1107">
        <v>37</v>
      </c>
      <c r="AB55" s="1107">
        <v>38</v>
      </c>
      <c r="AC55" s="1107">
        <v>40</v>
      </c>
      <c r="AD55" s="1107">
        <v>42</v>
      </c>
      <c r="AE55" s="1107">
        <v>44</v>
      </c>
      <c r="AF55" s="1107">
        <v>45</v>
      </c>
      <c r="AG55" s="1107">
        <v>45</v>
      </c>
      <c r="AH55" s="1107">
        <v>46</v>
      </c>
      <c r="AI55" s="1107">
        <v>46</v>
      </c>
      <c r="AJ55" s="1107">
        <v>46</v>
      </c>
      <c r="AK55" s="1107">
        <v>46</v>
      </c>
      <c r="AL55" s="1107">
        <v>47</v>
      </c>
      <c r="AM55" s="1107">
        <v>47</v>
      </c>
      <c r="AN55" s="1107">
        <v>47</v>
      </c>
      <c r="AO55" s="1107">
        <v>48</v>
      </c>
      <c r="AP55" s="1107">
        <v>48</v>
      </c>
      <c r="AQ55" s="1107">
        <v>49</v>
      </c>
      <c r="AR55" s="1107">
        <v>49</v>
      </c>
      <c r="AS55" s="1107">
        <v>49</v>
      </c>
      <c r="AT55" s="1107">
        <v>50</v>
      </c>
      <c r="AU55" s="1107">
        <v>51</v>
      </c>
      <c r="AV55" s="1107">
        <v>51</v>
      </c>
      <c r="AW55" s="1107" t="s">
        <v>317</v>
      </c>
      <c r="AX55" s="1107">
        <v>52</v>
      </c>
      <c r="AY55" s="1107">
        <v>51</v>
      </c>
      <c r="AZ55" s="673"/>
    </row>
    <row r="56" spans="1:52" ht="15.95">
      <c r="A56" s="673" t="s">
        <v>150</v>
      </c>
      <c r="B56" s="1107">
        <v>27</v>
      </c>
      <c r="C56" s="1867" t="s">
        <v>408</v>
      </c>
      <c r="D56" s="673" t="s">
        <v>436</v>
      </c>
      <c r="E56" s="1107" t="s">
        <v>437</v>
      </c>
      <c r="F56" s="1107">
        <v>1324352</v>
      </c>
      <c r="G56" s="1107" t="s">
        <v>144</v>
      </c>
      <c r="H56" s="1107" t="s">
        <v>183</v>
      </c>
      <c r="I56" s="1107" t="s">
        <v>329</v>
      </c>
      <c r="J56" s="1864">
        <v>43927</v>
      </c>
      <c r="K56" s="1107">
        <f t="shared" ca="1" si="0"/>
        <v>3.4222222222222221</v>
      </c>
      <c r="L56" s="1107">
        <f t="shared" ca="1" si="1"/>
        <v>1250</v>
      </c>
      <c r="M56" s="1107">
        <f t="shared" ca="1" si="2"/>
        <v>41.666666666666664</v>
      </c>
      <c r="N56" s="678">
        <v>44298</v>
      </c>
      <c r="O56" s="923">
        <v>12.37</v>
      </c>
      <c r="P56" s="673" t="s">
        <v>141</v>
      </c>
      <c r="Q56" s="1107">
        <v>154</v>
      </c>
      <c r="R56" s="1107"/>
      <c r="S56" s="673"/>
      <c r="T56" s="673"/>
      <c r="U56" s="673"/>
      <c r="V56" s="1107">
        <v>192</v>
      </c>
      <c r="W56" s="1107">
        <v>26</v>
      </c>
      <c r="X56" s="1107">
        <v>28</v>
      </c>
      <c r="Y56" s="1107">
        <v>30</v>
      </c>
      <c r="Z56" s="1107">
        <v>34</v>
      </c>
      <c r="AA56" s="1107">
        <v>30</v>
      </c>
      <c r="AB56" s="1107">
        <v>29</v>
      </c>
      <c r="AC56" s="1107">
        <v>40</v>
      </c>
      <c r="AD56" s="1107">
        <v>42</v>
      </c>
      <c r="AE56" s="1107">
        <v>41</v>
      </c>
      <c r="AF56" s="1107">
        <v>41</v>
      </c>
      <c r="AG56" s="1107">
        <v>42</v>
      </c>
      <c r="AH56" s="1107">
        <v>42</v>
      </c>
      <c r="AI56" s="1107">
        <v>43</v>
      </c>
      <c r="AJ56" s="1107">
        <v>43</v>
      </c>
      <c r="AK56" s="1107">
        <v>44</v>
      </c>
      <c r="AL56" s="1107">
        <v>45</v>
      </c>
      <c r="AM56" s="1107">
        <v>46</v>
      </c>
      <c r="AN56" s="1107">
        <v>46</v>
      </c>
      <c r="AO56" s="1107">
        <v>46</v>
      </c>
      <c r="AP56" s="1107">
        <v>46</v>
      </c>
      <c r="AQ56" s="1107">
        <v>46</v>
      </c>
      <c r="AR56" s="1107">
        <v>47</v>
      </c>
      <c r="AS56" s="1107">
        <v>47</v>
      </c>
      <c r="AT56" s="1107">
        <v>48</v>
      </c>
      <c r="AU56" s="1107">
        <v>49</v>
      </c>
      <c r="AV56" s="1107">
        <v>49</v>
      </c>
      <c r="AW56" s="1107" t="s">
        <v>317</v>
      </c>
      <c r="AX56" s="1107">
        <v>50</v>
      </c>
      <c r="AY56" s="1107">
        <v>50</v>
      </c>
      <c r="AZ56" s="673"/>
    </row>
    <row r="57" spans="1:52" ht="15.95">
      <c r="A57" s="673" t="s">
        <v>150</v>
      </c>
      <c r="B57" s="1107">
        <v>28</v>
      </c>
      <c r="C57" s="1867" t="s">
        <v>438</v>
      </c>
      <c r="D57" s="673" t="s">
        <v>439</v>
      </c>
      <c r="E57" s="1107" t="s">
        <v>437</v>
      </c>
      <c r="F57" s="1107">
        <v>1324352</v>
      </c>
      <c r="G57" s="1107" t="s">
        <v>144</v>
      </c>
      <c r="H57" s="1107" t="s">
        <v>183</v>
      </c>
      <c r="I57" s="1107" t="s">
        <v>326</v>
      </c>
      <c r="J57" s="1864">
        <v>43927</v>
      </c>
      <c r="K57" s="1107">
        <f t="shared" ca="1" si="0"/>
        <v>3.4222222222222221</v>
      </c>
      <c r="L57" s="1107">
        <f t="shared" ca="1" si="1"/>
        <v>1250</v>
      </c>
      <c r="M57" s="1107">
        <f t="shared" ca="1" si="2"/>
        <v>41.666666666666664</v>
      </c>
      <c r="N57" s="678">
        <v>44298</v>
      </c>
      <c r="O57" s="923">
        <v>12.37</v>
      </c>
      <c r="P57" s="673" t="s">
        <v>141</v>
      </c>
      <c r="Q57" s="1107">
        <v>179</v>
      </c>
      <c r="R57" s="1107"/>
      <c r="S57" s="673"/>
      <c r="T57" s="673"/>
      <c r="U57" s="673"/>
      <c r="V57" s="1107">
        <v>205</v>
      </c>
      <c r="W57" s="1107">
        <v>27</v>
      </c>
      <c r="X57" s="1107">
        <v>28</v>
      </c>
      <c r="Y57" s="1107">
        <v>30</v>
      </c>
      <c r="Z57" s="1107">
        <v>33</v>
      </c>
      <c r="AA57" s="1107">
        <v>35</v>
      </c>
      <c r="AB57" s="1107">
        <v>37</v>
      </c>
      <c r="AC57" s="1107">
        <v>29</v>
      </c>
      <c r="AD57" s="1107">
        <v>33</v>
      </c>
      <c r="AE57" s="1107">
        <v>32</v>
      </c>
      <c r="AF57" s="1107">
        <v>32</v>
      </c>
      <c r="AG57" s="1107">
        <v>32</v>
      </c>
      <c r="AH57" s="1107">
        <v>33</v>
      </c>
      <c r="AI57" s="1107">
        <v>33</v>
      </c>
      <c r="AJ57" s="1107">
        <v>34</v>
      </c>
      <c r="AK57" s="1107">
        <v>35</v>
      </c>
      <c r="AL57" s="1107">
        <v>36</v>
      </c>
      <c r="AM57" s="1107">
        <v>37</v>
      </c>
      <c r="AN57" s="1107">
        <v>37</v>
      </c>
      <c r="AO57" s="1107">
        <v>38</v>
      </c>
      <c r="AP57" s="1107">
        <v>38</v>
      </c>
      <c r="AQ57" s="1107">
        <v>39</v>
      </c>
      <c r="AR57" s="1107">
        <v>40</v>
      </c>
      <c r="AS57" s="1107">
        <v>40</v>
      </c>
      <c r="AT57" s="1107">
        <v>41</v>
      </c>
      <c r="AU57" s="1107">
        <v>41</v>
      </c>
      <c r="AV57" s="1107">
        <v>41</v>
      </c>
      <c r="AW57" s="1107" t="s">
        <v>317</v>
      </c>
      <c r="AX57" s="1107">
        <v>48</v>
      </c>
      <c r="AY57" s="1107">
        <v>45</v>
      </c>
      <c r="AZ57" s="673"/>
    </row>
    <row r="58" spans="1:52" ht="15.95">
      <c r="A58" s="673" t="s">
        <v>150</v>
      </c>
      <c r="B58" s="1107">
        <v>29</v>
      </c>
      <c r="C58" s="1867" t="s">
        <v>440</v>
      </c>
      <c r="D58" s="673" t="s">
        <v>441</v>
      </c>
      <c r="E58" s="1107" t="s">
        <v>437</v>
      </c>
      <c r="F58" s="1107">
        <v>1324352</v>
      </c>
      <c r="G58" s="1107" t="s">
        <v>144</v>
      </c>
      <c r="H58" s="1107" t="s">
        <v>183</v>
      </c>
      <c r="I58" s="1107" t="s">
        <v>316</v>
      </c>
      <c r="J58" s="1864">
        <v>43937</v>
      </c>
      <c r="K58" s="1107">
        <f t="shared" ca="1" si="0"/>
        <v>3.3944444444444444</v>
      </c>
      <c r="L58" s="1107">
        <f t="shared" ca="1" si="1"/>
        <v>1240</v>
      </c>
      <c r="M58" s="1107">
        <f t="shared" ca="1" si="2"/>
        <v>41.333333333333336</v>
      </c>
      <c r="N58" s="678">
        <v>44298</v>
      </c>
      <c r="O58" s="923">
        <v>12.03</v>
      </c>
      <c r="P58" s="673" t="s">
        <v>141</v>
      </c>
      <c r="Q58" s="1107">
        <v>146</v>
      </c>
      <c r="R58" s="1107"/>
      <c r="S58" s="673"/>
      <c r="T58" s="673"/>
      <c r="U58" s="673"/>
      <c r="V58" s="1107">
        <v>216</v>
      </c>
      <c r="W58" s="1107">
        <v>23</v>
      </c>
      <c r="X58" s="1107">
        <v>25</v>
      </c>
      <c r="Y58" s="1107">
        <v>26</v>
      </c>
      <c r="Z58" s="1107">
        <v>26</v>
      </c>
      <c r="AA58" s="1107">
        <v>26</v>
      </c>
      <c r="AB58" s="1107">
        <v>26</v>
      </c>
      <c r="AC58" s="1107">
        <v>29</v>
      </c>
      <c r="AD58" s="1107">
        <v>30</v>
      </c>
      <c r="AE58" s="1107">
        <v>30</v>
      </c>
      <c r="AF58" s="1107">
        <v>30</v>
      </c>
      <c r="AG58" s="1107">
        <v>30</v>
      </c>
      <c r="AH58" s="1107">
        <v>30</v>
      </c>
      <c r="AI58" s="1107">
        <v>31</v>
      </c>
      <c r="AJ58" s="1107">
        <v>32</v>
      </c>
      <c r="AK58" s="1107">
        <v>32</v>
      </c>
      <c r="AL58" s="1107">
        <v>33</v>
      </c>
      <c r="AM58" s="1107">
        <v>33</v>
      </c>
      <c r="AN58" s="1107">
        <v>34</v>
      </c>
      <c r="AO58" s="1107">
        <v>34</v>
      </c>
      <c r="AP58" s="1107">
        <v>35</v>
      </c>
      <c r="AQ58" s="1107">
        <v>35</v>
      </c>
      <c r="AR58" s="1107">
        <v>35</v>
      </c>
      <c r="AS58" s="1107">
        <v>36</v>
      </c>
      <c r="AT58" s="1107">
        <v>36</v>
      </c>
      <c r="AU58" s="1107">
        <v>37</v>
      </c>
      <c r="AV58" s="1107">
        <v>37</v>
      </c>
      <c r="AW58" s="1107" t="s">
        <v>317</v>
      </c>
      <c r="AX58" s="1107">
        <v>36</v>
      </c>
      <c r="AY58" s="1107">
        <v>35</v>
      </c>
      <c r="AZ58" s="673"/>
    </row>
    <row r="59" spans="1:52" ht="15.95">
      <c r="A59" s="673" t="s">
        <v>317</v>
      </c>
      <c r="B59" s="673" t="s">
        <v>317</v>
      </c>
      <c r="C59" s="673" t="s">
        <v>317</v>
      </c>
      <c r="D59" s="673" t="s">
        <v>317</v>
      </c>
      <c r="E59" s="673" t="s">
        <v>317</v>
      </c>
      <c r="F59" s="673" t="s">
        <v>317</v>
      </c>
      <c r="G59" s="673" t="s">
        <v>317</v>
      </c>
      <c r="H59" s="673" t="s">
        <v>317</v>
      </c>
      <c r="I59" s="673" t="s">
        <v>317</v>
      </c>
      <c r="J59" s="673" t="s">
        <v>317</v>
      </c>
      <c r="K59" s="1107"/>
      <c r="L59" s="1107"/>
      <c r="M59" s="1107"/>
      <c r="N59" s="673" t="s">
        <v>317</v>
      </c>
      <c r="O59" s="673" t="s">
        <v>317</v>
      </c>
      <c r="P59" s="673" t="s">
        <v>317</v>
      </c>
      <c r="Q59" s="673" t="s">
        <v>317</v>
      </c>
      <c r="R59" s="673" t="s">
        <v>317</v>
      </c>
      <c r="S59" s="673" t="s">
        <v>317</v>
      </c>
      <c r="T59" s="673" t="s">
        <v>317</v>
      </c>
      <c r="U59" s="673"/>
      <c r="V59" s="673" t="s">
        <v>317</v>
      </c>
      <c r="W59" s="673" t="s">
        <v>317</v>
      </c>
      <c r="X59" s="673" t="s">
        <v>317</v>
      </c>
      <c r="Y59" s="673" t="s">
        <v>317</v>
      </c>
      <c r="Z59" s="673" t="s">
        <v>317</v>
      </c>
      <c r="AA59" s="673" t="s">
        <v>317</v>
      </c>
      <c r="AB59" s="673" t="s">
        <v>317</v>
      </c>
      <c r="AC59" s="673" t="s">
        <v>317</v>
      </c>
      <c r="AD59" s="673" t="s">
        <v>317</v>
      </c>
      <c r="AE59" s="673" t="s">
        <v>317</v>
      </c>
      <c r="AF59" s="673" t="s">
        <v>317</v>
      </c>
      <c r="AG59" s="673" t="s">
        <v>317</v>
      </c>
      <c r="AH59" s="673" t="s">
        <v>317</v>
      </c>
      <c r="AI59" s="673" t="s">
        <v>317</v>
      </c>
      <c r="AJ59" s="673" t="s">
        <v>317</v>
      </c>
      <c r="AK59" s="673" t="s">
        <v>317</v>
      </c>
      <c r="AL59" s="673" t="s">
        <v>317</v>
      </c>
      <c r="AM59" s="673" t="s">
        <v>317</v>
      </c>
      <c r="AN59" s="673" t="s">
        <v>317</v>
      </c>
      <c r="AO59" s="673" t="s">
        <v>317</v>
      </c>
      <c r="AP59" s="673" t="s">
        <v>317</v>
      </c>
      <c r="AQ59" s="673" t="s">
        <v>317</v>
      </c>
      <c r="AR59" s="673" t="s">
        <v>317</v>
      </c>
      <c r="AS59" s="673" t="s">
        <v>317</v>
      </c>
      <c r="AT59" s="673" t="s">
        <v>317</v>
      </c>
      <c r="AU59" s="673" t="s">
        <v>317</v>
      </c>
      <c r="AV59" s="673" t="s">
        <v>317</v>
      </c>
      <c r="AW59" s="673" t="s">
        <v>317</v>
      </c>
      <c r="AX59" s="673" t="s">
        <v>317</v>
      </c>
      <c r="AY59" s="673" t="s">
        <v>317</v>
      </c>
      <c r="AZ59" s="673" t="s">
        <v>317</v>
      </c>
    </row>
    <row r="60" spans="1:52" ht="15.95">
      <c r="A60" s="673" t="s">
        <v>154</v>
      </c>
      <c r="B60" s="673">
        <v>1</v>
      </c>
      <c r="D60" s="673" t="s">
        <v>442</v>
      </c>
      <c r="E60" s="673" t="s">
        <v>443</v>
      </c>
      <c r="F60" s="1107">
        <v>1253165</v>
      </c>
      <c r="G60" s="1107" t="s">
        <v>144</v>
      </c>
      <c r="H60" s="1107" t="s">
        <v>185</v>
      </c>
      <c r="I60" s="1107" t="s">
        <v>329</v>
      </c>
      <c r="J60" s="1864">
        <v>43832</v>
      </c>
      <c r="K60" s="1107">
        <f t="shared" ca="1" si="0"/>
        <v>3.6833333333333331</v>
      </c>
      <c r="L60" s="1107">
        <f t="shared" ca="1" si="1"/>
        <v>1345</v>
      </c>
      <c r="M60" s="1107">
        <f t="shared" ca="1" si="2"/>
        <v>44.833333333333336</v>
      </c>
      <c r="N60" s="678">
        <v>44228</v>
      </c>
      <c r="O60" s="923">
        <v>13.2</v>
      </c>
      <c r="P60" s="673" t="s">
        <v>387</v>
      </c>
      <c r="Q60" s="1107">
        <v>213</v>
      </c>
      <c r="R60" s="1107"/>
      <c r="S60" s="1107">
        <v>125</v>
      </c>
      <c r="T60" s="1107">
        <v>172</v>
      </c>
      <c r="U60" s="1107"/>
      <c r="V60" s="673"/>
      <c r="W60" s="1107">
        <v>28</v>
      </c>
      <c r="X60" s="673"/>
      <c r="Y60" s="673"/>
      <c r="Z60" s="673"/>
      <c r="AA60" s="673"/>
      <c r="AB60" s="673"/>
      <c r="AC60" s="673"/>
      <c r="AD60" s="673"/>
      <c r="AE60" s="673"/>
      <c r="AF60" s="673"/>
      <c r="AG60" s="673"/>
      <c r="AH60" s="673"/>
      <c r="AI60" s="1107">
        <v>30</v>
      </c>
      <c r="AJ60" s="673"/>
      <c r="AK60" s="673"/>
      <c r="AL60" s="673"/>
      <c r="AM60" s="673"/>
      <c r="AN60" s="673"/>
      <c r="AO60" s="673"/>
      <c r="AP60" s="673"/>
      <c r="AQ60" s="1107">
        <v>35</v>
      </c>
      <c r="AR60" s="673"/>
      <c r="AS60" s="673"/>
      <c r="AT60" s="673"/>
      <c r="AU60" s="673"/>
      <c r="AV60" s="673"/>
      <c r="AW60" s="673"/>
      <c r="AX60" s="673"/>
      <c r="AY60" s="673"/>
      <c r="AZ60" s="673"/>
    </row>
    <row r="61" spans="1:52" ht="15.95">
      <c r="A61" s="673" t="s">
        <v>154</v>
      </c>
      <c r="B61" s="673">
        <v>2</v>
      </c>
      <c r="C61" s="1867" t="s">
        <v>444</v>
      </c>
      <c r="D61" s="673" t="s">
        <v>445</v>
      </c>
      <c r="E61" s="673" t="s">
        <v>443</v>
      </c>
      <c r="F61" s="1107">
        <v>1253165</v>
      </c>
      <c r="G61" s="1107" t="s">
        <v>144</v>
      </c>
      <c r="H61" s="1107" t="s">
        <v>185</v>
      </c>
      <c r="I61" s="1107" t="s">
        <v>326</v>
      </c>
      <c r="J61" s="1864">
        <v>43832</v>
      </c>
      <c r="K61" s="1107">
        <f t="shared" ca="1" si="0"/>
        <v>3.6833333333333331</v>
      </c>
      <c r="L61" s="1107">
        <f t="shared" ca="1" si="1"/>
        <v>1345</v>
      </c>
      <c r="M61" s="1107">
        <f t="shared" ca="1" si="2"/>
        <v>44.833333333333336</v>
      </c>
      <c r="N61" s="678">
        <v>44228</v>
      </c>
      <c r="O61" s="923">
        <v>13.2</v>
      </c>
      <c r="P61" s="673" t="s">
        <v>387</v>
      </c>
      <c r="Q61" s="1107">
        <v>160</v>
      </c>
      <c r="R61" s="1107"/>
      <c r="S61" s="1107">
        <v>142</v>
      </c>
      <c r="T61" s="1107">
        <v>193</v>
      </c>
      <c r="U61" s="1107"/>
      <c r="V61" s="673"/>
      <c r="W61" s="1107">
        <v>29</v>
      </c>
      <c r="X61" s="673"/>
      <c r="Y61" s="673"/>
      <c r="Z61" s="673"/>
      <c r="AA61" s="673"/>
      <c r="AB61" s="673"/>
      <c r="AC61" s="673"/>
      <c r="AD61" s="673"/>
      <c r="AE61" s="673"/>
      <c r="AF61" s="673"/>
      <c r="AG61" s="673"/>
      <c r="AH61" s="673"/>
      <c r="AI61" s="1107">
        <v>30</v>
      </c>
      <c r="AJ61" s="673"/>
      <c r="AK61" s="673"/>
      <c r="AL61" s="673"/>
      <c r="AM61" s="673"/>
      <c r="AN61" s="673"/>
      <c r="AO61" s="673"/>
      <c r="AP61" s="673"/>
      <c r="AQ61" s="1107">
        <v>28</v>
      </c>
      <c r="AR61" s="673"/>
      <c r="AS61" s="673"/>
      <c r="AT61" s="673"/>
      <c r="AU61" s="673"/>
      <c r="AV61" s="673"/>
      <c r="AW61" s="673"/>
      <c r="AX61" s="673"/>
      <c r="AY61" s="673"/>
      <c r="AZ61" s="673"/>
    </row>
    <row r="62" spans="1:52" ht="15.95">
      <c r="A62" s="673" t="s">
        <v>154</v>
      </c>
      <c r="B62" s="673">
        <v>3</v>
      </c>
      <c r="C62" s="1867" t="s">
        <v>446</v>
      </c>
      <c r="D62" s="673" t="s">
        <v>447</v>
      </c>
      <c r="E62" s="673" t="s">
        <v>443</v>
      </c>
      <c r="F62" s="1107">
        <v>1253165</v>
      </c>
      <c r="G62" s="1107" t="s">
        <v>144</v>
      </c>
      <c r="H62" s="1107" t="s">
        <v>185</v>
      </c>
      <c r="I62" s="1107" t="s">
        <v>316</v>
      </c>
      <c r="J62" s="1864">
        <v>43832</v>
      </c>
      <c r="K62" s="1107">
        <f t="shared" ca="1" si="0"/>
        <v>3.6833333333333331</v>
      </c>
      <c r="L62" s="1107">
        <f t="shared" ca="1" si="1"/>
        <v>1345</v>
      </c>
      <c r="M62" s="1107">
        <f t="shared" ca="1" si="2"/>
        <v>44.833333333333336</v>
      </c>
      <c r="N62" s="678">
        <v>44228</v>
      </c>
      <c r="O62" s="923">
        <v>13.2</v>
      </c>
      <c r="P62" s="673" t="s">
        <v>387</v>
      </c>
      <c r="Q62" s="1107">
        <v>167</v>
      </c>
      <c r="R62" s="1107"/>
      <c r="S62" s="1107">
        <v>126</v>
      </c>
      <c r="T62" s="1107">
        <v>182</v>
      </c>
      <c r="U62" s="1107"/>
      <c r="V62" s="673"/>
      <c r="W62" s="1107">
        <v>30</v>
      </c>
      <c r="X62" s="673"/>
      <c r="Y62" s="673"/>
      <c r="Z62" s="673"/>
      <c r="AA62" s="673"/>
      <c r="AB62" s="673"/>
      <c r="AC62" s="673"/>
      <c r="AD62" s="673"/>
      <c r="AE62" s="673"/>
      <c r="AF62" s="673"/>
      <c r="AG62" s="673"/>
      <c r="AH62" s="673"/>
      <c r="AI62" s="1107">
        <v>34</v>
      </c>
      <c r="AJ62" s="673"/>
      <c r="AK62" s="673"/>
      <c r="AL62" s="673"/>
      <c r="AM62" s="673"/>
      <c r="AN62" s="673"/>
      <c r="AO62" s="673"/>
      <c r="AP62" s="673"/>
      <c r="AQ62" s="1107">
        <v>34</v>
      </c>
      <c r="AR62" s="673"/>
      <c r="AS62" s="673"/>
      <c r="AT62" s="673"/>
      <c r="AU62" s="673"/>
      <c r="AV62" s="673"/>
      <c r="AW62" s="673"/>
      <c r="AX62" s="673"/>
      <c r="AY62" s="673"/>
      <c r="AZ62" s="673"/>
    </row>
    <row r="63" spans="1:52" ht="15.95">
      <c r="A63" s="673" t="s">
        <v>154</v>
      </c>
      <c r="B63" s="673">
        <v>4</v>
      </c>
      <c r="C63" s="1867" t="s">
        <v>448</v>
      </c>
      <c r="D63" s="673" t="s">
        <v>449</v>
      </c>
      <c r="E63" s="673" t="s">
        <v>443</v>
      </c>
      <c r="F63" s="1107">
        <v>1253165</v>
      </c>
      <c r="G63" s="1107" t="s">
        <v>144</v>
      </c>
      <c r="H63" s="1107" t="s">
        <v>185</v>
      </c>
      <c r="I63" s="1107" t="s">
        <v>323</v>
      </c>
      <c r="J63" s="1864">
        <v>43832</v>
      </c>
      <c r="K63" s="1107">
        <f t="shared" ca="1" si="0"/>
        <v>3.6833333333333331</v>
      </c>
      <c r="L63" s="1107">
        <f t="shared" ca="1" si="1"/>
        <v>1345</v>
      </c>
      <c r="M63" s="1107">
        <f t="shared" ca="1" si="2"/>
        <v>44.833333333333336</v>
      </c>
      <c r="N63" s="678">
        <v>44228</v>
      </c>
      <c r="O63" s="923">
        <v>13.2</v>
      </c>
      <c r="P63" s="673" t="s">
        <v>387</v>
      </c>
      <c r="Q63" s="1107">
        <v>218</v>
      </c>
      <c r="R63" s="1107"/>
      <c r="S63" s="1107">
        <v>137</v>
      </c>
      <c r="T63" s="1107">
        <v>142</v>
      </c>
      <c r="U63" s="1107"/>
      <c r="V63" s="673"/>
      <c r="W63" s="1107">
        <v>30</v>
      </c>
      <c r="X63" s="673"/>
      <c r="Y63" s="673"/>
      <c r="Z63" s="673"/>
      <c r="AA63" s="673"/>
      <c r="AB63" s="673"/>
      <c r="AC63" s="673"/>
      <c r="AD63" s="673"/>
      <c r="AE63" s="673"/>
      <c r="AF63" s="673"/>
      <c r="AG63" s="673"/>
      <c r="AH63" s="673"/>
      <c r="AI63" s="1107">
        <v>33</v>
      </c>
      <c r="AJ63" s="673"/>
      <c r="AK63" s="673"/>
      <c r="AL63" s="673"/>
      <c r="AM63" s="673"/>
      <c r="AN63" s="673"/>
      <c r="AO63" s="673"/>
      <c r="AP63" s="673"/>
      <c r="AQ63" s="1107">
        <v>27</v>
      </c>
      <c r="AR63" s="673"/>
      <c r="AS63" s="673"/>
      <c r="AT63" s="673"/>
      <c r="AU63" s="673"/>
      <c r="AV63" s="673"/>
      <c r="AW63" s="673"/>
      <c r="AX63" s="673"/>
      <c r="AY63" s="673"/>
      <c r="AZ63" s="673"/>
    </row>
    <row r="64" spans="1:52" ht="15.95">
      <c r="A64" s="673" t="s">
        <v>154</v>
      </c>
      <c r="B64" s="673">
        <v>5</v>
      </c>
      <c r="C64" s="1867" t="s">
        <v>450</v>
      </c>
      <c r="D64" s="673" t="s">
        <v>451</v>
      </c>
      <c r="E64" s="673" t="s">
        <v>443</v>
      </c>
      <c r="F64" s="1107">
        <v>1253165</v>
      </c>
      <c r="G64" s="1107" t="s">
        <v>144</v>
      </c>
      <c r="H64" s="1107" t="s">
        <v>185</v>
      </c>
      <c r="I64" s="1107" t="s">
        <v>320</v>
      </c>
      <c r="J64" s="1864">
        <v>43832</v>
      </c>
      <c r="K64" s="1107">
        <f t="shared" ca="1" si="0"/>
        <v>3.6833333333333331</v>
      </c>
      <c r="L64" s="1107">
        <f t="shared" ca="1" si="1"/>
        <v>1345</v>
      </c>
      <c r="M64" s="1107">
        <f t="shared" ca="1" si="2"/>
        <v>44.833333333333336</v>
      </c>
      <c r="N64" s="678">
        <v>44228</v>
      </c>
      <c r="O64" s="923">
        <v>13.2</v>
      </c>
      <c r="P64" s="673" t="s">
        <v>387</v>
      </c>
      <c r="Q64" s="1107">
        <v>166</v>
      </c>
      <c r="R64" s="1107"/>
      <c r="S64" s="1107">
        <v>127</v>
      </c>
      <c r="T64" s="1107">
        <v>192</v>
      </c>
      <c r="U64" s="1107"/>
      <c r="V64" s="673"/>
      <c r="W64" s="1107">
        <v>27</v>
      </c>
      <c r="X64" s="673"/>
      <c r="Y64" s="673"/>
      <c r="Z64" s="673"/>
      <c r="AA64" s="673"/>
      <c r="AB64" s="673"/>
      <c r="AC64" s="673"/>
      <c r="AD64" s="673"/>
      <c r="AE64" s="673"/>
      <c r="AF64" s="673"/>
      <c r="AG64" s="673"/>
      <c r="AH64" s="673"/>
      <c r="AI64" s="1107">
        <v>28</v>
      </c>
      <c r="AJ64" s="673"/>
      <c r="AK64" s="673"/>
      <c r="AL64" s="673"/>
      <c r="AM64" s="673"/>
      <c r="AN64" s="673"/>
      <c r="AO64" s="673"/>
      <c r="AP64" s="673"/>
      <c r="AQ64" s="1107">
        <v>28</v>
      </c>
      <c r="AR64" s="673"/>
      <c r="AS64" s="673"/>
      <c r="AT64" s="673"/>
      <c r="AU64" s="673"/>
      <c r="AV64" s="673"/>
      <c r="AW64" s="673"/>
      <c r="AX64" s="673"/>
      <c r="AY64" s="673"/>
      <c r="AZ64" s="673"/>
    </row>
    <row r="65" spans="1:52" ht="15.95">
      <c r="A65" s="673" t="s">
        <v>154</v>
      </c>
      <c r="B65" s="673">
        <v>6</v>
      </c>
      <c r="C65" s="1867" t="s">
        <v>452</v>
      </c>
      <c r="D65" s="673" t="s">
        <v>453</v>
      </c>
      <c r="E65" s="673" t="s">
        <v>454</v>
      </c>
      <c r="F65" s="1107">
        <v>1275963</v>
      </c>
      <c r="G65" s="1107" t="s">
        <v>144</v>
      </c>
      <c r="H65" s="1107" t="s">
        <v>183</v>
      </c>
      <c r="I65" s="1107" t="s">
        <v>329</v>
      </c>
      <c r="J65" s="1864">
        <v>43894</v>
      </c>
      <c r="K65" s="1107">
        <f t="shared" ca="1" si="0"/>
        <v>3.5111111111111111</v>
      </c>
      <c r="L65" s="1107">
        <f t="shared" ca="1" si="1"/>
        <v>1283</v>
      </c>
      <c r="M65" s="1107">
        <f t="shared" ca="1" si="2"/>
        <v>42.766666666666666</v>
      </c>
      <c r="N65" s="678">
        <v>44228</v>
      </c>
      <c r="O65" s="923">
        <v>11.13</v>
      </c>
      <c r="P65" s="673" t="s">
        <v>387</v>
      </c>
      <c r="Q65" s="1107">
        <v>195</v>
      </c>
      <c r="R65" s="1107"/>
      <c r="S65" s="1107">
        <v>228</v>
      </c>
      <c r="T65" s="1107">
        <v>185</v>
      </c>
      <c r="U65" s="1107"/>
      <c r="V65" s="673"/>
      <c r="W65" s="1107">
        <v>25</v>
      </c>
      <c r="X65" s="673"/>
      <c r="Y65" s="673"/>
      <c r="Z65" s="673"/>
      <c r="AA65" s="673"/>
      <c r="AB65" s="673"/>
      <c r="AC65" s="673"/>
      <c r="AD65" s="673"/>
      <c r="AE65" s="673"/>
      <c r="AF65" s="673"/>
      <c r="AG65" s="673"/>
      <c r="AH65" s="673"/>
      <c r="AI65" s="1107">
        <v>27</v>
      </c>
      <c r="AJ65" s="673"/>
      <c r="AK65" s="673"/>
      <c r="AL65" s="673"/>
      <c r="AM65" s="673"/>
      <c r="AN65" s="673"/>
      <c r="AO65" s="673"/>
      <c r="AP65" s="673"/>
      <c r="AQ65" s="1107">
        <v>28</v>
      </c>
      <c r="AR65" s="673"/>
      <c r="AS65" s="673"/>
      <c r="AT65" s="673"/>
      <c r="AU65" s="673"/>
      <c r="AV65" s="673"/>
      <c r="AW65" s="673"/>
      <c r="AX65" s="673"/>
      <c r="AY65" s="673"/>
      <c r="AZ65" s="673"/>
    </row>
    <row r="66" spans="1:52" ht="15.95">
      <c r="A66" s="673" t="s">
        <v>154</v>
      </c>
      <c r="B66" s="673">
        <v>7</v>
      </c>
      <c r="C66" s="1867" t="s">
        <v>455</v>
      </c>
      <c r="D66" s="673" t="s">
        <v>456</v>
      </c>
      <c r="E66" s="673" t="s">
        <v>454</v>
      </c>
      <c r="F66" s="1107">
        <v>1275963</v>
      </c>
      <c r="G66" s="1107" t="s">
        <v>144</v>
      </c>
      <c r="H66" s="1107" t="s">
        <v>183</v>
      </c>
      <c r="I66" s="1107" t="s">
        <v>326</v>
      </c>
      <c r="J66" s="1864">
        <v>43894</v>
      </c>
      <c r="K66" s="1107">
        <f t="shared" ca="1" si="0"/>
        <v>3.5111111111111111</v>
      </c>
      <c r="L66" s="1107">
        <f t="shared" ca="1" si="1"/>
        <v>1283</v>
      </c>
      <c r="M66" s="1107">
        <f t="shared" ca="1" si="2"/>
        <v>42.766666666666666</v>
      </c>
      <c r="N66" s="678">
        <v>44228</v>
      </c>
      <c r="O66" s="923">
        <v>11.13</v>
      </c>
      <c r="P66" s="673" t="s">
        <v>387</v>
      </c>
      <c r="Q66" s="1107">
        <v>172</v>
      </c>
      <c r="R66" s="1107"/>
      <c r="S66" s="1107">
        <v>158</v>
      </c>
      <c r="T66" s="1107">
        <v>215</v>
      </c>
      <c r="U66" s="1107"/>
      <c r="V66" s="673"/>
      <c r="W66" s="1107">
        <v>23</v>
      </c>
      <c r="X66" s="673"/>
      <c r="Y66" s="673"/>
      <c r="Z66" s="673"/>
      <c r="AA66" s="673"/>
      <c r="AB66" s="673"/>
      <c r="AC66" s="673"/>
      <c r="AD66" s="673"/>
      <c r="AE66" s="673"/>
      <c r="AF66" s="673"/>
      <c r="AG66" s="673"/>
      <c r="AH66" s="673"/>
      <c r="AI66" s="1107">
        <v>26</v>
      </c>
      <c r="AJ66" s="673"/>
      <c r="AK66" s="673"/>
      <c r="AL66" s="673"/>
      <c r="AM66" s="673"/>
      <c r="AN66" s="673"/>
      <c r="AO66" s="673"/>
      <c r="AP66" s="673"/>
      <c r="AQ66" s="1107">
        <v>27</v>
      </c>
      <c r="AR66" s="673"/>
      <c r="AS66" s="673"/>
      <c r="AT66" s="673"/>
      <c r="AU66" s="673"/>
      <c r="AV66" s="673"/>
      <c r="AW66" s="673"/>
      <c r="AX66" s="673"/>
      <c r="AY66" s="673"/>
      <c r="AZ66" s="673"/>
    </row>
    <row r="67" spans="1:52" ht="15.95">
      <c r="A67" s="673" t="s">
        <v>154</v>
      </c>
      <c r="B67" s="673">
        <v>8</v>
      </c>
      <c r="C67" s="1867" t="s">
        <v>457</v>
      </c>
      <c r="D67" s="673" t="s">
        <v>458</v>
      </c>
      <c r="E67" s="673" t="s">
        <v>454</v>
      </c>
      <c r="F67" s="1107">
        <v>1275963</v>
      </c>
      <c r="G67" s="1107" t="s">
        <v>144</v>
      </c>
      <c r="H67" s="1107" t="s">
        <v>183</v>
      </c>
      <c r="I67" s="1107" t="s">
        <v>316</v>
      </c>
      <c r="J67" s="1864">
        <v>43894</v>
      </c>
      <c r="K67" s="1107">
        <f t="shared" ref="K67:K130" ca="1" si="3">YEARFRAC(J67,TODAY())</f>
        <v>3.5111111111111111</v>
      </c>
      <c r="L67" s="1107">
        <f t="shared" ref="L67:L130" ca="1" si="4">_xlfn.DAYS(TODAY(),J67)</f>
        <v>1283</v>
      </c>
      <c r="M67" s="1107">
        <f t="shared" ref="M67:M130" ca="1" si="5">(L67/30)</f>
        <v>42.766666666666666</v>
      </c>
      <c r="N67" s="678">
        <v>44228</v>
      </c>
      <c r="O67" s="923">
        <v>11.13</v>
      </c>
      <c r="P67" s="673" t="s">
        <v>387</v>
      </c>
      <c r="Q67" s="1107">
        <v>181</v>
      </c>
      <c r="R67" s="1107"/>
      <c r="S67" s="1107">
        <v>188</v>
      </c>
      <c r="T67" s="1107">
        <v>214</v>
      </c>
      <c r="U67" s="1107"/>
      <c r="V67" s="673"/>
      <c r="W67" s="1107">
        <v>24</v>
      </c>
      <c r="X67" s="673"/>
      <c r="Y67" s="673"/>
      <c r="Z67" s="673"/>
      <c r="AA67" s="673"/>
      <c r="AB67" s="673"/>
      <c r="AC67" s="673"/>
      <c r="AD67" s="673"/>
      <c r="AE67" s="673"/>
      <c r="AF67" s="673"/>
      <c r="AG67" s="673"/>
      <c r="AH67" s="673"/>
      <c r="AI67" s="1107">
        <v>25</v>
      </c>
      <c r="AJ67" s="673"/>
      <c r="AK67" s="673"/>
      <c r="AL67" s="673"/>
      <c r="AM67" s="673"/>
      <c r="AN67" s="673"/>
      <c r="AO67" s="673"/>
      <c r="AP67" s="673"/>
      <c r="AQ67" s="1107">
        <v>25</v>
      </c>
      <c r="AR67" s="673"/>
      <c r="AS67" s="673"/>
      <c r="AT67" s="673"/>
      <c r="AU67" s="673"/>
      <c r="AV67" s="673"/>
      <c r="AW67" s="673"/>
      <c r="AX67" s="673"/>
      <c r="AY67" s="673"/>
      <c r="AZ67" s="673"/>
    </row>
    <row r="68" spans="1:52" ht="15.95">
      <c r="A68" s="673" t="s">
        <v>154</v>
      </c>
      <c r="B68" s="673">
        <v>9</v>
      </c>
      <c r="C68" s="1867" t="s">
        <v>459</v>
      </c>
      <c r="D68" s="673" t="s">
        <v>460</v>
      </c>
      <c r="E68" s="673" t="s">
        <v>454</v>
      </c>
      <c r="F68" s="1107">
        <v>1275963</v>
      </c>
      <c r="G68" s="1107" t="s">
        <v>144</v>
      </c>
      <c r="H68" s="1107" t="s">
        <v>183</v>
      </c>
      <c r="I68" s="1107" t="s">
        <v>323</v>
      </c>
      <c r="J68" s="1864">
        <v>43894</v>
      </c>
      <c r="K68" s="1107">
        <f t="shared" ca="1" si="3"/>
        <v>3.5111111111111111</v>
      </c>
      <c r="L68" s="1107">
        <f t="shared" ca="1" si="4"/>
        <v>1283</v>
      </c>
      <c r="M68" s="1107">
        <f t="shared" ca="1" si="5"/>
        <v>42.766666666666666</v>
      </c>
      <c r="N68" s="678">
        <v>44228</v>
      </c>
      <c r="O68" s="923">
        <v>11.13</v>
      </c>
      <c r="P68" s="673" t="s">
        <v>387</v>
      </c>
      <c r="Q68" s="1107">
        <v>188</v>
      </c>
      <c r="R68" s="1107"/>
      <c r="S68" s="1107">
        <v>168</v>
      </c>
      <c r="T68" s="1107">
        <v>163</v>
      </c>
      <c r="U68" s="1107"/>
      <c r="V68" s="673"/>
      <c r="W68" s="1107">
        <v>22</v>
      </c>
      <c r="X68" s="673"/>
      <c r="Y68" s="673"/>
      <c r="Z68" s="673"/>
      <c r="AA68" s="673"/>
      <c r="AB68" s="673"/>
      <c r="AC68" s="673"/>
      <c r="AD68" s="673"/>
      <c r="AE68" s="673"/>
      <c r="AF68" s="673"/>
      <c r="AG68" s="673"/>
      <c r="AH68" s="673"/>
      <c r="AI68" s="1107">
        <v>24</v>
      </c>
      <c r="AJ68" s="673"/>
      <c r="AK68" s="673"/>
      <c r="AL68" s="673"/>
      <c r="AM68" s="673"/>
      <c r="AN68" s="673"/>
      <c r="AO68" s="673"/>
      <c r="AP68" s="673"/>
      <c r="AQ68" s="1107">
        <v>28</v>
      </c>
      <c r="AR68" s="673"/>
      <c r="AS68" s="673"/>
      <c r="AT68" s="673"/>
      <c r="AU68" s="673"/>
      <c r="AV68" s="673"/>
      <c r="AW68" s="673"/>
      <c r="AX68" s="673"/>
      <c r="AY68" s="673"/>
      <c r="AZ68" s="673"/>
    </row>
    <row r="69" spans="1:52" ht="15.95">
      <c r="A69" s="673" t="s">
        <v>154</v>
      </c>
      <c r="B69" s="673">
        <v>10</v>
      </c>
      <c r="C69" s="1867" t="s">
        <v>461</v>
      </c>
      <c r="D69" s="673" t="s">
        <v>462</v>
      </c>
      <c r="E69" s="673" t="s">
        <v>454</v>
      </c>
      <c r="F69" s="1107">
        <v>1275963</v>
      </c>
      <c r="G69" s="1107" t="s">
        <v>144</v>
      </c>
      <c r="H69" s="1107" t="s">
        <v>183</v>
      </c>
      <c r="I69" s="1107" t="s">
        <v>320</v>
      </c>
      <c r="J69" s="1864">
        <v>43894</v>
      </c>
      <c r="K69" s="1107">
        <f t="shared" ca="1" si="3"/>
        <v>3.5111111111111111</v>
      </c>
      <c r="L69" s="1107">
        <f t="shared" ca="1" si="4"/>
        <v>1283</v>
      </c>
      <c r="M69" s="1107">
        <f t="shared" ca="1" si="5"/>
        <v>42.766666666666666</v>
      </c>
      <c r="N69" s="678">
        <v>44228</v>
      </c>
      <c r="O69" s="923">
        <v>11.13</v>
      </c>
      <c r="P69" s="673" t="s">
        <v>387</v>
      </c>
      <c r="Q69" s="1107">
        <v>146</v>
      </c>
      <c r="R69" s="1107"/>
      <c r="S69" s="1107">
        <v>158</v>
      </c>
      <c r="T69" s="1107">
        <v>200</v>
      </c>
      <c r="U69" s="1107"/>
      <c r="V69" s="673"/>
      <c r="W69" s="1107">
        <v>23</v>
      </c>
      <c r="X69" s="673"/>
      <c r="Y69" s="673"/>
      <c r="Z69" s="673"/>
      <c r="AA69" s="673"/>
      <c r="AB69" s="673"/>
      <c r="AC69" s="673"/>
      <c r="AD69" s="673"/>
      <c r="AE69" s="673"/>
      <c r="AF69" s="673"/>
      <c r="AG69" s="673"/>
      <c r="AH69" s="673"/>
      <c r="AI69" s="1107">
        <v>24</v>
      </c>
      <c r="AJ69" s="673"/>
      <c r="AK69" s="673"/>
      <c r="AL69" s="673"/>
      <c r="AM69" s="673"/>
      <c r="AN69" s="673"/>
      <c r="AO69" s="673"/>
      <c r="AP69" s="673"/>
      <c r="AQ69" s="1107">
        <v>24</v>
      </c>
      <c r="AR69" s="673"/>
      <c r="AS69" s="673"/>
      <c r="AT69" s="673"/>
      <c r="AU69" s="673"/>
      <c r="AV69" s="673"/>
      <c r="AW69" s="673"/>
      <c r="AX69" s="673"/>
      <c r="AY69" s="673"/>
      <c r="AZ69" s="673"/>
    </row>
    <row r="70" spans="1:52" ht="15.95">
      <c r="A70" s="673" t="s">
        <v>154</v>
      </c>
      <c r="B70" s="673">
        <v>11</v>
      </c>
      <c r="C70" s="1867" t="s">
        <v>463</v>
      </c>
      <c r="D70" s="673" t="s">
        <v>464</v>
      </c>
      <c r="E70" s="673" t="s">
        <v>465</v>
      </c>
      <c r="F70" s="1107">
        <v>1324357</v>
      </c>
      <c r="G70" s="1107" t="s">
        <v>142</v>
      </c>
      <c r="H70" s="1107" t="s">
        <v>183</v>
      </c>
      <c r="I70" s="1107" t="s">
        <v>329</v>
      </c>
      <c r="J70" s="1864">
        <v>43908</v>
      </c>
      <c r="K70" s="1107">
        <f t="shared" ca="1" si="3"/>
        <v>3.4722222222222223</v>
      </c>
      <c r="L70" s="1107">
        <f t="shared" ca="1" si="4"/>
        <v>1269</v>
      </c>
      <c r="M70" s="1107">
        <f t="shared" ca="1" si="5"/>
        <v>42.3</v>
      </c>
      <c r="N70" s="678">
        <v>44228</v>
      </c>
      <c r="O70" s="923">
        <v>10.67</v>
      </c>
      <c r="P70" s="673" t="s">
        <v>387</v>
      </c>
      <c r="Q70" s="1107">
        <v>196</v>
      </c>
      <c r="R70" s="1107"/>
      <c r="S70" s="1107">
        <v>190</v>
      </c>
      <c r="T70" s="1107">
        <v>178</v>
      </c>
      <c r="U70" s="1107"/>
      <c r="V70" s="673"/>
      <c r="W70" s="1107">
        <v>32</v>
      </c>
      <c r="X70" s="673"/>
      <c r="Y70" s="673"/>
      <c r="Z70" s="673"/>
      <c r="AA70" s="673"/>
      <c r="AB70" s="673"/>
      <c r="AC70" s="673"/>
      <c r="AD70" s="673"/>
      <c r="AE70" s="673"/>
      <c r="AF70" s="673"/>
      <c r="AG70" s="673"/>
      <c r="AH70" s="673"/>
      <c r="AI70" s="1107">
        <v>32</v>
      </c>
      <c r="AJ70" s="673"/>
      <c r="AK70" s="673"/>
      <c r="AL70" s="673"/>
      <c r="AM70" s="673"/>
      <c r="AN70" s="673"/>
      <c r="AO70" s="673"/>
      <c r="AP70" s="673"/>
      <c r="AQ70" s="1107">
        <v>31</v>
      </c>
      <c r="AR70" s="673"/>
      <c r="AS70" s="673"/>
      <c r="AT70" s="673"/>
      <c r="AU70" s="673"/>
      <c r="AV70" s="673"/>
      <c r="AW70" s="673"/>
      <c r="AX70" s="673"/>
      <c r="AY70" s="673"/>
      <c r="AZ70" s="673"/>
    </row>
    <row r="71" spans="1:52" ht="15.95">
      <c r="A71" s="673" t="s">
        <v>154</v>
      </c>
      <c r="B71" s="673">
        <v>12</v>
      </c>
      <c r="C71" s="1867" t="s">
        <v>466</v>
      </c>
      <c r="D71" s="673" t="s">
        <v>467</v>
      </c>
      <c r="E71" s="673" t="s">
        <v>465</v>
      </c>
      <c r="F71" s="1107">
        <v>1324357</v>
      </c>
      <c r="G71" s="1107" t="s">
        <v>142</v>
      </c>
      <c r="H71" s="1107" t="s">
        <v>183</v>
      </c>
      <c r="I71" s="1107" t="s">
        <v>326</v>
      </c>
      <c r="J71" s="1864">
        <v>43908</v>
      </c>
      <c r="K71" s="1107">
        <f t="shared" ca="1" si="3"/>
        <v>3.4722222222222223</v>
      </c>
      <c r="L71" s="1107">
        <f t="shared" ca="1" si="4"/>
        <v>1269</v>
      </c>
      <c r="M71" s="1107">
        <f t="shared" ca="1" si="5"/>
        <v>42.3</v>
      </c>
      <c r="N71" s="678">
        <v>44228</v>
      </c>
      <c r="O71" s="923">
        <v>10.67</v>
      </c>
      <c r="P71" s="673" t="s">
        <v>387</v>
      </c>
      <c r="Q71" s="1107">
        <v>143</v>
      </c>
      <c r="R71" s="1107"/>
      <c r="S71" s="1107">
        <v>163</v>
      </c>
      <c r="T71" s="1107">
        <v>213</v>
      </c>
      <c r="U71" s="1107"/>
      <c r="V71" s="673"/>
      <c r="W71" s="1107">
        <v>30</v>
      </c>
      <c r="X71" s="673"/>
      <c r="Y71" s="673"/>
      <c r="Z71" s="673"/>
      <c r="AA71" s="673"/>
      <c r="AB71" s="673"/>
      <c r="AC71" s="673"/>
      <c r="AD71" s="673"/>
      <c r="AE71" s="673"/>
      <c r="AF71" s="673"/>
      <c r="AG71" s="673"/>
      <c r="AH71" s="673"/>
      <c r="AI71" s="1107">
        <v>31</v>
      </c>
      <c r="AJ71" s="673"/>
      <c r="AK71" s="673"/>
      <c r="AL71" s="673"/>
      <c r="AM71" s="673"/>
      <c r="AN71" s="673"/>
      <c r="AO71" s="673"/>
      <c r="AP71" s="673"/>
      <c r="AQ71" s="1107">
        <v>30</v>
      </c>
      <c r="AR71" s="673"/>
      <c r="AS71" s="673"/>
      <c r="AT71" s="673"/>
      <c r="AU71" s="673"/>
      <c r="AV71" s="673"/>
      <c r="AW71" s="673"/>
      <c r="AX71" s="673"/>
      <c r="AY71" s="673"/>
      <c r="AZ71" s="673"/>
    </row>
    <row r="72" spans="1:52" ht="15.95">
      <c r="A72" s="673" t="s">
        <v>154</v>
      </c>
      <c r="B72" s="673">
        <v>13</v>
      </c>
      <c r="C72" s="1867" t="s">
        <v>468</v>
      </c>
      <c r="D72" s="673" t="s">
        <v>469</v>
      </c>
      <c r="E72" s="673" t="s">
        <v>465</v>
      </c>
      <c r="F72" s="1107">
        <v>1324357</v>
      </c>
      <c r="G72" s="1107" t="s">
        <v>142</v>
      </c>
      <c r="H72" s="1107" t="s">
        <v>183</v>
      </c>
      <c r="I72" s="1107" t="s">
        <v>320</v>
      </c>
      <c r="J72" s="1864">
        <v>43908</v>
      </c>
      <c r="K72" s="1107">
        <f t="shared" ca="1" si="3"/>
        <v>3.4722222222222223</v>
      </c>
      <c r="L72" s="1107">
        <f t="shared" ca="1" si="4"/>
        <v>1269</v>
      </c>
      <c r="M72" s="1107">
        <f t="shared" ca="1" si="5"/>
        <v>42.3</v>
      </c>
      <c r="N72" s="678">
        <v>44228</v>
      </c>
      <c r="O72" s="923">
        <v>10.67</v>
      </c>
      <c r="P72" s="673" t="s">
        <v>387</v>
      </c>
      <c r="Q72" s="1107">
        <v>182</v>
      </c>
      <c r="R72" s="1107"/>
      <c r="S72" s="1107">
        <v>216</v>
      </c>
      <c r="T72" s="1107">
        <v>179</v>
      </c>
      <c r="U72" s="1107"/>
      <c r="V72" s="673"/>
      <c r="W72" s="1107">
        <v>38</v>
      </c>
      <c r="X72" s="673"/>
      <c r="Y72" s="673"/>
      <c r="Z72" s="673"/>
      <c r="AA72" s="673"/>
      <c r="AB72" s="673"/>
      <c r="AC72" s="673"/>
      <c r="AD72" s="673"/>
      <c r="AE72" s="673"/>
      <c r="AF72" s="673"/>
      <c r="AG72" s="673"/>
      <c r="AH72" s="673"/>
      <c r="AI72" s="1107">
        <v>28</v>
      </c>
      <c r="AJ72" s="673"/>
      <c r="AK72" s="673"/>
      <c r="AL72" s="673"/>
      <c r="AM72" s="673"/>
      <c r="AN72" s="673"/>
      <c r="AO72" s="673"/>
      <c r="AP72" s="673"/>
      <c r="AQ72" s="1107">
        <v>28</v>
      </c>
      <c r="AR72" s="673"/>
      <c r="AS72" s="673"/>
      <c r="AT72" s="673"/>
      <c r="AU72" s="673"/>
      <c r="AV72" s="673"/>
      <c r="AW72" s="673"/>
      <c r="AX72" s="673"/>
      <c r="AY72" s="673"/>
      <c r="AZ72" s="673"/>
    </row>
    <row r="73" spans="1:52" ht="15.95">
      <c r="A73" s="673" t="s">
        <v>154</v>
      </c>
      <c r="B73" s="673">
        <v>14</v>
      </c>
      <c r="C73" s="1867" t="s">
        <v>470</v>
      </c>
      <c r="D73" s="673" t="s">
        <v>471</v>
      </c>
      <c r="E73" s="673" t="s">
        <v>472</v>
      </c>
      <c r="F73" s="1107">
        <v>1324355</v>
      </c>
      <c r="G73" s="1107" t="s">
        <v>142</v>
      </c>
      <c r="H73" s="1107" t="s">
        <v>183</v>
      </c>
      <c r="I73" s="1107" t="s">
        <v>316</v>
      </c>
      <c r="J73" s="1864">
        <v>43894</v>
      </c>
      <c r="K73" s="1107">
        <f t="shared" ca="1" si="3"/>
        <v>3.5111111111111111</v>
      </c>
      <c r="L73" s="1107">
        <f t="shared" ca="1" si="4"/>
        <v>1283</v>
      </c>
      <c r="M73" s="1107">
        <f t="shared" ca="1" si="5"/>
        <v>42.766666666666666</v>
      </c>
      <c r="N73" s="678">
        <v>44228</v>
      </c>
      <c r="O73" s="923">
        <v>11.13</v>
      </c>
      <c r="P73" s="673" t="s">
        <v>387</v>
      </c>
      <c r="Q73" s="1107">
        <v>210</v>
      </c>
      <c r="R73" s="1107"/>
      <c r="S73" s="1107">
        <v>174</v>
      </c>
      <c r="T73" s="1107">
        <v>246</v>
      </c>
      <c r="U73" s="1107"/>
      <c r="V73" s="673"/>
      <c r="W73" s="1107">
        <v>30</v>
      </c>
      <c r="X73" s="673"/>
      <c r="Y73" s="673"/>
      <c r="Z73" s="673"/>
      <c r="AA73" s="673"/>
      <c r="AB73" s="673"/>
      <c r="AC73" s="673"/>
      <c r="AD73" s="673"/>
      <c r="AE73" s="673"/>
      <c r="AF73" s="673"/>
      <c r="AG73" s="673"/>
      <c r="AH73" s="673"/>
      <c r="AI73" s="1107">
        <v>31</v>
      </c>
      <c r="AJ73" s="673"/>
      <c r="AK73" s="673"/>
      <c r="AL73" s="673"/>
      <c r="AM73" s="673"/>
      <c r="AN73" s="673"/>
      <c r="AO73" s="673"/>
      <c r="AP73" s="673"/>
      <c r="AQ73" s="1107">
        <v>30</v>
      </c>
      <c r="AR73" s="673"/>
      <c r="AS73" s="673"/>
      <c r="AT73" s="673"/>
      <c r="AU73" s="673"/>
      <c r="AV73" s="673"/>
      <c r="AW73" s="673"/>
      <c r="AX73" s="673"/>
      <c r="AY73" s="673"/>
      <c r="AZ73" s="673"/>
    </row>
    <row r="74" spans="1:52" ht="15.95">
      <c r="A74" s="673" t="s">
        <v>154</v>
      </c>
      <c r="B74" s="673">
        <v>15</v>
      </c>
      <c r="C74" s="1867" t="s">
        <v>473</v>
      </c>
      <c r="D74" s="673" t="s">
        <v>474</v>
      </c>
      <c r="E74" s="673" t="s">
        <v>472</v>
      </c>
      <c r="F74" s="1107">
        <v>1324355</v>
      </c>
      <c r="G74" s="1107" t="s">
        <v>142</v>
      </c>
      <c r="H74" s="1107" t="s">
        <v>183</v>
      </c>
      <c r="I74" s="1107" t="s">
        <v>323</v>
      </c>
      <c r="J74" s="1864">
        <v>43894</v>
      </c>
      <c r="K74" s="1107">
        <f t="shared" ca="1" si="3"/>
        <v>3.5111111111111111</v>
      </c>
      <c r="L74" s="1107">
        <f t="shared" ca="1" si="4"/>
        <v>1283</v>
      </c>
      <c r="M74" s="1107">
        <f t="shared" ca="1" si="5"/>
        <v>42.766666666666666</v>
      </c>
      <c r="N74" s="678">
        <v>44228</v>
      </c>
      <c r="O74" s="923">
        <v>11.13</v>
      </c>
      <c r="P74" s="673" t="s">
        <v>387</v>
      </c>
      <c r="Q74" s="1107">
        <v>176</v>
      </c>
      <c r="R74" s="1107"/>
      <c r="S74" s="1107">
        <v>189</v>
      </c>
      <c r="T74" s="1107">
        <v>214</v>
      </c>
      <c r="U74" s="1107"/>
      <c r="V74" s="673"/>
      <c r="W74" s="1107">
        <v>30</v>
      </c>
      <c r="X74" s="673"/>
      <c r="Y74" s="673"/>
      <c r="Z74" s="673"/>
      <c r="AA74" s="673"/>
      <c r="AB74" s="673"/>
      <c r="AC74" s="673"/>
      <c r="AD74" s="673"/>
      <c r="AE74" s="673"/>
      <c r="AF74" s="673"/>
      <c r="AG74" s="673"/>
      <c r="AH74" s="673"/>
      <c r="AI74" s="1107">
        <v>31</v>
      </c>
      <c r="AJ74" s="673"/>
      <c r="AK74" s="673"/>
      <c r="AL74" s="673"/>
      <c r="AM74" s="673"/>
      <c r="AN74" s="673"/>
      <c r="AO74" s="673"/>
      <c r="AP74" s="673"/>
      <c r="AQ74" s="1107">
        <v>30</v>
      </c>
      <c r="AR74" s="673"/>
      <c r="AS74" s="673"/>
      <c r="AT74" s="673"/>
      <c r="AU74" s="673"/>
      <c r="AV74" s="673"/>
      <c r="AW74" s="673"/>
      <c r="AX74" s="673"/>
      <c r="AY74" s="673"/>
      <c r="AZ74" s="673"/>
    </row>
    <row r="75" spans="1:52" ht="15.95">
      <c r="A75" s="673" t="s">
        <v>154</v>
      </c>
      <c r="B75" s="673">
        <v>16</v>
      </c>
      <c r="C75" s="1867" t="s">
        <v>475</v>
      </c>
      <c r="D75" s="673" t="s">
        <v>476</v>
      </c>
      <c r="E75" s="673" t="s">
        <v>472</v>
      </c>
      <c r="F75" s="1107">
        <v>1324355</v>
      </c>
      <c r="G75" s="1107" t="s">
        <v>142</v>
      </c>
      <c r="H75" s="1107" t="s">
        <v>183</v>
      </c>
      <c r="I75" s="1107" t="s">
        <v>320</v>
      </c>
      <c r="J75" s="1864">
        <v>43894</v>
      </c>
      <c r="K75" s="1107">
        <f t="shared" ca="1" si="3"/>
        <v>3.5111111111111111</v>
      </c>
      <c r="L75" s="1107">
        <f t="shared" ca="1" si="4"/>
        <v>1283</v>
      </c>
      <c r="M75" s="1107">
        <f t="shared" ca="1" si="5"/>
        <v>42.766666666666666</v>
      </c>
      <c r="N75" s="678">
        <v>44228</v>
      </c>
      <c r="O75" s="923">
        <v>11.13</v>
      </c>
      <c r="P75" s="673" t="s">
        <v>387</v>
      </c>
      <c r="Q75" s="1107">
        <v>252</v>
      </c>
      <c r="R75" s="1107"/>
      <c r="S75" s="1107">
        <v>189</v>
      </c>
      <c r="T75" s="1107">
        <v>256</v>
      </c>
      <c r="U75" s="1107"/>
      <c r="V75" s="673"/>
      <c r="W75" s="1107">
        <v>34</v>
      </c>
      <c r="X75" s="673"/>
      <c r="Y75" s="673"/>
      <c r="Z75" s="673"/>
      <c r="AA75" s="673"/>
      <c r="AB75" s="673"/>
      <c r="AC75" s="673"/>
      <c r="AD75" s="673"/>
      <c r="AE75" s="673"/>
      <c r="AF75" s="673"/>
      <c r="AG75" s="673"/>
      <c r="AH75" s="673"/>
      <c r="AI75" s="1107">
        <v>34</v>
      </c>
      <c r="AJ75" s="673"/>
      <c r="AK75" s="673"/>
      <c r="AL75" s="673"/>
      <c r="AM75" s="673"/>
      <c r="AN75" s="673"/>
      <c r="AO75" s="673"/>
      <c r="AP75" s="673"/>
      <c r="AQ75" s="1107">
        <v>34</v>
      </c>
      <c r="AR75" s="673"/>
      <c r="AS75" s="673"/>
      <c r="AT75" s="673"/>
      <c r="AU75" s="673"/>
      <c r="AV75" s="673"/>
      <c r="AW75" s="673"/>
      <c r="AX75" s="673"/>
      <c r="AY75" s="673"/>
      <c r="AZ75" s="673"/>
    </row>
    <row r="76" spans="1:52" ht="15.95">
      <c r="A76" s="673" t="s">
        <v>154</v>
      </c>
      <c r="B76" s="673">
        <v>17</v>
      </c>
      <c r="C76" s="1867" t="s">
        <v>477</v>
      </c>
      <c r="D76" s="673" t="s">
        <v>478</v>
      </c>
      <c r="E76" s="673" t="s">
        <v>479</v>
      </c>
      <c r="F76" s="1107">
        <v>1253156</v>
      </c>
      <c r="G76" s="1107" t="s">
        <v>142</v>
      </c>
      <c r="H76" s="1107" t="s">
        <v>183</v>
      </c>
      <c r="I76" s="1107" t="s">
        <v>323</v>
      </c>
      <c r="J76" s="1864">
        <v>43838</v>
      </c>
      <c r="K76" s="1107">
        <f t="shared" ca="1" si="3"/>
        <v>3.6666666666666665</v>
      </c>
      <c r="L76" s="1107">
        <f t="shared" ca="1" si="4"/>
        <v>1339</v>
      </c>
      <c r="M76" s="1107">
        <f t="shared" ca="1" si="5"/>
        <v>44.633333333333333</v>
      </c>
      <c r="N76" s="678">
        <v>44228</v>
      </c>
      <c r="O76" s="923">
        <v>13</v>
      </c>
      <c r="P76" s="673" t="s">
        <v>387</v>
      </c>
      <c r="Q76" s="1107">
        <v>193</v>
      </c>
      <c r="R76" s="1107"/>
      <c r="S76" s="1107">
        <v>199</v>
      </c>
      <c r="T76" s="1107">
        <v>217</v>
      </c>
      <c r="U76" s="1107"/>
      <c r="V76" s="673"/>
      <c r="W76" s="1107">
        <v>32</v>
      </c>
      <c r="X76" s="673"/>
      <c r="Y76" s="673"/>
      <c r="Z76" s="673"/>
      <c r="AA76" s="673"/>
      <c r="AB76" s="673"/>
      <c r="AC76" s="673"/>
      <c r="AD76" s="673"/>
      <c r="AE76" s="673"/>
      <c r="AF76" s="673"/>
      <c r="AG76" s="673"/>
      <c r="AH76" s="673"/>
      <c r="AI76" s="1107">
        <v>33</v>
      </c>
      <c r="AJ76" s="673"/>
      <c r="AK76" s="673"/>
      <c r="AL76" s="673"/>
      <c r="AM76" s="673"/>
      <c r="AN76" s="673"/>
      <c r="AO76" s="673"/>
      <c r="AP76" s="673"/>
      <c r="AQ76" s="1107">
        <v>33</v>
      </c>
      <c r="AR76" s="673"/>
      <c r="AS76" s="673"/>
      <c r="AT76" s="673"/>
      <c r="AU76" s="673"/>
      <c r="AV76" s="673"/>
      <c r="AW76" s="673"/>
      <c r="AX76" s="673"/>
      <c r="AY76" s="673"/>
      <c r="AZ76" s="673"/>
    </row>
    <row r="77" spans="1:52" ht="15.95">
      <c r="A77" s="673" t="s">
        <v>154</v>
      </c>
      <c r="B77" s="673">
        <v>18</v>
      </c>
      <c r="C77" s="1867" t="s">
        <v>480</v>
      </c>
      <c r="D77" s="673" t="s">
        <v>481</v>
      </c>
      <c r="E77" s="673" t="s">
        <v>479</v>
      </c>
      <c r="F77" s="1107">
        <v>1253156</v>
      </c>
      <c r="G77" s="1107" t="s">
        <v>142</v>
      </c>
      <c r="H77" s="1107" t="s">
        <v>183</v>
      </c>
      <c r="I77" s="1107" t="s">
        <v>320</v>
      </c>
      <c r="J77" s="1864">
        <v>43838</v>
      </c>
      <c r="K77" s="1107">
        <f t="shared" ca="1" si="3"/>
        <v>3.6666666666666665</v>
      </c>
      <c r="L77" s="1107">
        <f t="shared" ca="1" si="4"/>
        <v>1339</v>
      </c>
      <c r="M77" s="1107">
        <f t="shared" ca="1" si="5"/>
        <v>44.633333333333333</v>
      </c>
      <c r="N77" s="678">
        <v>44228</v>
      </c>
      <c r="O77" s="923">
        <v>13</v>
      </c>
      <c r="P77" s="673" t="s">
        <v>387</v>
      </c>
      <c r="Q77" s="1107">
        <v>225</v>
      </c>
      <c r="R77" s="1107"/>
      <c r="S77" s="1107">
        <v>172</v>
      </c>
      <c r="T77" s="1107">
        <v>223</v>
      </c>
      <c r="U77" s="1107"/>
      <c r="V77" s="673"/>
      <c r="W77" s="1107">
        <v>29</v>
      </c>
      <c r="X77" s="673"/>
      <c r="Y77" s="673"/>
      <c r="Z77" s="673"/>
      <c r="AA77" s="673"/>
      <c r="AB77" s="673"/>
      <c r="AC77" s="673"/>
      <c r="AD77" s="673"/>
      <c r="AE77" s="673"/>
      <c r="AF77" s="673"/>
      <c r="AG77" s="673"/>
      <c r="AH77" s="673"/>
      <c r="AI77" s="1107">
        <v>30</v>
      </c>
      <c r="AJ77" s="673"/>
      <c r="AK77" s="673"/>
      <c r="AL77" s="673"/>
      <c r="AM77" s="673"/>
      <c r="AN77" s="673"/>
      <c r="AO77" s="673"/>
      <c r="AP77" s="673"/>
      <c r="AQ77" s="1107">
        <v>31</v>
      </c>
      <c r="AR77" s="673"/>
      <c r="AS77" s="673"/>
      <c r="AT77" s="673"/>
      <c r="AU77" s="673"/>
      <c r="AV77" s="673"/>
      <c r="AW77" s="673"/>
      <c r="AX77" s="673"/>
      <c r="AY77" s="673"/>
      <c r="AZ77" s="673"/>
    </row>
    <row r="78" spans="1:52" ht="15.95">
      <c r="A78" s="673" t="s">
        <v>154</v>
      </c>
      <c r="B78" s="673">
        <v>19</v>
      </c>
      <c r="C78" s="1867" t="s">
        <v>482</v>
      </c>
      <c r="D78" s="673" t="s">
        <v>483</v>
      </c>
      <c r="E78" s="673" t="s">
        <v>484</v>
      </c>
      <c r="F78" s="1107">
        <v>1385322</v>
      </c>
      <c r="G78" s="1107" t="s">
        <v>142</v>
      </c>
      <c r="H78" s="1107" t="s">
        <v>179</v>
      </c>
      <c r="I78" s="1107" t="s">
        <v>316</v>
      </c>
      <c r="J78" s="1864">
        <v>43905</v>
      </c>
      <c r="K78" s="1107">
        <f t="shared" ca="1" si="3"/>
        <v>3.4805555555555556</v>
      </c>
      <c r="L78" s="1107">
        <f t="shared" ca="1" si="4"/>
        <v>1272</v>
      </c>
      <c r="M78" s="1107">
        <f t="shared" ca="1" si="5"/>
        <v>42.4</v>
      </c>
      <c r="N78" s="678">
        <v>44228</v>
      </c>
      <c r="O78" s="923">
        <v>10.77</v>
      </c>
      <c r="P78" s="673" t="s">
        <v>387</v>
      </c>
      <c r="Q78" s="1107">
        <v>228</v>
      </c>
      <c r="R78" s="1107"/>
      <c r="S78" s="1107">
        <v>177</v>
      </c>
      <c r="T78" s="1107">
        <v>226</v>
      </c>
      <c r="U78" s="1107"/>
      <c r="V78" s="673"/>
      <c r="W78" s="1107">
        <v>28</v>
      </c>
      <c r="X78" s="673"/>
      <c r="Y78" s="673"/>
      <c r="Z78" s="673"/>
      <c r="AA78" s="673"/>
      <c r="AB78" s="673"/>
      <c r="AC78" s="673"/>
      <c r="AD78" s="673"/>
      <c r="AE78" s="673"/>
      <c r="AF78" s="673"/>
      <c r="AG78" s="673"/>
      <c r="AH78" s="673"/>
      <c r="AI78" s="1107">
        <v>29</v>
      </c>
      <c r="AJ78" s="673"/>
      <c r="AK78" s="673"/>
      <c r="AL78" s="673"/>
      <c r="AM78" s="673"/>
      <c r="AN78" s="673"/>
      <c r="AO78" s="673"/>
      <c r="AP78" s="673"/>
      <c r="AQ78" s="1107">
        <v>29</v>
      </c>
      <c r="AR78" s="673"/>
      <c r="AS78" s="673"/>
      <c r="AT78" s="673"/>
      <c r="AU78" s="673"/>
      <c r="AV78" s="673"/>
      <c r="AW78" s="673"/>
      <c r="AX78" s="673"/>
      <c r="AY78" s="673"/>
      <c r="AZ78" s="673"/>
    </row>
    <row r="79" spans="1:52" ht="15.95">
      <c r="A79" s="673" t="s">
        <v>317</v>
      </c>
      <c r="B79" s="673" t="s">
        <v>317</v>
      </c>
      <c r="C79" s="673" t="s">
        <v>317</v>
      </c>
      <c r="D79" s="673" t="s">
        <v>317</v>
      </c>
      <c r="E79" s="673" t="s">
        <v>317</v>
      </c>
      <c r="F79" s="673" t="s">
        <v>317</v>
      </c>
      <c r="G79" s="673" t="s">
        <v>317</v>
      </c>
      <c r="H79" s="673" t="s">
        <v>317</v>
      </c>
      <c r="I79" s="673" t="s">
        <v>317</v>
      </c>
      <c r="J79" s="673" t="s">
        <v>317</v>
      </c>
      <c r="K79" s="1107"/>
      <c r="L79" s="1107"/>
      <c r="M79" s="1107"/>
      <c r="N79" s="673" t="s">
        <v>317</v>
      </c>
      <c r="O79" s="673" t="s">
        <v>317</v>
      </c>
      <c r="P79" s="673" t="s">
        <v>317</v>
      </c>
      <c r="Q79" s="673" t="s">
        <v>317</v>
      </c>
      <c r="R79" s="673" t="s">
        <v>317</v>
      </c>
      <c r="S79" s="673" t="s">
        <v>317</v>
      </c>
      <c r="T79" s="673" t="s">
        <v>317</v>
      </c>
      <c r="U79" s="673"/>
      <c r="V79" s="673" t="s">
        <v>317</v>
      </c>
      <c r="W79" s="673" t="s">
        <v>317</v>
      </c>
      <c r="X79" s="673" t="s">
        <v>317</v>
      </c>
      <c r="Y79" s="673" t="s">
        <v>317</v>
      </c>
      <c r="Z79" s="673" t="s">
        <v>317</v>
      </c>
      <c r="AA79" s="673" t="s">
        <v>317</v>
      </c>
      <c r="AB79" s="673" t="s">
        <v>317</v>
      </c>
      <c r="AC79" s="673" t="s">
        <v>317</v>
      </c>
      <c r="AD79" s="673" t="s">
        <v>317</v>
      </c>
      <c r="AE79" s="673" t="s">
        <v>317</v>
      </c>
      <c r="AF79" s="673" t="s">
        <v>317</v>
      </c>
      <c r="AG79" s="673" t="s">
        <v>317</v>
      </c>
      <c r="AH79" s="673" t="s">
        <v>317</v>
      </c>
      <c r="AI79" s="673" t="s">
        <v>317</v>
      </c>
      <c r="AJ79" s="673" t="s">
        <v>317</v>
      </c>
      <c r="AK79" s="673" t="s">
        <v>317</v>
      </c>
      <c r="AL79" s="673" t="s">
        <v>317</v>
      </c>
      <c r="AM79" s="673" t="s">
        <v>317</v>
      </c>
      <c r="AN79" s="673" t="s">
        <v>317</v>
      </c>
      <c r="AO79" s="673" t="s">
        <v>317</v>
      </c>
      <c r="AP79" s="673" t="s">
        <v>317</v>
      </c>
      <c r="AQ79" s="673" t="s">
        <v>317</v>
      </c>
      <c r="AR79" s="673" t="s">
        <v>317</v>
      </c>
      <c r="AS79" s="673" t="s">
        <v>317</v>
      </c>
      <c r="AT79" s="673" t="s">
        <v>317</v>
      </c>
      <c r="AU79" s="673" t="s">
        <v>317</v>
      </c>
      <c r="AV79" s="673" t="s">
        <v>317</v>
      </c>
      <c r="AW79" s="673" t="s">
        <v>317</v>
      </c>
      <c r="AX79" s="673" t="s">
        <v>317</v>
      </c>
      <c r="AY79" s="673" t="s">
        <v>317</v>
      </c>
      <c r="AZ79" s="673" t="s">
        <v>317</v>
      </c>
    </row>
    <row r="80" spans="1:52" ht="15.95">
      <c r="A80" s="673" t="s">
        <v>157</v>
      </c>
      <c r="B80" s="673">
        <v>1</v>
      </c>
      <c r="C80" s="1867" t="s">
        <v>485</v>
      </c>
      <c r="D80" s="673" t="s">
        <v>486</v>
      </c>
      <c r="E80" s="673" t="s">
        <v>443</v>
      </c>
      <c r="F80" s="1107">
        <v>1324347</v>
      </c>
      <c r="G80" s="673" t="s">
        <v>144</v>
      </c>
      <c r="H80" s="1107" t="s">
        <v>170</v>
      </c>
      <c r="I80" s="673" t="s">
        <v>316</v>
      </c>
      <c r="J80" s="678">
        <v>43900</v>
      </c>
      <c r="K80" s="1107">
        <f t="shared" ca="1" si="3"/>
        <v>3.4944444444444445</v>
      </c>
      <c r="L80" s="1107">
        <f t="shared" ca="1" si="4"/>
        <v>1277</v>
      </c>
      <c r="M80" s="1107">
        <f t="shared" ca="1" si="5"/>
        <v>42.56666666666667</v>
      </c>
      <c r="N80" s="678">
        <v>44249</v>
      </c>
      <c r="O80" s="923">
        <v>11.63</v>
      </c>
      <c r="P80" s="673" t="s">
        <v>387</v>
      </c>
      <c r="Q80" s="1211">
        <v>150</v>
      </c>
      <c r="R80" s="673">
        <v>158</v>
      </c>
      <c r="S80" s="673">
        <v>147</v>
      </c>
      <c r="T80" s="673"/>
      <c r="U80" s="673"/>
      <c r="V80" s="673"/>
      <c r="W80" s="673">
        <v>30</v>
      </c>
      <c r="X80" s="673"/>
      <c r="Y80" s="673"/>
      <c r="Z80" s="673"/>
      <c r="AA80" s="673"/>
      <c r="AB80" s="673"/>
      <c r="AC80" s="673">
        <v>29</v>
      </c>
      <c r="AD80" s="673"/>
      <c r="AE80" s="673"/>
      <c r="AF80" s="673"/>
      <c r="AG80" s="673"/>
      <c r="AH80" s="673"/>
      <c r="AI80" s="673">
        <v>30</v>
      </c>
      <c r="AJ80" s="673"/>
      <c r="AK80" s="673"/>
      <c r="AL80" s="673"/>
      <c r="AM80" s="673"/>
      <c r="AN80" s="673"/>
      <c r="AO80" s="673"/>
      <c r="AP80" s="673"/>
      <c r="AQ80" s="673"/>
      <c r="AR80" s="673"/>
      <c r="AS80" s="673"/>
      <c r="AT80" s="673"/>
      <c r="AU80" s="673"/>
      <c r="AV80" s="673"/>
      <c r="AW80" s="673"/>
      <c r="AX80" s="673"/>
      <c r="AY80" s="673"/>
      <c r="AZ80" s="673"/>
    </row>
    <row r="81" spans="1:52" ht="15.95">
      <c r="A81" s="673" t="s">
        <v>157</v>
      </c>
      <c r="B81" s="673">
        <v>2</v>
      </c>
      <c r="C81" s="1867" t="s">
        <v>487</v>
      </c>
      <c r="D81" s="673" t="s">
        <v>488</v>
      </c>
      <c r="E81" s="673" t="s">
        <v>443</v>
      </c>
      <c r="F81" s="1107">
        <v>1324347</v>
      </c>
      <c r="G81" s="673" t="s">
        <v>144</v>
      </c>
      <c r="H81" s="1107" t="s">
        <v>170</v>
      </c>
      <c r="I81" s="673" t="s">
        <v>320</v>
      </c>
      <c r="J81" s="678">
        <v>43900</v>
      </c>
      <c r="K81" s="1107">
        <f t="shared" ca="1" si="3"/>
        <v>3.4944444444444445</v>
      </c>
      <c r="L81" s="1107">
        <f t="shared" ca="1" si="4"/>
        <v>1277</v>
      </c>
      <c r="M81" s="1107">
        <f t="shared" ca="1" si="5"/>
        <v>42.56666666666667</v>
      </c>
      <c r="N81" s="678">
        <v>44249</v>
      </c>
      <c r="O81" s="923">
        <v>11.63</v>
      </c>
      <c r="P81" s="673" t="s">
        <v>387</v>
      </c>
      <c r="Q81" s="1211">
        <v>166</v>
      </c>
      <c r="R81" s="673">
        <v>148</v>
      </c>
      <c r="S81" s="673">
        <v>198</v>
      </c>
      <c r="T81" s="673"/>
      <c r="U81" s="673"/>
      <c r="V81" s="673"/>
      <c r="W81" s="673">
        <v>31</v>
      </c>
      <c r="X81" s="673"/>
      <c r="Y81" s="673"/>
      <c r="Z81" s="673"/>
      <c r="AA81" s="673"/>
      <c r="AB81" s="673"/>
      <c r="AC81" s="673">
        <v>30</v>
      </c>
      <c r="AD81" s="673"/>
      <c r="AE81" s="673"/>
      <c r="AF81" s="673"/>
      <c r="AG81" s="673"/>
      <c r="AH81" s="673"/>
      <c r="AI81" s="673">
        <v>32</v>
      </c>
      <c r="AJ81" s="673"/>
      <c r="AK81" s="673"/>
      <c r="AL81" s="673"/>
      <c r="AM81" s="673"/>
      <c r="AN81" s="673"/>
      <c r="AO81" s="673"/>
      <c r="AP81" s="673"/>
      <c r="AQ81" s="673"/>
      <c r="AR81" s="673"/>
      <c r="AS81" s="673"/>
      <c r="AT81" s="673"/>
      <c r="AU81" s="673"/>
      <c r="AV81" s="673"/>
      <c r="AW81" s="673"/>
      <c r="AX81" s="673"/>
      <c r="AY81" s="673"/>
      <c r="AZ81" s="673"/>
    </row>
    <row r="82" spans="1:52" ht="15.95">
      <c r="A82" s="673" t="s">
        <v>157</v>
      </c>
      <c r="B82" s="673">
        <v>3</v>
      </c>
      <c r="C82" s="1867" t="s">
        <v>489</v>
      </c>
      <c r="D82" s="673" t="s">
        <v>490</v>
      </c>
      <c r="E82" s="673" t="s">
        <v>454</v>
      </c>
      <c r="F82" s="1107">
        <v>1299777</v>
      </c>
      <c r="G82" s="673" t="s">
        <v>142</v>
      </c>
      <c r="H82" s="1107" t="s">
        <v>170</v>
      </c>
      <c r="I82" s="673" t="s">
        <v>329</v>
      </c>
      <c r="J82" s="678">
        <v>43900</v>
      </c>
      <c r="K82" s="1107">
        <f t="shared" ca="1" si="3"/>
        <v>3.4944444444444445</v>
      </c>
      <c r="L82" s="1107">
        <f t="shared" ca="1" si="4"/>
        <v>1277</v>
      </c>
      <c r="M82" s="1107">
        <f t="shared" ca="1" si="5"/>
        <v>42.56666666666667</v>
      </c>
      <c r="N82" s="678">
        <v>44249</v>
      </c>
      <c r="O82" s="923">
        <v>11.63</v>
      </c>
      <c r="P82" s="673" t="s">
        <v>387</v>
      </c>
      <c r="Q82" s="1211">
        <v>177</v>
      </c>
      <c r="R82" s="673">
        <v>197</v>
      </c>
      <c r="S82" s="673">
        <v>158</v>
      </c>
      <c r="T82" s="673"/>
      <c r="U82" s="673"/>
      <c r="V82" s="673"/>
      <c r="W82" s="673">
        <v>31</v>
      </c>
      <c r="X82" s="673"/>
      <c r="Y82" s="673"/>
      <c r="Z82" s="673"/>
      <c r="AA82" s="673"/>
      <c r="AB82" s="673"/>
      <c r="AC82" s="673">
        <v>31</v>
      </c>
      <c r="AD82" s="673"/>
      <c r="AE82" s="673"/>
      <c r="AF82" s="673"/>
      <c r="AG82" s="673"/>
      <c r="AH82" s="673"/>
      <c r="AI82" s="673">
        <v>31</v>
      </c>
      <c r="AJ82" s="673"/>
      <c r="AK82" s="673"/>
      <c r="AL82" s="673"/>
      <c r="AM82" s="673"/>
      <c r="AN82" s="673"/>
      <c r="AO82" s="673"/>
      <c r="AP82" s="673"/>
      <c r="AQ82" s="673"/>
      <c r="AR82" s="673"/>
      <c r="AS82" s="673"/>
      <c r="AT82" s="673"/>
      <c r="AU82" s="673"/>
      <c r="AV82" s="673"/>
      <c r="AW82" s="673"/>
      <c r="AX82" s="673"/>
      <c r="AY82" s="673"/>
      <c r="AZ82" s="673"/>
    </row>
    <row r="83" spans="1:52" ht="15.95">
      <c r="A83" s="673" t="s">
        <v>157</v>
      </c>
      <c r="B83" s="673">
        <v>4</v>
      </c>
      <c r="C83" s="1867" t="s">
        <v>491</v>
      </c>
      <c r="D83" s="673" t="s">
        <v>492</v>
      </c>
      <c r="E83" s="673" t="s">
        <v>454</v>
      </c>
      <c r="F83" s="1107">
        <v>1299777</v>
      </c>
      <c r="G83" s="673" t="s">
        <v>142</v>
      </c>
      <c r="H83" s="1107" t="s">
        <v>170</v>
      </c>
      <c r="I83" s="673" t="s">
        <v>326</v>
      </c>
      <c r="J83" s="678">
        <v>43900</v>
      </c>
      <c r="K83" s="1107">
        <f t="shared" ca="1" si="3"/>
        <v>3.4944444444444445</v>
      </c>
      <c r="L83" s="1107">
        <f t="shared" ca="1" si="4"/>
        <v>1277</v>
      </c>
      <c r="M83" s="1107">
        <f t="shared" ca="1" si="5"/>
        <v>42.56666666666667</v>
      </c>
      <c r="N83" s="678">
        <v>44249</v>
      </c>
      <c r="O83" s="923">
        <v>11.63</v>
      </c>
      <c r="P83" s="673" t="s">
        <v>387</v>
      </c>
      <c r="Q83" s="1211">
        <v>190</v>
      </c>
      <c r="R83" s="673">
        <v>193</v>
      </c>
      <c r="S83" s="673">
        <v>171</v>
      </c>
      <c r="T83" s="673"/>
      <c r="U83" s="673"/>
      <c r="V83" s="673"/>
      <c r="W83" s="673">
        <v>37</v>
      </c>
      <c r="X83" s="673"/>
      <c r="Y83" s="673"/>
      <c r="Z83" s="673"/>
      <c r="AA83" s="673"/>
      <c r="AB83" s="673"/>
      <c r="AC83" s="673">
        <v>37</v>
      </c>
      <c r="AD83" s="673"/>
      <c r="AE83" s="673"/>
      <c r="AF83" s="673"/>
      <c r="AG83" s="673"/>
      <c r="AH83" s="673"/>
      <c r="AI83" s="673">
        <v>36</v>
      </c>
      <c r="AJ83" s="673"/>
      <c r="AK83" s="673"/>
      <c r="AL83" s="673"/>
      <c r="AM83" s="673"/>
      <c r="AN83" s="673"/>
      <c r="AO83" s="673"/>
      <c r="AP83" s="673"/>
      <c r="AQ83" s="673"/>
      <c r="AR83" s="673"/>
      <c r="AS83" s="673"/>
      <c r="AT83" s="673"/>
      <c r="AU83" s="673"/>
      <c r="AV83" s="673"/>
      <c r="AW83" s="673"/>
      <c r="AX83" s="673"/>
      <c r="AY83" s="673"/>
      <c r="AZ83" s="673"/>
    </row>
    <row r="84" spans="1:52" ht="15.95">
      <c r="A84" s="673" t="s">
        <v>157</v>
      </c>
      <c r="B84" s="673">
        <v>5</v>
      </c>
      <c r="C84" s="1867" t="s">
        <v>493</v>
      </c>
      <c r="D84" s="673" t="s">
        <v>494</v>
      </c>
      <c r="E84" s="673" t="s">
        <v>454</v>
      </c>
      <c r="F84" s="1107">
        <v>1299777</v>
      </c>
      <c r="G84" s="673" t="s">
        <v>142</v>
      </c>
      <c r="H84" s="1107" t="s">
        <v>170</v>
      </c>
      <c r="I84" s="673" t="s">
        <v>316</v>
      </c>
      <c r="J84" s="678">
        <v>43900</v>
      </c>
      <c r="K84" s="1107">
        <f t="shared" ca="1" si="3"/>
        <v>3.4944444444444445</v>
      </c>
      <c r="L84" s="1107">
        <f t="shared" ca="1" si="4"/>
        <v>1277</v>
      </c>
      <c r="M84" s="1107">
        <f t="shared" ca="1" si="5"/>
        <v>42.56666666666667</v>
      </c>
      <c r="N84" s="678">
        <v>44249</v>
      </c>
      <c r="O84" s="923">
        <v>11.63</v>
      </c>
      <c r="P84" s="673" t="s">
        <v>387</v>
      </c>
      <c r="Q84" s="1211">
        <v>177</v>
      </c>
      <c r="R84" s="673">
        <v>153</v>
      </c>
      <c r="S84" s="673">
        <v>217</v>
      </c>
      <c r="T84" s="673"/>
      <c r="U84" s="673"/>
      <c r="V84" s="673"/>
      <c r="W84" s="673">
        <v>32</v>
      </c>
      <c r="X84" s="673"/>
      <c r="Y84" s="673"/>
      <c r="Z84" s="673"/>
      <c r="AA84" s="673"/>
      <c r="AB84" s="673"/>
      <c r="AC84" s="673">
        <v>33</v>
      </c>
      <c r="AD84" s="673"/>
      <c r="AE84" s="673"/>
      <c r="AF84" s="673"/>
      <c r="AG84" s="673"/>
      <c r="AH84" s="673"/>
      <c r="AI84" s="673">
        <v>32</v>
      </c>
      <c r="AJ84" s="673"/>
      <c r="AK84" s="673"/>
      <c r="AL84" s="673"/>
      <c r="AM84" s="673"/>
      <c r="AN84" s="673"/>
      <c r="AO84" s="673"/>
      <c r="AP84" s="673"/>
      <c r="AQ84" s="673"/>
      <c r="AR84" s="673"/>
      <c r="AS84" s="673"/>
      <c r="AT84" s="673"/>
      <c r="AU84" s="673"/>
      <c r="AV84" s="673"/>
      <c r="AW84" s="673"/>
      <c r="AX84" s="673"/>
      <c r="AY84" s="673"/>
      <c r="AZ84" s="673"/>
    </row>
    <row r="85" spans="1:52" ht="15.95">
      <c r="A85" s="673" t="s">
        <v>157</v>
      </c>
      <c r="B85" s="673">
        <v>6</v>
      </c>
      <c r="C85" s="1867" t="s">
        <v>495</v>
      </c>
      <c r="D85" s="673" t="s">
        <v>496</v>
      </c>
      <c r="E85" s="673" t="s">
        <v>454</v>
      </c>
      <c r="F85" s="1107">
        <v>1299777</v>
      </c>
      <c r="G85" s="673" t="s">
        <v>142</v>
      </c>
      <c r="H85" s="1107" t="s">
        <v>170</v>
      </c>
      <c r="I85" s="673" t="s">
        <v>320</v>
      </c>
      <c r="J85" s="678">
        <v>43900</v>
      </c>
      <c r="K85" s="1107">
        <f t="shared" ca="1" si="3"/>
        <v>3.4944444444444445</v>
      </c>
      <c r="L85" s="1107">
        <f t="shared" ca="1" si="4"/>
        <v>1277</v>
      </c>
      <c r="M85" s="1107">
        <f t="shared" ca="1" si="5"/>
        <v>42.56666666666667</v>
      </c>
      <c r="N85" s="678">
        <v>44249</v>
      </c>
      <c r="O85" s="923">
        <v>11.63</v>
      </c>
      <c r="P85" s="673" t="s">
        <v>387</v>
      </c>
      <c r="Q85" s="1211">
        <v>222</v>
      </c>
      <c r="R85" s="673">
        <v>206</v>
      </c>
      <c r="S85" s="673">
        <v>253</v>
      </c>
      <c r="T85" s="673"/>
      <c r="U85" s="673"/>
      <c r="V85" s="673"/>
      <c r="W85" s="673">
        <v>32</v>
      </c>
      <c r="X85" s="673"/>
      <c r="Y85" s="673"/>
      <c r="Z85" s="673"/>
      <c r="AA85" s="673"/>
      <c r="AB85" s="673"/>
      <c r="AC85" s="673">
        <v>32</v>
      </c>
      <c r="AD85" s="673"/>
      <c r="AE85" s="673"/>
      <c r="AF85" s="673"/>
      <c r="AG85" s="673"/>
      <c r="AH85" s="673"/>
      <c r="AI85" s="673">
        <v>32</v>
      </c>
      <c r="AJ85" s="673"/>
      <c r="AK85" s="673"/>
      <c r="AL85" s="673"/>
      <c r="AM85" s="673"/>
      <c r="AN85" s="673"/>
      <c r="AO85" s="673"/>
      <c r="AP85" s="673"/>
      <c r="AQ85" s="673"/>
      <c r="AR85" s="673"/>
      <c r="AS85" s="673"/>
      <c r="AT85" s="673"/>
      <c r="AU85" s="673"/>
      <c r="AV85" s="673"/>
      <c r="AW85" s="673"/>
      <c r="AX85" s="673"/>
      <c r="AY85" s="673"/>
      <c r="AZ85" s="673"/>
    </row>
    <row r="86" spans="1:52" ht="15.95">
      <c r="A86" s="673" t="s">
        <v>157</v>
      </c>
      <c r="B86" s="673">
        <v>7</v>
      </c>
      <c r="C86" s="1867" t="s">
        <v>497</v>
      </c>
      <c r="D86" s="673" t="s">
        <v>498</v>
      </c>
      <c r="E86" s="673" t="s">
        <v>465</v>
      </c>
      <c r="F86" s="1107">
        <v>1299779</v>
      </c>
      <c r="G86" s="1107" t="s">
        <v>144</v>
      </c>
      <c r="H86" s="1107" t="s">
        <v>185</v>
      </c>
      <c r="I86" s="1107" t="s">
        <v>329</v>
      </c>
      <c r="J86" s="678">
        <v>43884</v>
      </c>
      <c r="K86" s="1107">
        <f t="shared" ca="1" si="3"/>
        <v>3.5416666666666665</v>
      </c>
      <c r="L86" s="1107">
        <f t="shared" ca="1" si="4"/>
        <v>1293</v>
      </c>
      <c r="M86" s="1107">
        <f t="shared" ca="1" si="5"/>
        <v>43.1</v>
      </c>
      <c r="N86" s="678">
        <v>44249</v>
      </c>
      <c r="O86" s="923">
        <v>12.17</v>
      </c>
      <c r="P86" s="673" t="s">
        <v>387</v>
      </c>
      <c r="Q86" s="1211">
        <v>188</v>
      </c>
      <c r="R86" s="673">
        <v>186</v>
      </c>
      <c r="S86" s="673">
        <v>214</v>
      </c>
      <c r="T86" s="673"/>
      <c r="U86" s="673"/>
      <c r="V86" s="673"/>
      <c r="W86" s="673">
        <v>40</v>
      </c>
      <c r="X86" s="673"/>
      <c r="Y86" s="673"/>
      <c r="Z86" s="673"/>
      <c r="AA86" s="673"/>
      <c r="AB86" s="673"/>
      <c r="AC86" s="673">
        <v>41</v>
      </c>
      <c r="AD86" s="673"/>
      <c r="AE86" s="673"/>
      <c r="AF86" s="673"/>
      <c r="AG86" s="673"/>
      <c r="AH86" s="673"/>
      <c r="AI86" s="673">
        <v>42</v>
      </c>
      <c r="AJ86" s="673"/>
      <c r="AK86" s="673"/>
      <c r="AL86" s="673"/>
      <c r="AM86" s="673"/>
      <c r="AN86" s="673"/>
      <c r="AO86" s="673"/>
      <c r="AP86" s="673"/>
      <c r="AQ86" s="673"/>
      <c r="AR86" s="673"/>
      <c r="AS86" s="673"/>
      <c r="AT86" s="673"/>
      <c r="AU86" s="673"/>
      <c r="AV86" s="673"/>
      <c r="AW86" s="673"/>
      <c r="AX86" s="673"/>
      <c r="AY86" s="673"/>
      <c r="AZ86" s="673"/>
    </row>
    <row r="87" spans="1:52" ht="15.95">
      <c r="A87" s="673" t="s">
        <v>157</v>
      </c>
      <c r="B87" s="673">
        <v>8</v>
      </c>
      <c r="C87" s="1867" t="s">
        <v>499</v>
      </c>
      <c r="D87" s="673" t="s">
        <v>500</v>
      </c>
      <c r="E87" s="673" t="s">
        <v>465</v>
      </c>
      <c r="F87" s="1107">
        <v>1299779</v>
      </c>
      <c r="G87" s="1107" t="s">
        <v>144</v>
      </c>
      <c r="H87" s="1107" t="s">
        <v>185</v>
      </c>
      <c r="I87" s="1107" t="s">
        <v>326</v>
      </c>
      <c r="J87" s="678">
        <v>43884</v>
      </c>
      <c r="K87" s="1107">
        <f t="shared" ca="1" si="3"/>
        <v>3.5416666666666665</v>
      </c>
      <c r="L87" s="1107">
        <f t="shared" ca="1" si="4"/>
        <v>1293</v>
      </c>
      <c r="M87" s="1107">
        <f t="shared" ca="1" si="5"/>
        <v>43.1</v>
      </c>
      <c r="N87" s="678">
        <v>44249</v>
      </c>
      <c r="O87" s="923">
        <v>12.17</v>
      </c>
      <c r="P87" s="673" t="s">
        <v>387</v>
      </c>
      <c r="Q87" s="1211">
        <v>184</v>
      </c>
      <c r="R87" s="673">
        <v>205</v>
      </c>
      <c r="S87" s="673">
        <v>164</v>
      </c>
      <c r="T87" s="673"/>
      <c r="U87" s="673"/>
      <c r="V87" s="673"/>
      <c r="W87" s="673">
        <v>33</v>
      </c>
      <c r="X87" s="673"/>
      <c r="Y87" s="673"/>
      <c r="Z87" s="673"/>
      <c r="AA87" s="673"/>
      <c r="AB87" s="673"/>
      <c r="AC87" s="673">
        <v>31</v>
      </c>
      <c r="AD87" s="673"/>
      <c r="AE87" s="673"/>
      <c r="AF87" s="673"/>
      <c r="AG87" s="673"/>
      <c r="AH87" s="673"/>
      <c r="AI87" s="673">
        <v>34</v>
      </c>
      <c r="AJ87" s="673"/>
      <c r="AK87" s="673"/>
      <c r="AL87" s="673"/>
      <c r="AM87" s="673"/>
      <c r="AN87" s="673"/>
      <c r="AO87" s="673"/>
      <c r="AP87" s="673"/>
      <c r="AQ87" s="673"/>
      <c r="AR87" s="673"/>
      <c r="AS87" s="673"/>
      <c r="AT87" s="673"/>
      <c r="AU87" s="673"/>
      <c r="AV87" s="673"/>
      <c r="AW87" s="673"/>
      <c r="AX87" s="673"/>
      <c r="AY87" s="673"/>
      <c r="AZ87" s="673"/>
    </row>
    <row r="88" spans="1:52" ht="15.95">
      <c r="A88" s="673" t="s">
        <v>157</v>
      </c>
      <c r="B88" s="673">
        <v>9</v>
      </c>
      <c r="C88" s="1867" t="s">
        <v>501</v>
      </c>
      <c r="D88" s="673" t="s">
        <v>502</v>
      </c>
      <c r="E88" s="673" t="s">
        <v>465</v>
      </c>
      <c r="F88" s="1107">
        <v>1299779</v>
      </c>
      <c r="G88" s="1107" t="s">
        <v>144</v>
      </c>
      <c r="H88" s="1107" t="s">
        <v>185</v>
      </c>
      <c r="I88" s="1107" t="s">
        <v>316</v>
      </c>
      <c r="J88" s="678">
        <v>43884</v>
      </c>
      <c r="K88" s="1107">
        <f t="shared" ca="1" si="3"/>
        <v>3.5416666666666665</v>
      </c>
      <c r="L88" s="1107">
        <f t="shared" ca="1" si="4"/>
        <v>1293</v>
      </c>
      <c r="M88" s="1107">
        <f t="shared" ca="1" si="5"/>
        <v>43.1</v>
      </c>
      <c r="N88" s="678">
        <v>44249</v>
      </c>
      <c r="O88" s="923">
        <v>12.17</v>
      </c>
      <c r="P88" s="673" t="s">
        <v>387</v>
      </c>
      <c r="Q88" s="1211">
        <v>177</v>
      </c>
      <c r="R88" s="673">
        <v>182</v>
      </c>
      <c r="S88" s="673">
        <v>191</v>
      </c>
      <c r="T88" s="673"/>
      <c r="U88" s="673"/>
      <c r="V88" s="673"/>
      <c r="W88" s="673">
        <v>35</v>
      </c>
      <c r="X88" s="673"/>
      <c r="Y88" s="673"/>
      <c r="Z88" s="673"/>
      <c r="AA88" s="673"/>
      <c r="AB88" s="673"/>
      <c r="AC88" s="673">
        <v>37</v>
      </c>
      <c r="AD88" s="673"/>
      <c r="AE88" s="673"/>
      <c r="AF88" s="673"/>
      <c r="AG88" s="673"/>
      <c r="AH88" s="673"/>
      <c r="AI88" s="673">
        <v>31</v>
      </c>
      <c r="AJ88" s="673"/>
      <c r="AK88" s="673"/>
      <c r="AL88" s="673"/>
      <c r="AM88" s="673"/>
      <c r="AN88" s="673"/>
      <c r="AO88" s="673"/>
      <c r="AP88" s="673"/>
      <c r="AQ88" s="673"/>
      <c r="AR88" s="673"/>
      <c r="AS88" s="673"/>
      <c r="AT88" s="673"/>
      <c r="AU88" s="673"/>
      <c r="AV88" s="673"/>
      <c r="AW88" s="673"/>
      <c r="AX88" s="673"/>
      <c r="AY88" s="673"/>
      <c r="AZ88" s="673"/>
    </row>
    <row r="89" spans="1:52" ht="15.95">
      <c r="A89" s="673" t="s">
        <v>157</v>
      </c>
      <c r="B89" s="673">
        <v>10</v>
      </c>
      <c r="C89" s="1867" t="s">
        <v>503</v>
      </c>
      <c r="D89" s="673" t="s">
        <v>504</v>
      </c>
      <c r="E89" s="673" t="s">
        <v>472</v>
      </c>
      <c r="F89" s="1107">
        <v>1324351</v>
      </c>
      <c r="G89" s="1107" t="s">
        <v>144</v>
      </c>
      <c r="H89" s="1107" t="s">
        <v>185</v>
      </c>
      <c r="I89" s="1107" t="s">
        <v>329</v>
      </c>
      <c r="J89" s="678">
        <v>43898</v>
      </c>
      <c r="K89" s="1107">
        <f t="shared" ca="1" si="3"/>
        <v>3.5</v>
      </c>
      <c r="L89" s="1107">
        <f t="shared" ca="1" si="4"/>
        <v>1279</v>
      </c>
      <c r="M89" s="1107">
        <f t="shared" ca="1" si="5"/>
        <v>42.633333333333333</v>
      </c>
      <c r="N89" s="678">
        <v>44249</v>
      </c>
      <c r="O89" s="923">
        <v>11.7</v>
      </c>
      <c r="P89" s="673" t="s">
        <v>387</v>
      </c>
      <c r="Q89" s="1211">
        <v>194</v>
      </c>
      <c r="R89" s="673">
        <v>193</v>
      </c>
      <c r="S89" s="673">
        <v>195</v>
      </c>
      <c r="T89" s="673"/>
      <c r="U89" s="673"/>
      <c r="V89" s="673"/>
      <c r="W89" s="673">
        <v>28</v>
      </c>
      <c r="X89" s="673"/>
      <c r="Y89" s="673"/>
      <c r="Z89" s="673"/>
      <c r="AA89" s="673"/>
      <c r="AB89" s="673"/>
      <c r="AC89" s="673">
        <v>29</v>
      </c>
      <c r="AD89" s="673"/>
      <c r="AE89" s="673"/>
      <c r="AF89" s="673"/>
      <c r="AG89" s="673"/>
      <c r="AH89" s="673"/>
      <c r="AI89" s="673">
        <v>28</v>
      </c>
      <c r="AJ89" s="673"/>
      <c r="AK89" s="673"/>
      <c r="AL89" s="673"/>
      <c r="AM89" s="673"/>
      <c r="AN89" s="673"/>
      <c r="AO89" s="673"/>
      <c r="AP89" s="673"/>
      <c r="AQ89" s="673"/>
      <c r="AR89" s="673"/>
      <c r="AS89" s="673"/>
      <c r="AT89" s="673"/>
      <c r="AU89" s="673"/>
      <c r="AV89" s="673"/>
      <c r="AW89" s="673"/>
      <c r="AX89" s="673"/>
      <c r="AY89" s="673"/>
      <c r="AZ89" s="673"/>
    </row>
    <row r="90" spans="1:52" ht="15.95">
      <c r="A90" s="673" t="s">
        <v>157</v>
      </c>
      <c r="B90" s="673">
        <v>11</v>
      </c>
      <c r="C90" s="1867" t="s">
        <v>505</v>
      </c>
      <c r="D90" s="673" t="s">
        <v>506</v>
      </c>
      <c r="E90" s="673" t="s">
        <v>472</v>
      </c>
      <c r="F90" s="1107">
        <v>1324351</v>
      </c>
      <c r="G90" s="1107" t="s">
        <v>144</v>
      </c>
      <c r="H90" s="1107" t="s">
        <v>185</v>
      </c>
      <c r="I90" s="1107" t="s">
        <v>326</v>
      </c>
      <c r="J90" s="678">
        <v>43898</v>
      </c>
      <c r="K90" s="1107">
        <f t="shared" ca="1" si="3"/>
        <v>3.5</v>
      </c>
      <c r="L90" s="1107">
        <f t="shared" ca="1" si="4"/>
        <v>1279</v>
      </c>
      <c r="M90" s="1107">
        <f t="shared" ca="1" si="5"/>
        <v>42.633333333333333</v>
      </c>
      <c r="N90" s="678">
        <v>44249</v>
      </c>
      <c r="O90" s="923">
        <v>11.7</v>
      </c>
      <c r="P90" s="673" t="s">
        <v>387</v>
      </c>
      <c r="Q90" s="1211">
        <v>159</v>
      </c>
      <c r="R90" s="673">
        <v>158</v>
      </c>
      <c r="S90" s="673">
        <v>165</v>
      </c>
      <c r="T90" s="673"/>
      <c r="U90" s="673"/>
      <c r="V90" s="673"/>
      <c r="W90" s="673">
        <v>28</v>
      </c>
      <c r="X90" s="673"/>
      <c r="Y90" s="673"/>
      <c r="Z90" s="673"/>
      <c r="AA90" s="673"/>
      <c r="AB90" s="673"/>
      <c r="AC90" s="673">
        <v>28</v>
      </c>
      <c r="AD90" s="673"/>
      <c r="AE90" s="673"/>
      <c r="AF90" s="673"/>
      <c r="AG90" s="673"/>
      <c r="AH90" s="673"/>
      <c r="AI90" s="673">
        <v>29</v>
      </c>
      <c r="AJ90" s="673"/>
      <c r="AK90" s="673"/>
      <c r="AL90" s="673"/>
      <c r="AM90" s="673"/>
      <c r="AN90" s="673"/>
      <c r="AO90" s="673"/>
      <c r="AP90" s="673"/>
      <c r="AQ90" s="673"/>
      <c r="AR90" s="673"/>
      <c r="AS90" s="673"/>
      <c r="AT90" s="673"/>
      <c r="AU90" s="673"/>
      <c r="AV90" s="673"/>
      <c r="AW90" s="673"/>
      <c r="AX90" s="673"/>
      <c r="AY90" s="673"/>
      <c r="AZ90" s="673"/>
    </row>
    <row r="91" spans="1:52" ht="15.95">
      <c r="A91" s="673" t="s">
        <v>157</v>
      </c>
      <c r="B91" s="673">
        <v>12</v>
      </c>
      <c r="C91" s="1867" t="s">
        <v>507</v>
      </c>
      <c r="D91" s="673" t="s">
        <v>508</v>
      </c>
      <c r="E91" s="673" t="s">
        <v>472</v>
      </c>
      <c r="F91" s="1107">
        <v>1324351</v>
      </c>
      <c r="G91" s="1107" t="s">
        <v>144</v>
      </c>
      <c r="H91" s="1107" t="s">
        <v>185</v>
      </c>
      <c r="I91" s="1107" t="s">
        <v>316</v>
      </c>
      <c r="J91" s="678">
        <v>43898</v>
      </c>
      <c r="K91" s="1107">
        <f t="shared" ca="1" si="3"/>
        <v>3.5</v>
      </c>
      <c r="L91" s="1107">
        <f t="shared" ca="1" si="4"/>
        <v>1279</v>
      </c>
      <c r="M91" s="1107">
        <f t="shared" ca="1" si="5"/>
        <v>42.633333333333333</v>
      </c>
      <c r="N91" s="678">
        <v>44249</v>
      </c>
      <c r="O91" s="923">
        <v>11.7</v>
      </c>
      <c r="P91" s="673" t="s">
        <v>387</v>
      </c>
      <c r="Q91" s="1211">
        <v>159</v>
      </c>
      <c r="R91" s="673">
        <v>167</v>
      </c>
      <c r="S91" s="673">
        <v>156</v>
      </c>
      <c r="T91" s="673"/>
      <c r="U91" s="673"/>
      <c r="V91" s="673"/>
      <c r="W91" s="673">
        <v>27</v>
      </c>
      <c r="X91" s="673"/>
      <c r="Y91" s="673"/>
      <c r="Z91" s="673"/>
      <c r="AA91" s="673"/>
      <c r="AB91" s="673"/>
      <c r="AC91" s="673">
        <v>27</v>
      </c>
      <c r="AD91" s="673"/>
      <c r="AE91" s="673"/>
      <c r="AF91" s="673"/>
      <c r="AG91" s="673"/>
      <c r="AH91" s="673"/>
      <c r="AI91" s="673">
        <v>27</v>
      </c>
      <c r="AJ91" s="673"/>
      <c r="AK91" s="673"/>
      <c r="AL91" s="673"/>
      <c r="AM91" s="673"/>
      <c r="AN91" s="673"/>
      <c r="AO91" s="673"/>
      <c r="AP91" s="673"/>
      <c r="AQ91" s="673"/>
      <c r="AR91" s="673"/>
      <c r="AS91" s="673"/>
      <c r="AT91" s="673"/>
      <c r="AU91" s="673"/>
      <c r="AV91" s="673"/>
      <c r="AW91" s="673"/>
      <c r="AX91" s="673"/>
      <c r="AY91" s="673"/>
      <c r="AZ91" s="673"/>
    </row>
    <row r="92" spans="1:52" ht="15.95">
      <c r="A92" s="673" t="s">
        <v>157</v>
      </c>
      <c r="B92" s="673">
        <v>13</v>
      </c>
      <c r="C92" s="1867" t="s">
        <v>509</v>
      </c>
      <c r="D92" s="673" t="s">
        <v>510</v>
      </c>
      <c r="E92" s="673" t="s">
        <v>479</v>
      </c>
      <c r="F92" s="1107">
        <v>1324353</v>
      </c>
      <c r="G92" s="1107" t="s">
        <v>142</v>
      </c>
      <c r="H92" s="1107" t="s">
        <v>185</v>
      </c>
      <c r="I92" s="673" t="s">
        <v>329</v>
      </c>
      <c r="J92" s="1864">
        <v>43898</v>
      </c>
      <c r="K92" s="1107">
        <f t="shared" ca="1" si="3"/>
        <v>3.5</v>
      </c>
      <c r="L92" s="1107">
        <f t="shared" ca="1" si="4"/>
        <v>1279</v>
      </c>
      <c r="M92" s="1107">
        <f t="shared" ca="1" si="5"/>
        <v>42.633333333333333</v>
      </c>
      <c r="N92" s="678">
        <v>44249</v>
      </c>
      <c r="O92" s="923">
        <v>11.7</v>
      </c>
      <c r="P92" s="673" t="s">
        <v>387</v>
      </c>
      <c r="Q92" s="1211">
        <v>173</v>
      </c>
      <c r="R92" s="673">
        <v>171</v>
      </c>
      <c r="S92" s="673">
        <v>176</v>
      </c>
      <c r="T92" s="673"/>
      <c r="U92" s="673"/>
      <c r="V92" s="673"/>
      <c r="W92" s="673">
        <v>34</v>
      </c>
      <c r="X92" s="673"/>
      <c r="Y92" s="673"/>
      <c r="Z92" s="673"/>
      <c r="AA92" s="673"/>
      <c r="AB92" s="673"/>
      <c r="AC92" s="673">
        <v>34</v>
      </c>
      <c r="AD92" s="673"/>
      <c r="AE92" s="673"/>
      <c r="AF92" s="673"/>
      <c r="AG92" s="673"/>
      <c r="AH92" s="673"/>
      <c r="AI92" s="673">
        <v>34</v>
      </c>
      <c r="AJ92" s="673"/>
      <c r="AK92" s="673"/>
      <c r="AL92" s="673"/>
      <c r="AM92" s="673"/>
      <c r="AN92" s="673"/>
      <c r="AO92" s="673"/>
      <c r="AP92" s="673"/>
      <c r="AQ92" s="673"/>
      <c r="AR92" s="673"/>
      <c r="AS92" s="673"/>
      <c r="AT92" s="673"/>
      <c r="AU92" s="673"/>
      <c r="AV92" s="673"/>
      <c r="AW92" s="673"/>
      <c r="AX92" s="673"/>
      <c r="AY92" s="673"/>
      <c r="AZ92" s="673"/>
    </row>
    <row r="93" spans="1:52" ht="15.95">
      <c r="A93" s="673" t="s">
        <v>157</v>
      </c>
      <c r="B93" s="673">
        <v>14</v>
      </c>
      <c r="C93" s="1867" t="s">
        <v>511</v>
      </c>
      <c r="D93" s="673" t="s">
        <v>512</v>
      </c>
      <c r="E93" s="673" t="s">
        <v>479</v>
      </c>
      <c r="F93" s="1107">
        <v>1324353</v>
      </c>
      <c r="G93" s="1107" t="s">
        <v>142</v>
      </c>
      <c r="H93" s="1107" t="s">
        <v>185</v>
      </c>
      <c r="I93" s="673" t="s">
        <v>326</v>
      </c>
      <c r="J93" s="1864">
        <v>43898</v>
      </c>
      <c r="K93" s="1107">
        <f t="shared" ca="1" si="3"/>
        <v>3.5</v>
      </c>
      <c r="L93" s="1107">
        <f t="shared" ca="1" si="4"/>
        <v>1279</v>
      </c>
      <c r="M93" s="1107">
        <f t="shared" ca="1" si="5"/>
        <v>42.633333333333333</v>
      </c>
      <c r="N93" s="678">
        <v>44249</v>
      </c>
      <c r="O93" s="923">
        <v>11.7</v>
      </c>
      <c r="P93" s="673" t="s">
        <v>387</v>
      </c>
      <c r="Q93" s="1211">
        <v>162</v>
      </c>
      <c r="R93" s="673">
        <v>153</v>
      </c>
      <c r="S93" s="673">
        <v>166</v>
      </c>
      <c r="T93" s="673"/>
      <c r="U93" s="673"/>
      <c r="V93" s="673"/>
      <c r="W93" s="673">
        <v>33</v>
      </c>
      <c r="X93" s="673"/>
      <c r="Y93" s="673"/>
      <c r="Z93" s="673"/>
      <c r="AA93" s="673"/>
      <c r="AB93" s="673"/>
      <c r="AC93" s="673">
        <v>33</v>
      </c>
      <c r="AD93" s="673"/>
      <c r="AE93" s="673"/>
      <c r="AF93" s="673"/>
      <c r="AG93" s="673"/>
      <c r="AH93" s="673"/>
      <c r="AI93" s="673">
        <v>34</v>
      </c>
      <c r="AJ93" s="673"/>
      <c r="AK93" s="673"/>
      <c r="AL93" s="673"/>
      <c r="AM93" s="673"/>
      <c r="AN93" s="673"/>
      <c r="AO93" s="673"/>
      <c r="AP93" s="673"/>
      <c r="AQ93" s="673"/>
      <c r="AR93" s="673"/>
      <c r="AS93" s="673"/>
      <c r="AT93" s="673"/>
      <c r="AU93" s="673"/>
      <c r="AV93" s="673"/>
      <c r="AW93" s="673"/>
      <c r="AX93" s="673"/>
      <c r="AY93" s="673"/>
      <c r="AZ93" s="673"/>
    </row>
    <row r="94" spans="1:52" ht="15.95">
      <c r="A94" s="673" t="s">
        <v>157</v>
      </c>
      <c r="B94" s="673">
        <v>15</v>
      </c>
      <c r="C94" s="1867" t="s">
        <v>513</v>
      </c>
      <c r="D94" s="673" t="s">
        <v>514</v>
      </c>
      <c r="E94" s="673" t="s">
        <v>479</v>
      </c>
      <c r="F94" s="1107">
        <v>1324353</v>
      </c>
      <c r="G94" s="1107" t="s">
        <v>142</v>
      </c>
      <c r="H94" s="1107" t="s">
        <v>185</v>
      </c>
      <c r="I94" s="673" t="s">
        <v>316</v>
      </c>
      <c r="J94" s="1864">
        <v>43898</v>
      </c>
      <c r="K94" s="1107">
        <f t="shared" ca="1" si="3"/>
        <v>3.5</v>
      </c>
      <c r="L94" s="1107">
        <f t="shared" ca="1" si="4"/>
        <v>1279</v>
      </c>
      <c r="M94" s="1107">
        <f t="shared" ca="1" si="5"/>
        <v>42.633333333333333</v>
      </c>
      <c r="N94" s="678">
        <v>44249</v>
      </c>
      <c r="O94" s="923">
        <v>11.7</v>
      </c>
      <c r="P94" s="673" t="s">
        <v>387</v>
      </c>
      <c r="Q94" s="1211">
        <v>177</v>
      </c>
      <c r="R94" s="673">
        <v>182</v>
      </c>
      <c r="S94" s="673">
        <v>155</v>
      </c>
      <c r="T94" s="673"/>
      <c r="U94" s="673"/>
      <c r="V94" s="673"/>
      <c r="W94" s="673">
        <v>35</v>
      </c>
      <c r="X94" s="673"/>
      <c r="Y94" s="673"/>
      <c r="Z94" s="673"/>
      <c r="AA94" s="673"/>
      <c r="AB94" s="673"/>
      <c r="AC94" s="673">
        <v>35</v>
      </c>
      <c r="AD94" s="673"/>
      <c r="AE94" s="673"/>
      <c r="AF94" s="673"/>
      <c r="AG94" s="673"/>
      <c r="AH94" s="673"/>
      <c r="AI94" s="673">
        <v>35</v>
      </c>
      <c r="AJ94" s="673"/>
      <c r="AK94" s="673"/>
      <c r="AL94" s="673"/>
      <c r="AM94" s="673"/>
      <c r="AN94" s="673"/>
      <c r="AO94" s="673"/>
      <c r="AP94" s="673"/>
      <c r="AQ94" s="673"/>
      <c r="AR94" s="673"/>
      <c r="AS94" s="673"/>
      <c r="AT94" s="673"/>
      <c r="AU94" s="673"/>
      <c r="AV94" s="673"/>
      <c r="AW94" s="673"/>
      <c r="AX94" s="673"/>
      <c r="AY94" s="673"/>
      <c r="AZ94" s="673"/>
    </row>
    <row r="95" spans="1:52" ht="15.95">
      <c r="A95" s="673" t="s">
        <v>157</v>
      </c>
      <c r="B95" s="673">
        <v>16</v>
      </c>
      <c r="C95" s="1867" t="s">
        <v>515</v>
      </c>
      <c r="D95" s="673" t="s">
        <v>516</v>
      </c>
      <c r="E95" s="673" t="s">
        <v>484</v>
      </c>
      <c r="F95" s="1107">
        <v>1190436</v>
      </c>
      <c r="G95" s="673" t="s">
        <v>142</v>
      </c>
      <c r="H95" s="673" t="s">
        <v>186</v>
      </c>
      <c r="I95" s="673" t="s">
        <v>329</v>
      </c>
      <c r="J95" s="1864">
        <v>43878</v>
      </c>
      <c r="K95" s="1107">
        <f t="shared" ca="1" si="3"/>
        <v>3.5583333333333331</v>
      </c>
      <c r="L95" s="1107">
        <f t="shared" ca="1" si="4"/>
        <v>1299</v>
      </c>
      <c r="M95" s="1107">
        <f t="shared" ca="1" si="5"/>
        <v>43.3</v>
      </c>
      <c r="N95" s="678">
        <v>44249</v>
      </c>
      <c r="O95" s="923">
        <v>12.37</v>
      </c>
      <c r="P95" s="673" t="s">
        <v>387</v>
      </c>
      <c r="Q95" s="1211">
        <v>200</v>
      </c>
      <c r="R95" s="673">
        <v>192</v>
      </c>
      <c r="S95" s="673">
        <v>205</v>
      </c>
      <c r="T95" s="673"/>
      <c r="U95" s="673"/>
      <c r="V95" s="673"/>
      <c r="W95" s="673">
        <v>27</v>
      </c>
      <c r="X95" s="673"/>
      <c r="Y95" s="673"/>
      <c r="Z95" s="673"/>
      <c r="AA95" s="673"/>
      <c r="AB95" s="673"/>
      <c r="AC95" s="673">
        <v>28</v>
      </c>
      <c r="AD95" s="673"/>
      <c r="AE95" s="673"/>
      <c r="AF95" s="673"/>
      <c r="AG95" s="673"/>
      <c r="AH95" s="673"/>
      <c r="AI95" s="673">
        <v>27</v>
      </c>
      <c r="AJ95" s="673"/>
      <c r="AK95" s="673"/>
      <c r="AL95" s="673"/>
      <c r="AM95" s="673"/>
      <c r="AN95" s="673"/>
      <c r="AO95" s="673"/>
      <c r="AP95" s="673"/>
      <c r="AQ95" s="673"/>
      <c r="AR95" s="673"/>
      <c r="AS95" s="673"/>
      <c r="AT95" s="673"/>
      <c r="AU95" s="673"/>
      <c r="AV95" s="673"/>
      <c r="AW95" s="673"/>
      <c r="AX95" s="673"/>
      <c r="AY95" s="673"/>
      <c r="AZ95" s="673"/>
    </row>
    <row r="96" spans="1:52" ht="15.95">
      <c r="A96" s="673" t="s">
        <v>157</v>
      </c>
      <c r="B96" s="673">
        <v>17</v>
      </c>
      <c r="C96" s="1867" t="s">
        <v>517</v>
      </c>
      <c r="D96" s="673" t="s">
        <v>518</v>
      </c>
      <c r="E96" s="673" t="s">
        <v>484</v>
      </c>
      <c r="F96" s="1107">
        <v>1190436</v>
      </c>
      <c r="G96" s="673" t="s">
        <v>144</v>
      </c>
      <c r="H96" s="673" t="s">
        <v>186</v>
      </c>
      <c r="I96" s="673" t="s">
        <v>329</v>
      </c>
      <c r="J96" s="1864">
        <v>43878</v>
      </c>
      <c r="K96" s="1107">
        <f t="shared" ca="1" si="3"/>
        <v>3.5583333333333331</v>
      </c>
      <c r="L96" s="1107">
        <f t="shared" ca="1" si="4"/>
        <v>1299</v>
      </c>
      <c r="M96" s="1107">
        <f t="shared" ca="1" si="5"/>
        <v>43.3</v>
      </c>
      <c r="N96" s="678">
        <v>44249</v>
      </c>
      <c r="O96" s="923">
        <v>12.37</v>
      </c>
      <c r="P96" s="673" t="s">
        <v>387</v>
      </c>
      <c r="Q96" s="1211">
        <v>144</v>
      </c>
      <c r="R96" s="673">
        <v>138</v>
      </c>
      <c r="S96" s="673">
        <v>147</v>
      </c>
      <c r="T96" s="673"/>
      <c r="U96" s="673"/>
      <c r="V96" s="673"/>
      <c r="W96" s="673">
        <v>28</v>
      </c>
      <c r="X96" s="673"/>
      <c r="Y96" s="673"/>
      <c r="Z96" s="673"/>
      <c r="AA96" s="673"/>
      <c r="AB96" s="673"/>
      <c r="AC96" s="673">
        <v>29</v>
      </c>
      <c r="AD96" s="673"/>
      <c r="AE96" s="673"/>
      <c r="AF96" s="673"/>
      <c r="AG96" s="673"/>
      <c r="AH96" s="673"/>
      <c r="AI96" s="673">
        <v>27</v>
      </c>
      <c r="AJ96" s="673"/>
      <c r="AK96" s="673"/>
      <c r="AL96" s="673"/>
      <c r="AM96" s="673"/>
      <c r="AN96" s="673"/>
      <c r="AO96" s="673"/>
      <c r="AP96" s="673"/>
      <c r="AQ96" s="673"/>
      <c r="AR96" s="673"/>
      <c r="AS96" s="673"/>
      <c r="AT96" s="673"/>
      <c r="AU96" s="673"/>
      <c r="AV96" s="673"/>
      <c r="AW96" s="673"/>
      <c r="AX96" s="673"/>
      <c r="AY96" s="673"/>
      <c r="AZ96" s="673"/>
    </row>
    <row r="97" spans="1:52" ht="15.95">
      <c r="A97" s="673" t="s">
        <v>317</v>
      </c>
      <c r="B97" s="673" t="s">
        <v>317</v>
      </c>
      <c r="C97" s="673" t="s">
        <v>317</v>
      </c>
      <c r="D97" s="673" t="s">
        <v>317</v>
      </c>
      <c r="E97" s="673" t="s">
        <v>317</v>
      </c>
      <c r="F97" s="673" t="s">
        <v>317</v>
      </c>
      <c r="G97" s="673" t="s">
        <v>317</v>
      </c>
      <c r="H97" s="673" t="s">
        <v>317</v>
      </c>
      <c r="I97" s="673" t="s">
        <v>317</v>
      </c>
      <c r="J97" s="673" t="s">
        <v>317</v>
      </c>
      <c r="K97" s="1107"/>
      <c r="L97" s="1107"/>
      <c r="M97" s="1107"/>
      <c r="N97" s="673" t="s">
        <v>317</v>
      </c>
      <c r="O97" s="673" t="s">
        <v>317</v>
      </c>
      <c r="P97" s="673" t="s">
        <v>317</v>
      </c>
      <c r="Q97" s="673" t="s">
        <v>317</v>
      </c>
      <c r="R97" s="673" t="s">
        <v>317</v>
      </c>
      <c r="S97" s="673" t="s">
        <v>317</v>
      </c>
      <c r="T97" s="673" t="s">
        <v>317</v>
      </c>
      <c r="U97" s="673"/>
      <c r="V97" s="673" t="s">
        <v>317</v>
      </c>
      <c r="W97" s="673" t="s">
        <v>317</v>
      </c>
      <c r="X97" s="673" t="s">
        <v>317</v>
      </c>
      <c r="Y97" s="673" t="s">
        <v>317</v>
      </c>
      <c r="Z97" s="673" t="s">
        <v>317</v>
      </c>
      <c r="AA97" s="673" t="s">
        <v>317</v>
      </c>
      <c r="AB97" s="673" t="s">
        <v>317</v>
      </c>
      <c r="AC97" s="673" t="s">
        <v>317</v>
      </c>
      <c r="AD97" s="673" t="s">
        <v>317</v>
      </c>
      <c r="AE97" s="673" t="s">
        <v>317</v>
      </c>
      <c r="AF97" s="673" t="s">
        <v>317</v>
      </c>
      <c r="AG97" s="673" t="s">
        <v>317</v>
      </c>
      <c r="AH97" s="673" t="s">
        <v>317</v>
      </c>
      <c r="AI97" s="673" t="s">
        <v>317</v>
      </c>
      <c r="AJ97" s="673" t="s">
        <v>317</v>
      </c>
      <c r="AK97" s="673" t="s">
        <v>317</v>
      </c>
      <c r="AL97" s="673" t="s">
        <v>317</v>
      </c>
      <c r="AM97" s="673" t="s">
        <v>317</v>
      </c>
      <c r="AN97" s="673" t="s">
        <v>317</v>
      </c>
      <c r="AO97" s="673" t="s">
        <v>317</v>
      </c>
      <c r="AP97" s="673" t="s">
        <v>317</v>
      </c>
      <c r="AQ97" s="673" t="s">
        <v>317</v>
      </c>
      <c r="AR97" s="673" t="s">
        <v>317</v>
      </c>
      <c r="AS97" s="673" t="s">
        <v>317</v>
      </c>
      <c r="AT97" s="673" t="s">
        <v>317</v>
      </c>
      <c r="AU97" s="673" t="s">
        <v>317</v>
      </c>
      <c r="AV97" s="673" t="s">
        <v>317</v>
      </c>
      <c r="AW97" s="673" t="s">
        <v>317</v>
      </c>
      <c r="AX97" s="673" t="s">
        <v>317</v>
      </c>
      <c r="AY97" s="673" t="s">
        <v>317</v>
      </c>
      <c r="AZ97" s="673" t="s">
        <v>317</v>
      </c>
    </row>
    <row r="98" spans="1:52" ht="15.95">
      <c r="A98" s="673" t="s">
        <v>519</v>
      </c>
      <c r="B98" s="673">
        <v>1</v>
      </c>
      <c r="C98" s="673" t="s">
        <v>520</v>
      </c>
      <c r="D98" s="673" t="s">
        <v>521</v>
      </c>
      <c r="E98" s="673" t="s">
        <v>375</v>
      </c>
      <c r="F98" s="1107">
        <v>1275947</v>
      </c>
      <c r="G98" s="1107" t="s">
        <v>142</v>
      </c>
      <c r="H98" s="1107" t="s">
        <v>185</v>
      </c>
      <c r="I98" s="1107" t="s">
        <v>329</v>
      </c>
      <c r="J98" s="1864">
        <v>43751</v>
      </c>
      <c r="K98" s="1107">
        <f t="shared" ca="1" si="3"/>
        <v>3.9027777777777777</v>
      </c>
      <c r="L98" s="1107">
        <f t="shared" ca="1" si="4"/>
        <v>1426</v>
      </c>
      <c r="M98" s="1107">
        <f t="shared" ca="1" si="5"/>
        <v>47.533333333333331</v>
      </c>
      <c r="N98" s="678">
        <v>44319</v>
      </c>
      <c r="O98" s="923">
        <v>18.93</v>
      </c>
      <c r="P98" s="673" t="s">
        <v>387</v>
      </c>
      <c r="Q98" s="673">
        <v>172</v>
      </c>
      <c r="R98" s="673">
        <v>168</v>
      </c>
      <c r="S98" s="673"/>
      <c r="T98" s="673"/>
      <c r="U98" s="673"/>
      <c r="V98" s="673"/>
      <c r="W98" s="673">
        <v>24</v>
      </c>
      <c r="X98" s="673"/>
      <c r="Y98" s="673"/>
      <c r="Z98" s="673"/>
      <c r="AA98" s="673"/>
      <c r="AB98" s="673"/>
      <c r="AC98" s="673">
        <v>35</v>
      </c>
      <c r="AD98" s="673"/>
      <c r="AE98" s="673"/>
      <c r="AF98" s="673"/>
      <c r="AG98" s="673"/>
      <c r="AH98" s="673"/>
      <c r="AI98" s="673"/>
      <c r="AJ98" s="673"/>
      <c r="AK98" s="673"/>
      <c r="AL98" s="673"/>
      <c r="AM98" s="673"/>
      <c r="AN98" s="673"/>
      <c r="AO98" s="673"/>
      <c r="AP98" s="673"/>
      <c r="AQ98" s="673"/>
      <c r="AR98" s="673"/>
      <c r="AS98" s="673"/>
      <c r="AT98" s="673"/>
      <c r="AU98" s="673"/>
      <c r="AV98" s="673"/>
      <c r="AW98" s="673"/>
      <c r="AX98" s="673"/>
      <c r="AY98" s="673"/>
      <c r="AZ98" s="673"/>
    </row>
    <row r="99" spans="1:52" ht="15.95">
      <c r="A99" s="673" t="s">
        <v>519</v>
      </c>
      <c r="B99" s="673">
        <v>2</v>
      </c>
      <c r="C99" s="673" t="s">
        <v>522</v>
      </c>
      <c r="D99" s="673" t="s">
        <v>523</v>
      </c>
      <c r="E99" s="673" t="s">
        <v>375</v>
      </c>
      <c r="F99" s="1107">
        <v>1275947</v>
      </c>
      <c r="G99" s="1107" t="s">
        <v>142</v>
      </c>
      <c r="H99" s="1107" t="s">
        <v>185</v>
      </c>
      <c r="I99" s="1107" t="s">
        <v>326</v>
      </c>
      <c r="J99" s="1864">
        <v>43751</v>
      </c>
      <c r="K99" s="1107">
        <f t="shared" ca="1" si="3"/>
        <v>3.9027777777777777</v>
      </c>
      <c r="L99" s="1107">
        <f t="shared" ca="1" si="4"/>
        <v>1426</v>
      </c>
      <c r="M99" s="1107">
        <f t="shared" ca="1" si="5"/>
        <v>47.533333333333331</v>
      </c>
      <c r="N99" s="678">
        <v>44319</v>
      </c>
      <c r="O99" s="923">
        <v>18.93</v>
      </c>
      <c r="P99" s="673" t="s">
        <v>387</v>
      </c>
      <c r="Q99" s="673">
        <v>168</v>
      </c>
      <c r="R99" s="673">
        <v>202</v>
      </c>
      <c r="S99" s="673"/>
      <c r="T99" s="673"/>
      <c r="U99" s="673"/>
      <c r="V99" s="673"/>
      <c r="W99" s="673">
        <v>26</v>
      </c>
      <c r="X99" s="673"/>
      <c r="Y99" s="673"/>
      <c r="Z99" s="673"/>
      <c r="AA99" s="673"/>
      <c r="AB99" s="673"/>
      <c r="AC99" s="673">
        <v>42</v>
      </c>
      <c r="AD99" s="673"/>
      <c r="AE99" s="673"/>
      <c r="AF99" s="673"/>
      <c r="AG99" s="673"/>
      <c r="AH99" s="673"/>
      <c r="AI99" s="673"/>
      <c r="AJ99" s="673"/>
      <c r="AK99" s="673"/>
      <c r="AL99" s="673"/>
      <c r="AM99" s="673"/>
      <c r="AN99" s="673"/>
      <c r="AO99" s="673"/>
      <c r="AP99" s="673"/>
      <c r="AQ99" s="673"/>
      <c r="AR99" s="673"/>
      <c r="AS99" s="673"/>
      <c r="AT99" s="673"/>
      <c r="AU99" s="673"/>
      <c r="AV99" s="673"/>
      <c r="AW99" s="673"/>
      <c r="AX99" s="673"/>
      <c r="AY99" s="673"/>
      <c r="AZ99" s="673"/>
    </row>
    <row r="100" spans="1:52" ht="15.95">
      <c r="A100" s="673" t="s">
        <v>519</v>
      </c>
      <c r="B100" s="673">
        <v>3</v>
      </c>
      <c r="C100" s="673" t="s">
        <v>524</v>
      </c>
      <c r="D100" s="673" t="s">
        <v>525</v>
      </c>
      <c r="E100" s="673" t="s">
        <v>375</v>
      </c>
      <c r="F100" s="1107">
        <v>1275947</v>
      </c>
      <c r="G100" s="1107" t="s">
        <v>142</v>
      </c>
      <c r="H100" s="1107" t="s">
        <v>185</v>
      </c>
      <c r="I100" s="1107" t="s">
        <v>316</v>
      </c>
      <c r="J100" s="1864">
        <v>43751</v>
      </c>
      <c r="K100" s="1107">
        <f t="shared" ca="1" si="3"/>
        <v>3.9027777777777777</v>
      </c>
      <c r="L100" s="1107">
        <f t="shared" ca="1" si="4"/>
        <v>1426</v>
      </c>
      <c r="M100" s="1107">
        <f t="shared" ca="1" si="5"/>
        <v>47.533333333333331</v>
      </c>
      <c r="N100" s="678">
        <v>44319</v>
      </c>
      <c r="O100" s="923">
        <v>18.93</v>
      </c>
      <c r="P100" s="673" t="s">
        <v>387</v>
      </c>
      <c r="Q100" s="673">
        <v>155</v>
      </c>
      <c r="R100" s="673">
        <v>208</v>
      </c>
      <c r="S100" s="673"/>
      <c r="T100" s="673"/>
      <c r="U100" s="673"/>
      <c r="V100" s="673"/>
      <c r="W100" s="673">
        <v>25</v>
      </c>
      <c r="X100" s="673"/>
      <c r="Y100" s="673"/>
      <c r="Z100" s="673"/>
      <c r="AA100" s="673"/>
      <c r="AB100" s="673"/>
      <c r="AC100" s="673">
        <v>45</v>
      </c>
      <c r="AD100" s="673"/>
      <c r="AE100" s="673"/>
      <c r="AF100" s="673"/>
      <c r="AG100" s="673"/>
      <c r="AH100" s="673"/>
      <c r="AI100" s="673"/>
      <c r="AJ100" s="673"/>
      <c r="AK100" s="673"/>
      <c r="AL100" s="673"/>
      <c r="AM100" s="673"/>
      <c r="AN100" s="673"/>
      <c r="AO100" s="673"/>
      <c r="AP100" s="673"/>
      <c r="AQ100" s="673"/>
      <c r="AR100" s="673"/>
      <c r="AS100" s="673"/>
      <c r="AT100" s="673"/>
      <c r="AU100" s="673"/>
      <c r="AV100" s="673"/>
      <c r="AW100" s="673"/>
      <c r="AX100" s="673"/>
      <c r="AY100" s="673"/>
      <c r="AZ100" s="673"/>
    </row>
    <row r="101" spans="1:52" ht="15.95">
      <c r="A101" s="673" t="s">
        <v>519</v>
      </c>
      <c r="B101" s="673">
        <v>4</v>
      </c>
      <c r="C101" s="673" t="s">
        <v>526</v>
      </c>
      <c r="D101" s="673" t="s">
        <v>527</v>
      </c>
      <c r="E101" s="673" t="s">
        <v>386</v>
      </c>
      <c r="F101" s="1107">
        <v>1275956</v>
      </c>
      <c r="G101" s="1107" t="s">
        <v>142</v>
      </c>
      <c r="H101" s="1107" t="s">
        <v>185</v>
      </c>
      <c r="I101" s="1107" t="s">
        <v>329</v>
      </c>
      <c r="J101" s="1864">
        <v>43771</v>
      </c>
      <c r="K101" s="1107">
        <f t="shared" ca="1" si="3"/>
        <v>3.85</v>
      </c>
      <c r="L101" s="1107">
        <f t="shared" ca="1" si="4"/>
        <v>1406</v>
      </c>
      <c r="M101" s="1107">
        <f t="shared" ca="1" si="5"/>
        <v>46.866666666666667</v>
      </c>
      <c r="N101" s="678">
        <v>44319</v>
      </c>
      <c r="O101" s="923">
        <v>18.27</v>
      </c>
      <c r="P101" s="673" t="s">
        <v>387</v>
      </c>
      <c r="Q101" s="673">
        <v>188</v>
      </c>
      <c r="R101" s="673">
        <v>170</v>
      </c>
      <c r="S101" s="673"/>
      <c r="T101" s="673"/>
      <c r="U101" s="673"/>
      <c r="V101" s="673"/>
      <c r="W101" s="673">
        <v>23</v>
      </c>
      <c r="X101" s="673"/>
      <c r="Y101" s="673"/>
      <c r="Z101" s="673"/>
      <c r="AA101" s="673"/>
      <c r="AB101" s="673"/>
      <c r="AC101" s="673">
        <v>28</v>
      </c>
      <c r="AD101" s="673"/>
      <c r="AE101" s="673"/>
      <c r="AF101" s="673"/>
      <c r="AG101" s="673"/>
      <c r="AH101" s="673"/>
      <c r="AI101" s="673"/>
      <c r="AJ101" s="673"/>
      <c r="AK101" s="673"/>
      <c r="AL101" s="673"/>
      <c r="AM101" s="673"/>
      <c r="AN101" s="673"/>
      <c r="AO101" s="673"/>
      <c r="AP101" s="673"/>
      <c r="AQ101" s="673"/>
      <c r="AR101" s="673"/>
      <c r="AS101" s="673"/>
      <c r="AT101" s="673"/>
      <c r="AU101" s="673"/>
      <c r="AV101" s="673"/>
      <c r="AW101" s="673"/>
      <c r="AX101" s="673"/>
      <c r="AY101" s="673"/>
      <c r="AZ101" s="673"/>
    </row>
    <row r="102" spans="1:52" ht="15.95">
      <c r="A102" s="673" t="s">
        <v>519</v>
      </c>
      <c r="B102" s="673">
        <v>5</v>
      </c>
      <c r="C102" s="673" t="s">
        <v>528</v>
      </c>
      <c r="D102" s="673" t="s">
        <v>529</v>
      </c>
      <c r="E102" s="673" t="s">
        <v>386</v>
      </c>
      <c r="F102" s="1107">
        <v>1275956</v>
      </c>
      <c r="G102" s="1107" t="s">
        <v>142</v>
      </c>
      <c r="H102" s="1107" t="s">
        <v>185</v>
      </c>
      <c r="I102" s="1107" t="s">
        <v>326</v>
      </c>
      <c r="J102" s="1864">
        <v>43771</v>
      </c>
      <c r="K102" s="1107">
        <f t="shared" ca="1" si="3"/>
        <v>3.85</v>
      </c>
      <c r="L102" s="1107">
        <f t="shared" ca="1" si="4"/>
        <v>1406</v>
      </c>
      <c r="M102" s="1107">
        <f t="shared" ca="1" si="5"/>
        <v>46.866666666666667</v>
      </c>
      <c r="N102" s="678">
        <v>44319</v>
      </c>
      <c r="O102" s="923">
        <v>18.27</v>
      </c>
      <c r="P102" s="673" t="s">
        <v>387</v>
      </c>
      <c r="Q102" s="673">
        <v>210</v>
      </c>
      <c r="R102" s="673">
        <v>180</v>
      </c>
      <c r="S102" s="673"/>
      <c r="T102" s="673"/>
      <c r="U102" s="673"/>
      <c r="V102" s="673"/>
      <c r="W102" s="673">
        <v>31</v>
      </c>
      <c r="X102" s="673"/>
      <c r="Y102" s="673"/>
      <c r="Z102" s="673"/>
      <c r="AA102" s="673"/>
      <c r="AB102" s="673"/>
      <c r="AC102" s="673">
        <v>33</v>
      </c>
      <c r="AD102" s="673"/>
      <c r="AE102" s="673"/>
      <c r="AF102" s="673"/>
      <c r="AG102" s="673"/>
      <c r="AH102" s="673"/>
      <c r="AI102" s="673"/>
      <c r="AJ102" s="673"/>
      <c r="AK102" s="673"/>
      <c r="AL102" s="673"/>
      <c r="AM102" s="673"/>
      <c r="AN102" s="673"/>
      <c r="AO102" s="673"/>
      <c r="AP102" s="673"/>
      <c r="AQ102" s="673"/>
      <c r="AR102" s="673"/>
      <c r="AS102" s="673"/>
      <c r="AT102" s="673"/>
      <c r="AU102" s="673"/>
      <c r="AV102" s="673"/>
      <c r="AW102" s="673"/>
      <c r="AX102" s="673"/>
      <c r="AY102" s="673"/>
      <c r="AZ102" s="673"/>
    </row>
    <row r="103" spans="1:52" ht="15.95">
      <c r="A103" s="673" t="s">
        <v>519</v>
      </c>
      <c r="B103" s="673">
        <v>6</v>
      </c>
      <c r="C103" s="673" t="s">
        <v>530</v>
      </c>
      <c r="D103" s="673" t="s">
        <v>531</v>
      </c>
      <c r="E103" s="673" t="s">
        <v>386</v>
      </c>
      <c r="F103" s="1107">
        <v>1275956</v>
      </c>
      <c r="G103" s="1107" t="s">
        <v>142</v>
      </c>
      <c r="H103" s="1107" t="s">
        <v>185</v>
      </c>
      <c r="I103" s="1107" t="s">
        <v>316</v>
      </c>
      <c r="J103" s="1864">
        <v>43771</v>
      </c>
      <c r="K103" s="1107">
        <f t="shared" ca="1" si="3"/>
        <v>3.85</v>
      </c>
      <c r="L103" s="1107">
        <f t="shared" ca="1" si="4"/>
        <v>1406</v>
      </c>
      <c r="M103" s="1107">
        <f t="shared" ca="1" si="5"/>
        <v>46.866666666666667</v>
      </c>
      <c r="N103" s="678">
        <v>44319</v>
      </c>
      <c r="O103" s="923">
        <v>18.27</v>
      </c>
      <c r="P103" s="673" t="s">
        <v>387</v>
      </c>
      <c r="Q103" s="673">
        <v>178</v>
      </c>
      <c r="R103" s="673">
        <v>174</v>
      </c>
      <c r="S103" s="673"/>
      <c r="T103" s="673"/>
      <c r="U103" s="673"/>
      <c r="V103" s="673"/>
      <c r="W103" s="673">
        <v>30</v>
      </c>
      <c r="X103" s="673"/>
      <c r="Y103" s="673"/>
      <c r="Z103" s="673"/>
      <c r="AA103" s="673"/>
      <c r="AB103" s="673"/>
      <c r="AC103" s="673">
        <v>35</v>
      </c>
      <c r="AD103" s="673"/>
      <c r="AE103" s="673"/>
      <c r="AF103" s="673"/>
      <c r="AG103" s="673"/>
      <c r="AH103" s="673"/>
      <c r="AI103" s="673"/>
      <c r="AJ103" s="673"/>
      <c r="AK103" s="673"/>
      <c r="AL103" s="673"/>
      <c r="AM103" s="673"/>
      <c r="AN103" s="673"/>
      <c r="AO103" s="673"/>
      <c r="AP103" s="673"/>
      <c r="AQ103" s="673"/>
      <c r="AR103" s="673"/>
      <c r="AS103" s="673"/>
      <c r="AT103" s="673"/>
      <c r="AU103" s="673"/>
      <c r="AV103" s="673"/>
      <c r="AW103" s="673"/>
      <c r="AX103" s="673"/>
      <c r="AY103" s="673"/>
      <c r="AZ103" s="673"/>
    </row>
    <row r="104" spans="1:52" ht="15.95">
      <c r="A104" s="673" t="s">
        <v>519</v>
      </c>
      <c r="B104" s="673">
        <v>7</v>
      </c>
      <c r="C104" s="673" t="s">
        <v>532</v>
      </c>
      <c r="D104" s="673" t="s">
        <v>533</v>
      </c>
      <c r="E104" s="673" t="s">
        <v>396</v>
      </c>
      <c r="F104" s="1107">
        <v>1275955</v>
      </c>
      <c r="G104" s="1107" t="s">
        <v>144</v>
      </c>
      <c r="H104" s="1107" t="s">
        <v>185</v>
      </c>
      <c r="I104" s="1107" t="s">
        <v>329</v>
      </c>
      <c r="J104" s="1864">
        <v>43771</v>
      </c>
      <c r="K104" s="1107">
        <f t="shared" ca="1" si="3"/>
        <v>3.85</v>
      </c>
      <c r="L104" s="1107">
        <f t="shared" ca="1" si="4"/>
        <v>1406</v>
      </c>
      <c r="M104" s="1107">
        <f t="shared" ca="1" si="5"/>
        <v>46.866666666666667</v>
      </c>
      <c r="N104" s="678">
        <v>44319</v>
      </c>
      <c r="O104" s="923">
        <v>18.27</v>
      </c>
      <c r="P104" s="673" t="s">
        <v>387</v>
      </c>
      <c r="Q104" s="673">
        <v>166</v>
      </c>
      <c r="R104" s="673">
        <v>201</v>
      </c>
      <c r="S104" s="673"/>
      <c r="T104" s="673"/>
      <c r="U104" s="673"/>
      <c r="V104" s="673"/>
      <c r="W104" s="673">
        <v>30</v>
      </c>
      <c r="X104" s="673"/>
      <c r="Y104" s="673"/>
      <c r="Z104" s="673"/>
      <c r="AA104" s="673"/>
      <c r="AB104" s="673"/>
      <c r="AC104" s="673">
        <v>27</v>
      </c>
      <c r="AD104" s="673"/>
      <c r="AE104" s="673"/>
      <c r="AF104" s="673"/>
      <c r="AG104" s="673"/>
      <c r="AH104" s="673"/>
      <c r="AI104" s="673"/>
      <c r="AJ104" s="673"/>
      <c r="AK104" s="673"/>
      <c r="AL104" s="673"/>
      <c r="AM104" s="673"/>
      <c r="AN104" s="673"/>
      <c r="AO104" s="673"/>
      <c r="AP104" s="673"/>
      <c r="AQ104" s="673"/>
      <c r="AR104" s="673"/>
      <c r="AS104" s="673"/>
      <c r="AT104" s="673"/>
      <c r="AU104" s="673"/>
      <c r="AV104" s="673"/>
      <c r="AW104" s="673"/>
      <c r="AX104" s="673"/>
      <c r="AY104" s="673"/>
      <c r="AZ104" s="673"/>
    </row>
    <row r="105" spans="1:52" ht="15.95">
      <c r="A105" s="673" t="s">
        <v>519</v>
      </c>
      <c r="B105" s="673">
        <v>8</v>
      </c>
      <c r="C105" s="673" t="s">
        <v>534</v>
      </c>
      <c r="D105" s="673" t="s">
        <v>535</v>
      </c>
      <c r="E105" s="673" t="s">
        <v>396</v>
      </c>
      <c r="F105" s="1107">
        <v>1275955</v>
      </c>
      <c r="G105" s="1107" t="s">
        <v>144</v>
      </c>
      <c r="H105" s="1107" t="s">
        <v>185</v>
      </c>
      <c r="I105" s="1107" t="s">
        <v>326</v>
      </c>
      <c r="J105" s="1864">
        <v>43771</v>
      </c>
      <c r="K105" s="1107">
        <f t="shared" ca="1" si="3"/>
        <v>3.85</v>
      </c>
      <c r="L105" s="1107">
        <f t="shared" ca="1" si="4"/>
        <v>1406</v>
      </c>
      <c r="M105" s="1107">
        <f t="shared" ca="1" si="5"/>
        <v>46.866666666666667</v>
      </c>
      <c r="N105" s="678">
        <v>44319</v>
      </c>
      <c r="O105" s="923">
        <v>18.27</v>
      </c>
      <c r="P105" s="673" t="s">
        <v>387</v>
      </c>
      <c r="Q105" s="673">
        <v>183</v>
      </c>
      <c r="R105" s="673">
        <v>184</v>
      </c>
      <c r="S105" s="673"/>
      <c r="T105" s="673"/>
      <c r="U105" s="673"/>
      <c r="V105" s="673"/>
      <c r="W105" s="673">
        <v>29</v>
      </c>
      <c r="X105" s="673"/>
      <c r="Y105" s="673"/>
      <c r="Z105" s="673"/>
      <c r="AA105" s="673"/>
      <c r="AB105" s="673"/>
      <c r="AC105" s="673">
        <v>28</v>
      </c>
      <c r="AD105" s="673"/>
      <c r="AE105" s="673"/>
      <c r="AF105" s="673"/>
      <c r="AG105" s="673"/>
      <c r="AH105" s="673"/>
      <c r="AI105" s="673"/>
      <c r="AJ105" s="673"/>
      <c r="AK105" s="673"/>
      <c r="AL105" s="673"/>
      <c r="AM105" s="673"/>
      <c r="AN105" s="673"/>
      <c r="AO105" s="673"/>
      <c r="AP105" s="673"/>
      <c r="AQ105" s="673"/>
      <c r="AR105" s="673"/>
      <c r="AS105" s="673"/>
      <c r="AT105" s="673"/>
      <c r="AU105" s="673"/>
      <c r="AV105" s="673"/>
      <c r="AW105" s="673"/>
      <c r="AX105" s="673"/>
      <c r="AY105" s="673"/>
      <c r="AZ105" s="673"/>
    </row>
    <row r="106" spans="1:52" ht="15.95">
      <c r="A106" s="673" t="s">
        <v>519</v>
      </c>
      <c r="B106" s="673">
        <v>9</v>
      </c>
      <c r="C106" s="673" t="s">
        <v>536</v>
      </c>
      <c r="D106" s="673" t="s">
        <v>537</v>
      </c>
      <c r="E106" s="673" t="s">
        <v>396</v>
      </c>
      <c r="F106" s="1107">
        <v>1275955</v>
      </c>
      <c r="G106" s="1107" t="s">
        <v>144</v>
      </c>
      <c r="H106" s="1107" t="s">
        <v>185</v>
      </c>
      <c r="I106" s="1107" t="s">
        <v>316</v>
      </c>
      <c r="J106" s="1864">
        <v>43771</v>
      </c>
      <c r="K106" s="1107">
        <f t="shared" ca="1" si="3"/>
        <v>3.85</v>
      </c>
      <c r="L106" s="1107">
        <f t="shared" ca="1" si="4"/>
        <v>1406</v>
      </c>
      <c r="M106" s="1107">
        <f t="shared" ca="1" si="5"/>
        <v>46.866666666666667</v>
      </c>
      <c r="N106" s="678">
        <v>44319</v>
      </c>
      <c r="O106" s="923">
        <v>18.27</v>
      </c>
      <c r="P106" s="673" t="s">
        <v>387</v>
      </c>
      <c r="Q106" s="673">
        <v>188</v>
      </c>
      <c r="R106" s="673">
        <v>183</v>
      </c>
      <c r="S106" s="673"/>
      <c r="T106" s="673"/>
      <c r="U106" s="673"/>
      <c r="V106" s="673"/>
      <c r="W106" s="673">
        <v>30</v>
      </c>
      <c r="X106" s="673"/>
      <c r="Y106" s="673"/>
      <c r="Z106" s="673"/>
      <c r="AA106" s="673"/>
      <c r="AB106" s="673"/>
      <c r="AC106" s="673">
        <v>29</v>
      </c>
      <c r="AD106" s="673"/>
      <c r="AE106" s="673"/>
      <c r="AF106" s="673"/>
      <c r="AG106" s="673"/>
      <c r="AH106" s="673"/>
      <c r="AI106" s="673"/>
      <c r="AJ106" s="673"/>
      <c r="AK106" s="673"/>
      <c r="AL106" s="673"/>
      <c r="AM106" s="673"/>
      <c r="AN106" s="673"/>
      <c r="AO106" s="673"/>
      <c r="AP106" s="673"/>
      <c r="AQ106" s="673"/>
      <c r="AR106" s="673"/>
      <c r="AS106" s="673"/>
      <c r="AT106" s="673"/>
      <c r="AU106" s="673"/>
      <c r="AV106" s="673"/>
      <c r="AW106" s="673"/>
      <c r="AX106" s="673"/>
      <c r="AY106" s="673"/>
      <c r="AZ106" s="673"/>
    </row>
    <row r="107" spans="1:52" ht="15.95">
      <c r="A107" s="673" t="s">
        <v>519</v>
      </c>
      <c r="B107" s="673">
        <v>10</v>
      </c>
      <c r="D107" s="673" t="s">
        <v>538</v>
      </c>
      <c r="E107" s="673" t="s">
        <v>396</v>
      </c>
      <c r="F107" s="1220">
        <v>1275955</v>
      </c>
      <c r="G107" s="1220" t="s">
        <v>144</v>
      </c>
      <c r="H107" s="1220" t="s">
        <v>185</v>
      </c>
      <c r="I107" s="1220" t="s">
        <v>323</v>
      </c>
      <c r="J107" s="1222">
        <v>43771</v>
      </c>
      <c r="K107" s="1107">
        <f t="shared" ca="1" si="3"/>
        <v>3.85</v>
      </c>
      <c r="L107" s="1107">
        <f t="shared" ca="1" si="4"/>
        <v>1406</v>
      </c>
      <c r="M107" s="1107">
        <f t="shared" ca="1" si="5"/>
        <v>46.866666666666667</v>
      </c>
      <c r="N107" s="1221">
        <v>44319</v>
      </c>
      <c r="O107" s="923">
        <v>18.27</v>
      </c>
      <c r="P107" s="673" t="s">
        <v>387</v>
      </c>
      <c r="Q107" s="673">
        <v>209</v>
      </c>
      <c r="R107" s="673"/>
      <c r="S107" s="673"/>
      <c r="T107" s="673"/>
      <c r="U107" s="673"/>
      <c r="V107" s="673"/>
      <c r="W107" s="1219">
        <v>26</v>
      </c>
      <c r="X107" s="673"/>
      <c r="Y107" s="673"/>
      <c r="Z107" s="673"/>
      <c r="AA107" s="673"/>
      <c r="AB107" s="673"/>
      <c r="AC107" s="673"/>
      <c r="AD107" s="673"/>
      <c r="AE107" s="673"/>
      <c r="AF107" s="673"/>
      <c r="AG107" s="673"/>
      <c r="AH107" s="673"/>
      <c r="AI107" s="673"/>
      <c r="AJ107" s="673"/>
      <c r="AK107" s="673"/>
      <c r="AL107" s="673"/>
      <c r="AM107" s="673"/>
      <c r="AN107" s="673"/>
      <c r="AO107" s="673"/>
      <c r="AP107" s="673"/>
      <c r="AQ107" s="673"/>
      <c r="AR107" s="673"/>
      <c r="AS107" s="673"/>
      <c r="AT107" s="673"/>
      <c r="AU107" s="673"/>
      <c r="AV107" s="673"/>
      <c r="AW107" s="673"/>
      <c r="AX107" s="673"/>
      <c r="AY107" s="673"/>
      <c r="AZ107" s="673"/>
    </row>
    <row r="108" spans="1:52" ht="15.95">
      <c r="A108" s="673" t="s">
        <v>519</v>
      </c>
      <c r="B108" s="673">
        <v>11</v>
      </c>
      <c r="C108" s="673" t="s">
        <v>539</v>
      </c>
      <c r="D108" s="673" t="s">
        <v>540</v>
      </c>
      <c r="E108" s="673" t="s">
        <v>396</v>
      </c>
      <c r="F108" s="1107">
        <v>1275955</v>
      </c>
      <c r="G108" s="1107" t="s">
        <v>144</v>
      </c>
      <c r="H108" s="1107" t="s">
        <v>185</v>
      </c>
      <c r="I108" s="1107" t="s">
        <v>320</v>
      </c>
      <c r="J108" s="1864">
        <v>43771</v>
      </c>
      <c r="K108" s="1107">
        <f t="shared" ca="1" si="3"/>
        <v>3.85</v>
      </c>
      <c r="L108" s="1107">
        <f t="shared" ca="1" si="4"/>
        <v>1406</v>
      </c>
      <c r="M108" s="1107">
        <f t="shared" ca="1" si="5"/>
        <v>46.866666666666667</v>
      </c>
      <c r="N108" s="678">
        <v>44319</v>
      </c>
      <c r="O108" s="923">
        <v>18.27</v>
      </c>
      <c r="P108" s="673" t="s">
        <v>387</v>
      </c>
      <c r="Q108" s="673">
        <v>187</v>
      </c>
      <c r="R108" s="673">
        <v>188</v>
      </c>
      <c r="S108" s="673"/>
      <c r="T108" s="673"/>
      <c r="U108" s="673"/>
      <c r="V108" s="673"/>
      <c r="W108" s="673">
        <v>25</v>
      </c>
      <c r="X108" s="673"/>
      <c r="Y108" s="673"/>
      <c r="Z108" s="673"/>
      <c r="AA108" s="673"/>
      <c r="AB108" s="673"/>
      <c r="AC108" s="673">
        <v>30</v>
      </c>
      <c r="AD108" s="673"/>
      <c r="AE108" s="673"/>
      <c r="AF108" s="673"/>
      <c r="AG108" s="673"/>
      <c r="AH108" s="673"/>
      <c r="AI108" s="673"/>
      <c r="AJ108" s="673"/>
      <c r="AK108" s="673"/>
      <c r="AL108" s="673"/>
      <c r="AM108" s="673"/>
      <c r="AN108" s="673"/>
      <c r="AO108" s="673"/>
      <c r="AP108" s="673"/>
      <c r="AQ108" s="673"/>
      <c r="AR108" s="673"/>
      <c r="AS108" s="673"/>
      <c r="AT108" s="673"/>
      <c r="AU108" s="673"/>
      <c r="AV108" s="673"/>
      <c r="AW108" s="673"/>
      <c r="AX108" s="673"/>
      <c r="AY108" s="673"/>
      <c r="AZ108" s="673"/>
    </row>
    <row r="109" spans="1:52" ht="15.95">
      <c r="A109" s="673" t="s">
        <v>519</v>
      </c>
      <c r="B109" s="673">
        <v>12</v>
      </c>
      <c r="C109" s="673" t="s">
        <v>541</v>
      </c>
      <c r="D109" s="673" t="s">
        <v>542</v>
      </c>
      <c r="E109" s="673" t="s">
        <v>403</v>
      </c>
      <c r="F109" s="1107">
        <v>1253154</v>
      </c>
      <c r="G109" s="1107" t="s">
        <v>144</v>
      </c>
      <c r="H109" s="1107" t="s">
        <v>185</v>
      </c>
      <c r="I109" s="1107" t="s">
        <v>329</v>
      </c>
      <c r="J109" s="1864">
        <v>43777</v>
      </c>
      <c r="K109" s="1107">
        <f t="shared" ca="1" si="3"/>
        <v>3.8333333333333335</v>
      </c>
      <c r="L109" s="1107">
        <f t="shared" ca="1" si="4"/>
        <v>1400</v>
      </c>
      <c r="M109" s="1107">
        <f t="shared" ca="1" si="5"/>
        <v>46.666666666666664</v>
      </c>
      <c r="N109" s="678">
        <v>44319</v>
      </c>
      <c r="O109" s="1228">
        <v>18.07</v>
      </c>
      <c r="P109" s="673" t="s">
        <v>387</v>
      </c>
      <c r="Q109" s="673">
        <v>167</v>
      </c>
      <c r="R109" s="673">
        <v>190</v>
      </c>
      <c r="S109" s="673"/>
      <c r="T109" s="673"/>
      <c r="U109" s="673"/>
      <c r="V109" s="673"/>
      <c r="W109" s="673">
        <v>28</v>
      </c>
      <c r="X109" s="673"/>
      <c r="Y109" s="673"/>
      <c r="Z109" s="673"/>
      <c r="AA109" s="673"/>
      <c r="AB109" s="673"/>
      <c r="AC109" s="673">
        <v>32</v>
      </c>
      <c r="AD109" s="673"/>
      <c r="AE109" s="673"/>
      <c r="AF109" s="673"/>
      <c r="AG109" s="673"/>
      <c r="AH109" s="673"/>
      <c r="AI109" s="673"/>
      <c r="AJ109" s="673"/>
      <c r="AK109" s="673"/>
      <c r="AL109" s="673"/>
      <c r="AM109" s="673"/>
      <c r="AN109" s="673"/>
      <c r="AO109" s="673"/>
      <c r="AP109" s="673"/>
      <c r="AQ109" s="673"/>
      <c r="AR109" s="673"/>
      <c r="AS109" s="673"/>
      <c r="AT109" s="673"/>
      <c r="AU109" s="673"/>
      <c r="AV109" s="673"/>
      <c r="AW109" s="673"/>
      <c r="AX109" s="673"/>
      <c r="AY109" s="673"/>
      <c r="AZ109" s="673"/>
    </row>
    <row r="110" spans="1:52" ht="15.95">
      <c r="A110" s="673" t="s">
        <v>519</v>
      </c>
      <c r="B110" s="673">
        <v>13</v>
      </c>
      <c r="C110" s="673" t="s">
        <v>543</v>
      </c>
      <c r="D110" s="673" t="s">
        <v>544</v>
      </c>
      <c r="E110" s="673" t="s">
        <v>403</v>
      </c>
      <c r="F110" s="1107">
        <v>1253154</v>
      </c>
      <c r="G110" s="1107" t="s">
        <v>144</v>
      </c>
      <c r="H110" s="1107" t="s">
        <v>185</v>
      </c>
      <c r="I110" s="1107" t="s">
        <v>326</v>
      </c>
      <c r="J110" s="1864">
        <v>43777</v>
      </c>
      <c r="K110" s="1107">
        <f t="shared" ca="1" si="3"/>
        <v>3.8333333333333335</v>
      </c>
      <c r="L110" s="1107">
        <f t="shared" ca="1" si="4"/>
        <v>1400</v>
      </c>
      <c r="M110" s="1107">
        <f t="shared" ca="1" si="5"/>
        <v>46.666666666666664</v>
      </c>
      <c r="N110" s="678">
        <v>44319</v>
      </c>
      <c r="O110" s="1228">
        <v>18.07</v>
      </c>
      <c r="P110" s="673" t="s">
        <v>387</v>
      </c>
      <c r="Q110" s="673">
        <v>198</v>
      </c>
      <c r="R110" s="673">
        <v>191</v>
      </c>
      <c r="S110" s="673"/>
      <c r="T110" s="673"/>
      <c r="U110" s="673"/>
      <c r="V110" s="673"/>
      <c r="W110" s="673">
        <v>27</v>
      </c>
      <c r="X110" s="673"/>
      <c r="Y110" s="673"/>
      <c r="Z110" s="673"/>
      <c r="AA110" s="673"/>
      <c r="AB110" s="673"/>
      <c r="AC110" s="673">
        <v>29</v>
      </c>
      <c r="AD110" s="673"/>
      <c r="AE110" s="673"/>
      <c r="AF110" s="673"/>
      <c r="AG110" s="673"/>
      <c r="AH110" s="673"/>
      <c r="AI110" s="673"/>
      <c r="AJ110" s="673"/>
      <c r="AK110" s="673"/>
      <c r="AL110" s="673"/>
      <c r="AM110" s="673"/>
      <c r="AN110" s="673"/>
      <c r="AO110" s="673"/>
      <c r="AP110" s="673"/>
      <c r="AQ110" s="673"/>
      <c r="AR110" s="673"/>
      <c r="AS110" s="673"/>
      <c r="AT110" s="673"/>
      <c r="AU110" s="673"/>
      <c r="AV110" s="673"/>
      <c r="AW110" s="673"/>
      <c r="AX110" s="673"/>
      <c r="AY110" s="673"/>
      <c r="AZ110" s="673"/>
    </row>
    <row r="111" spans="1:52" ht="15.95">
      <c r="A111" s="673" t="s">
        <v>519</v>
      </c>
      <c r="B111" s="673">
        <v>14</v>
      </c>
      <c r="C111" s="673" t="s">
        <v>545</v>
      </c>
      <c r="D111" s="673" t="s">
        <v>546</v>
      </c>
      <c r="E111" s="673" t="s">
        <v>403</v>
      </c>
      <c r="F111" s="1107">
        <v>1253154</v>
      </c>
      <c r="G111" s="1107" t="s">
        <v>144</v>
      </c>
      <c r="H111" s="1107" t="s">
        <v>185</v>
      </c>
      <c r="I111" s="1107" t="s">
        <v>316</v>
      </c>
      <c r="J111" s="1864">
        <v>43777</v>
      </c>
      <c r="K111" s="1107">
        <f t="shared" ca="1" si="3"/>
        <v>3.8333333333333335</v>
      </c>
      <c r="L111" s="1107">
        <f t="shared" ca="1" si="4"/>
        <v>1400</v>
      </c>
      <c r="M111" s="1107">
        <f t="shared" ca="1" si="5"/>
        <v>46.666666666666664</v>
      </c>
      <c r="N111" s="678">
        <v>44319</v>
      </c>
      <c r="O111" s="1228">
        <v>18.07</v>
      </c>
      <c r="P111" s="673" t="s">
        <v>387</v>
      </c>
      <c r="Q111" s="673">
        <v>176</v>
      </c>
      <c r="R111" s="673">
        <v>177</v>
      </c>
      <c r="S111" s="673"/>
      <c r="T111" s="673"/>
      <c r="U111" s="673"/>
      <c r="V111" s="673"/>
      <c r="W111" s="673">
        <v>29</v>
      </c>
      <c r="X111" s="673"/>
      <c r="Y111" s="673"/>
      <c r="Z111" s="673"/>
      <c r="AA111" s="673"/>
      <c r="AB111" s="673"/>
      <c r="AC111" s="673">
        <v>35</v>
      </c>
      <c r="AD111" s="673"/>
      <c r="AE111" s="673"/>
      <c r="AF111" s="673"/>
      <c r="AG111" s="673"/>
      <c r="AH111" s="673"/>
      <c r="AI111" s="673"/>
      <c r="AJ111" s="673"/>
      <c r="AK111" s="673"/>
      <c r="AL111" s="673"/>
      <c r="AM111" s="673"/>
      <c r="AN111" s="673"/>
      <c r="AO111" s="673"/>
      <c r="AP111" s="673"/>
      <c r="AQ111" s="673"/>
      <c r="AR111" s="673"/>
      <c r="AS111" s="673"/>
      <c r="AT111" s="673"/>
      <c r="AU111" s="673"/>
      <c r="AV111" s="673"/>
      <c r="AW111" s="673"/>
      <c r="AX111" s="673"/>
      <c r="AY111" s="673"/>
      <c r="AZ111" s="673"/>
    </row>
    <row r="112" spans="1:52" ht="15.95">
      <c r="A112" s="673" t="s">
        <v>519</v>
      </c>
      <c r="B112" s="673">
        <v>15</v>
      </c>
      <c r="C112" s="673" t="s">
        <v>547</v>
      </c>
      <c r="D112" s="673" t="s">
        <v>548</v>
      </c>
      <c r="E112" s="673" t="s">
        <v>403</v>
      </c>
      <c r="F112" s="1107">
        <v>1253154</v>
      </c>
      <c r="G112" s="1107" t="s">
        <v>144</v>
      </c>
      <c r="H112" s="1107" t="s">
        <v>185</v>
      </c>
      <c r="I112" s="1107" t="s">
        <v>323</v>
      </c>
      <c r="J112" s="1864">
        <v>43777</v>
      </c>
      <c r="K112" s="1107">
        <f t="shared" ca="1" si="3"/>
        <v>3.8333333333333335</v>
      </c>
      <c r="L112" s="1107">
        <f t="shared" ca="1" si="4"/>
        <v>1400</v>
      </c>
      <c r="M112" s="1107">
        <f t="shared" ca="1" si="5"/>
        <v>46.666666666666664</v>
      </c>
      <c r="N112" s="678">
        <v>44319</v>
      </c>
      <c r="O112" s="1228">
        <v>18.07</v>
      </c>
      <c r="P112" s="673" t="s">
        <v>387</v>
      </c>
      <c r="Q112" s="673">
        <v>180</v>
      </c>
      <c r="R112" s="673">
        <v>187</v>
      </c>
      <c r="S112" s="673"/>
      <c r="T112" s="673"/>
      <c r="U112" s="673"/>
      <c r="V112" s="673"/>
      <c r="W112" s="673">
        <v>31</v>
      </c>
      <c r="X112" s="673"/>
      <c r="Y112" s="673"/>
      <c r="Z112" s="673"/>
      <c r="AA112" s="673"/>
      <c r="AB112" s="673"/>
      <c r="AC112" s="673">
        <v>29</v>
      </c>
      <c r="AD112" s="673"/>
      <c r="AE112" s="673"/>
      <c r="AF112" s="673"/>
      <c r="AG112" s="673"/>
      <c r="AH112" s="673"/>
      <c r="AI112" s="673"/>
      <c r="AJ112" s="673"/>
      <c r="AK112" s="673"/>
      <c r="AL112" s="673"/>
      <c r="AM112" s="673"/>
      <c r="AN112" s="673"/>
      <c r="AO112" s="673"/>
      <c r="AP112" s="673"/>
      <c r="AQ112" s="673"/>
      <c r="AR112" s="673"/>
      <c r="AS112" s="673"/>
      <c r="AT112" s="673"/>
      <c r="AU112" s="673"/>
      <c r="AV112" s="673"/>
      <c r="AW112" s="673"/>
      <c r="AX112" s="673"/>
      <c r="AY112" s="673"/>
      <c r="AZ112" s="673"/>
    </row>
    <row r="113" spans="1:52" ht="15.95">
      <c r="A113" s="673" t="s">
        <v>519</v>
      </c>
      <c r="B113" s="673">
        <v>16</v>
      </c>
      <c r="C113" s="673" t="s">
        <v>549</v>
      </c>
      <c r="D113" s="673" t="s">
        <v>550</v>
      </c>
      <c r="E113" s="673" t="s">
        <v>403</v>
      </c>
      <c r="F113" s="1107">
        <v>1253154</v>
      </c>
      <c r="G113" s="1107" t="s">
        <v>144</v>
      </c>
      <c r="H113" s="1107" t="s">
        <v>185</v>
      </c>
      <c r="I113" s="1107" t="s">
        <v>320</v>
      </c>
      <c r="J113" s="1864">
        <v>43777</v>
      </c>
      <c r="K113" s="1107">
        <f t="shared" ca="1" si="3"/>
        <v>3.8333333333333335</v>
      </c>
      <c r="L113" s="1107">
        <f t="shared" ca="1" si="4"/>
        <v>1400</v>
      </c>
      <c r="M113" s="1107">
        <f t="shared" ca="1" si="5"/>
        <v>46.666666666666664</v>
      </c>
      <c r="N113" s="678">
        <v>44319</v>
      </c>
      <c r="O113" s="923">
        <v>18.07</v>
      </c>
      <c r="P113" s="673" t="s">
        <v>387</v>
      </c>
      <c r="Q113" s="673">
        <v>168</v>
      </c>
      <c r="R113" s="673">
        <v>201</v>
      </c>
      <c r="S113" s="673"/>
      <c r="T113" s="673"/>
      <c r="U113" s="673"/>
      <c r="V113" s="673"/>
      <c r="W113" s="673">
        <v>27</v>
      </c>
      <c r="X113" s="673"/>
      <c r="Y113" s="673"/>
      <c r="Z113" s="673"/>
      <c r="AA113" s="673"/>
      <c r="AB113" s="673"/>
      <c r="AC113" s="673">
        <v>26</v>
      </c>
      <c r="AD113" s="673"/>
      <c r="AE113" s="673"/>
      <c r="AF113" s="673"/>
      <c r="AG113" s="673"/>
      <c r="AH113" s="673"/>
      <c r="AI113" s="673"/>
      <c r="AJ113" s="673"/>
      <c r="AK113" s="673"/>
      <c r="AL113" s="673"/>
      <c r="AM113" s="673"/>
      <c r="AN113" s="673"/>
      <c r="AO113" s="673"/>
      <c r="AP113" s="673"/>
      <c r="AQ113" s="673"/>
      <c r="AR113" s="673"/>
      <c r="AS113" s="673"/>
      <c r="AT113" s="673"/>
      <c r="AU113" s="673"/>
      <c r="AV113" s="673"/>
      <c r="AW113" s="673"/>
      <c r="AX113" s="673"/>
      <c r="AY113" s="673"/>
      <c r="AZ113" s="673"/>
    </row>
    <row r="114" spans="1:52" ht="15.95">
      <c r="A114" s="673" t="s">
        <v>519</v>
      </c>
      <c r="B114" s="673">
        <v>17</v>
      </c>
      <c r="C114" s="673" t="s">
        <v>551</v>
      </c>
      <c r="D114" s="673" t="s">
        <v>552</v>
      </c>
      <c r="E114" s="673" t="s">
        <v>415</v>
      </c>
      <c r="F114" s="1107">
        <v>1272258</v>
      </c>
      <c r="G114" s="1107" t="s">
        <v>144</v>
      </c>
      <c r="H114" s="1107" t="s">
        <v>185</v>
      </c>
      <c r="I114" s="1107" t="s">
        <v>553</v>
      </c>
      <c r="J114" s="1864">
        <v>43654</v>
      </c>
      <c r="K114" s="1107">
        <f t="shared" ca="1" si="3"/>
        <v>4.166666666666667</v>
      </c>
      <c r="L114" s="1107">
        <f t="shared" ca="1" si="4"/>
        <v>1523</v>
      </c>
      <c r="M114" s="1107">
        <f t="shared" ca="1" si="5"/>
        <v>50.766666666666666</v>
      </c>
      <c r="N114" s="678">
        <v>44319</v>
      </c>
      <c r="O114" s="923">
        <v>22.17</v>
      </c>
      <c r="P114" s="673" t="s">
        <v>387</v>
      </c>
      <c r="Q114" s="673">
        <v>191</v>
      </c>
      <c r="R114" s="673">
        <v>196</v>
      </c>
      <c r="S114" s="673"/>
      <c r="T114" s="673"/>
      <c r="U114" s="673"/>
      <c r="V114" s="673"/>
      <c r="W114" s="673">
        <v>26</v>
      </c>
      <c r="X114" s="673"/>
      <c r="Y114" s="673"/>
      <c r="Z114" s="673"/>
      <c r="AA114" s="673"/>
      <c r="AB114" s="673"/>
      <c r="AC114" s="673">
        <v>36</v>
      </c>
      <c r="AD114" s="673"/>
      <c r="AE114" s="673"/>
      <c r="AF114" s="673"/>
      <c r="AG114" s="673"/>
      <c r="AH114" s="673"/>
      <c r="AI114" s="673"/>
      <c r="AJ114" s="673"/>
      <c r="AK114" s="673"/>
      <c r="AL114" s="673" t="s">
        <v>317</v>
      </c>
      <c r="AM114" s="673" t="s">
        <v>317</v>
      </c>
      <c r="AN114" s="673" t="s">
        <v>317</v>
      </c>
      <c r="AO114" s="673"/>
      <c r="AP114" s="673"/>
      <c r="AQ114" s="673"/>
      <c r="AR114" s="673"/>
      <c r="AS114" s="673"/>
      <c r="AT114" s="673"/>
      <c r="AU114" s="673"/>
      <c r="AV114" s="673"/>
      <c r="AW114" s="673"/>
      <c r="AX114" s="673"/>
      <c r="AY114" s="673"/>
      <c r="AZ114" s="673"/>
    </row>
    <row r="115" spans="1:52" ht="15.95">
      <c r="A115" s="673" t="s">
        <v>519</v>
      </c>
      <c r="B115" s="673">
        <v>18</v>
      </c>
      <c r="C115" s="627" t="s">
        <v>554</v>
      </c>
      <c r="D115" s="673" t="s">
        <v>555</v>
      </c>
      <c r="E115" s="673" t="s">
        <v>423</v>
      </c>
      <c r="F115" s="673">
        <v>1125471</v>
      </c>
      <c r="G115" s="673" t="s">
        <v>142</v>
      </c>
      <c r="H115" s="673" t="s">
        <v>186</v>
      </c>
      <c r="I115" s="673" t="s">
        <v>329</v>
      </c>
      <c r="J115" s="678">
        <v>43963</v>
      </c>
      <c r="K115" s="1107">
        <f t="shared" ca="1" si="3"/>
        <v>3.3222222222222224</v>
      </c>
      <c r="L115" s="1107">
        <f t="shared" ca="1" si="4"/>
        <v>1214</v>
      </c>
      <c r="M115" s="1107">
        <f t="shared" ca="1" si="5"/>
        <v>40.466666666666669</v>
      </c>
      <c r="N115" s="678">
        <v>44319</v>
      </c>
      <c r="O115" s="923">
        <v>11.87</v>
      </c>
      <c r="P115" s="673" t="s">
        <v>387</v>
      </c>
      <c r="Q115" s="673">
        <v>172</v>
      </c>
      <c r="R115" s="1223" t="s">
        <v>381</v>
      </c>
      <c r="S115" s="673"/>
      <c r="T115" s="627">
        <v>136</v>
      </c>
      <c r="V115" s="673"/>
      <c r="W115" s="673">
        <v>22</v>
      </c>
      <c r="X115" s="673"/>
      <c r="Y115" s="673"/>
      <c r="Z115" s="673"/>
      <c r="AA115" s="673"/>
      <c r="AB115" s="673"/>
      <c r="AC115" s="1223" t="s">
        <v>381</v>
      </c>
      <c r="AD115" s="673"/>
      <c r="AE115" s="673"/>
      <c r="AF115" s="673"/>
      <c r="AG115" s="673"/>
      <c r="AH115" s="673"/>
      <c r="AI115" s="673"/>
      <c r="AJ115" s="673"/>
      <c r="AK115" s="673"/>
      <c r="AL115" s="673">
        <v>38</v>
      </c>
      <c r="AM115" s="673">
        <v>38</v>
      </c>
      <c r="AN115" s="673">
        <v>39</v>
      </c>
      <c r="AO115" s="627">
        <v>38</v>
      </c>
      <c r="AP115" s="627">
        <v>38</v>
      </c>
      <c r="AQ115" s="627">
        <v>39</v>
      </c>
      <c r="AR115" s="627">
        <v>38</v>
      </c>
      <c r="AS115" s="627">
        <v>38</v>
      </c>
      <c r="AT115" s="673"/>
      <c r="AU115" s="673"/>
      <c r="AV115" s="673"/>
      <c r="AW115" s="673"/>
      <c r="AX115" s="673"/>
      <c r="AY115" s="673"/>
      <c r="AZ115" s="673"/>
    </row>
    <row r="116" spans="1:52" ht="15.95">
      <c r="A116" s="673" t="s">
        <v>519</v>
      </c>
      <c r="B116" s="673">
        <v>19</v>
      </c>
      <c r="C116" s="627" t="s">
        <v>556</v>
      </c>
      <c r="D116" s="673" t="s">
        <v>557</v>
      </c>
      <c r="E116" s="673" t="s">
        <v>423</v>
      </c>
      <c r="F116" s="673">
        <v>1125471</v>
      </c>
      <c r="G116" s="673" t="s">
        <v>142</v>
      </c>
      <c r="H116" s="673" t="s">
        <v>186</v>
      </c>
      <c r="I116" s="673" t="s">
        <v>326</v>
      </c>
      <c r="J116" s="678">
        <v>43963</v>
      </c>
      <c r="K116" s="1107">
        <f t="shared" ca="1" si="3"/>
        <v>3.3222222222222224</v>
      </c>
      <c r="L116" s="1107">
        <f t="shared" ca="1" si="4"/>
        <v>1214</v>
      </c>
      <c r="M116" s="1107">
        <f t="shared" ca="1" si="5"/>
        <v>40.466666666666669</v>
      </c>
      <c r="N116" s="678">
        <v>44319</v>
      </c>
      <c r="O116" s="923">
        <v>11.87</v>
      </c>
      <c r="P116" s="673" t="s">
        <v>387</v>
      </c>
      <c r="Q116" s="673">
        <v>201</v>
      </c>
      <c r="R116" s="1223" t="s">
        <v>381</v>
      </c>
      <c r="S116" s="673"/>
      <c r="T116" s="627">
        <v>112</v>
      </c>
      <c r="V116" s="673"/>
      <c r="W116" s="673">
        <v>32</v>
      </c>
      <c r="X116" s="673"/>
      <c r="Y116" s="673"/>
      <c r="Z116" s="673"/>
      <c r="AA116" s="673"/>
      <c r="AB116" s="673"/>
      <c r="AC116" s="1223" t="s">
        <v>381</v>
      </c>
      <c r="AD116" s="673"/>
      <c r="AE116" s="673"/>
      <c r="AF116" s="673"/>
      <c r="AG116" s="673"/>
      <c r="AH116" s="673"/>
      <c r="AI116" s="673"/>
      <c r="AJ116" s="673"/>
      <c r="AK116" s="673"/>
      <c r="AL116" s="673">
        <v>33</v>
      </c>
      <c r="AM116" s="673">
        <v>33</v>
      </c>
      <c r="AN116" s="673">
        <v>33</v>
      </c>
      <c r="AO116" s="627">
        <v>33</v>
      </c>
      <c r="AP116" s="627">
        <v>33</v>
      </c>
      <c r="AQ116" s="627">
        <v>33</v>
      </c>
      <c r="AR116" s="627">
        <v>33</v>
      </c>
      <c r="AS116" s="627">
        <v>33</v>
      </c>
      <c r="AT116" s="673"/>
      <c r="AU116" s="673"/>
      <c r="AV116" s="673"/>
      <c r="AW116" s="673"/>
      <c r="AX116" s="673"/>
      <c r="AY116" s="673"/>
      <c r="AZ116" s="673"/>
    </row>
    <row r="117" spans="1:52" ht="15.95">
      <c r="A117" s="673" t="s">
        <v>519</v>
      </c>
      <c r="B117" s="673">
        <v>20</v>
      </c>
      <c r="C117" s="627" t="s">
        <v>558</v>
      </c>
      <c r="D117" s="673" t="s">
        <v>559</v>
      </c>
      <c r="E117" s="673" t="s">
        <v>423</v>
      </c>
      <c r="F117" s="673">
        <v>1125471</v>
      </c>
      <c r="G117" s="673" t="s">
        <v>142</v>
      </c>
      <c r="H117" s="673" t="s">
        <v>186</v>
      </c>
      <c r="I117" s="673" t="s">
        <v>316</v>
      </c>
      <c r="J117" s="678">
        <v>43963</v>
      </c>
      <c r="K117" s="1107">
        <f t="shared" ca="1" si="3"/>
        <v>3.3222222222222224</v>
      </c>
      <c r="L117" s="1107">
        <f t="shared" ca="1" si="4"/>
        <v>1214</v>
      </c>
      <c r="M117" s="1107">
        <f t="shared" ca="1" si="5"/>
        <v>40.466666666666669</v>
      </c>
      <c r="N117" s="678">
        <v>44319</v>
      </c>
      <c r="O117" s="923">
        <v>11.87</v>
      </c>
      <c r="P117" s="673" t="s">
        <v>387</v>
      </c>
      <c r="Q117" s="673">
        <v>187</v>
      </c>
      <c r="R117" s="1223" t="s">
        <v>381</v>
      </c>
      <c r="S117" s="673"/>
      <c r="T117" s="627">
        <v>175</v>
      </c>
      <c r="V117" s="673"/>
      <c r="W117" s="673">
        <v>33</v>
      </c>
      <c r="X117" s="673"/>
      <c r="Y117" s="673"/>
      <c r="Z117" s="673"/>
      <c r="AA117" s="673"/>
      <c r="AB117" s="673"/>
      <c r="AC117" s="1223" t="s">
        <v>381</v>
      </c>
      <c r="AD117" s="673"/>
      <c r="AE117" s="673"/>
      <c r="AF117" s="673"/>
      <c r="AG117" s="673"/>
      <c r="AH117" s="673"/>
      <c r="AI117" s="673"/>
      <c r="AJ117" s="673"/>
      <c r="AK117" s="673"/>
      <c r="AL117" s="673">
        <v>36</v>
      </c>
      <c r="AM117" s="673">
        <v>37</v>
      </c>
      <c r="AN117" s="673">
        <v>37</v>
      </c>
      <c r="AO117" s="627">
        <v>36</v>
      </c>
      <c r="AP117" s="627">
        <v>37</v>
      </c>
      <c r="AQ117" s="627">
        <v>37</v>
      </c>
      <c r="AR117" s="627">
        <v>38</v>
      </c>
      <c r="AS117" s="627">
        <v>37</v>
      </c>
      <c r="AT117" s="673"/>
      <c r="AU117" s="673"/>
      <c r="AV117" s="673"/>
      <c r="AW117" s="673"/>
      <c r="AX117" s="673"/>
      <c r="AY117" s="673"/>
      <c r="AZ117" s="673"/>
    </row>
    <row r="118" spans="1:52" ht="15.95">
      <c r="A118" s="673" t="s">
        <v>519</v>
      </c>
      <c r="B118" s="673">
        <v>21</v>
      </c>
      <c r="C118" s="627" t="s">
        <v>560</v>
      </c>
      <c r="D118" s="673" t="s">
        <v>561</v>
      </c>
      <c r="E118" s="673" t="s">
        <v>433</v>
      </c>
      <c r="F118" s="673">
        <v>1343445</v>
      </c>
      <c r="G118" s="673" t="s">
        <v>144</v>
      </c>
      <c r="H118" s="673" t="s">
        <v>186</v>
      </c>
      <c r="I118" s="673" t="s">
        <v>329</v>
      </c>
      <c r="J118" s="678">
        <v>43963</v>
      </c>
      <c r="K118" s="1107">
        <f t="shared" ca="1" si="3"/>
        <v>3.3222222222222224</v>
      </c>
      <c r="L118" s="1107">
        <f t="shared" ca="1" si="4"/>
        <v>1214</v>
      </c>
      <c r="M118" s="1107">
        <f t="shared" ca="1" si="5"/>
        <v>40.466666666666669</v>
      </c>
      <c r="N118" s="678">
        <v>44319</v>
      </c>
      <c r="O118" s="923">
        <v>11.87</v>
      </c>
      <c r="P118" s="673" t="s">
        <v>387</v>
      </c>
      <c r="Q118" s="673">
        <v>188</v>
      </c>
      <c r="R118" s="1223" t="s">
        <v>381</v>
      </c>
      <c r="S118" s="673"/>
      <c r="T118" s="627">
        <v>167</v>
      </c>
      <c r="V118" s="673"/>
      <c r="W118" s="673">
        <v>26</v>
      </c>
      <c r="X118" s="673"/>
      <c r="Y118" s="673"/>
      <c r="Z118" s="673"/>
      <c r="AA118" s="673"/>
      <c r="AB118" s="673"/>
      <c r="AC118" s="1223" t="s">
        <v>381</v>
      </c>
      <c r="AD118" s="673"/>
      <c r="AE118" s="673"/>
      <c r="AF118" s="673"/>
      <c r="AG118" s="673"/>
      <c r="AH118" s="673"/>
      <c r="AI118" s="673"/>
      <c r="AJ118" s="673"/>
      <c r="AK118" s="673"/>
      <c r="AL118" s="673">
        <v>30</v>
      </c>
      <c r="AM118" s="673">
        <v>30</v>
      </c>
      <c r="AN118" s="673">
        <v>30</v>
      </c>
      <c r="AO118" s="627">
        <v>31</v>
      </c>
      <c r="AP118" s="627">
        <v>32</v>
      </c>
      <c r="AQ118" s="627">
        <v>29</v>
      </c>
      <c r="AR118" s="627">
        <v>29</v>
      </c>
      <c r="AS118" s="627">
        <v>29</v>
      </c>
      <c r="AT118" s="673"/>
      <c r="AU118" s="673"/>
      <c r="AV118" s="673"/>
      <c r="AW118" s="673"/>
      <c r="AX118" s="673"/>
      <c r="AY118" s="673"/>
      <c r="AZ118" s="673"/>
    </row>
    <row r="119" spans="1:52" ht="15.95">
      <c r="A119" s="673" t="s">
        <v>519</v>
      </c>
      <c r="B119" s="673">
        <v>22</v>
      </c>
      <c r="C119" s="627" t="s">
        <v>562</v>
      </c>
      <c r="D119" s="673" t="s">
        <v>563</v>
      </c>
      <c r="E119" s="673" t="s">
        <v>433</v>
      </c>
      <c r="F119" s="673">
        <v>1343445</v>
      </c>
      <c r="G119" s="673" t="s">
        <v>144</v>
      </c>
      <c r="H119" s="673" t="s">
        <v>186</v>
      </c>
      <c r="I119" s="673" t="s">
        <v>326</v>
      </c>
      <c r="J119" s="678">
        <v>43963</v>
      </c>
      <c r="K119" s="1107">
        <f t="shared" ca="1" si="3"/>
        <v>3.3222222222222224</v>
      </c>
      <c r="L119" s="1107">
        <f t="shared" ca="1" si="4"/>
        <v>1214</v>
      </c>
      <c r="M119" s="1107">
        <f t="shared" ca="1" si="5"/>
        <v>40.466666666666669</v>
      </c>
      <c r="N119" s="678">
        <v>44319</v>
      </c>
      <c r="O119" s="923">
        <v>11.87</v>
      </c>
      <c r="P119" s="673" t="s">
        <v>387</v>
      </c>
      <c r="Q119" s="673">
        <v>192</v>
      </c>
      <c r="R119" s="1223" t="s">
        <v>381</v>
      </c>
      <c r="S119" s="673"/>
      <c r="T119" s="627">
        <v>120</v>
      </c>
      <c r="V119" s="673"/>
      <c r="W119" s="673">
        <v>25</v>
      </c>
      <c r="X119" s="673"/>
      <c r="Y119" s="673"/>
      <c r="Z119" s="673"/>
      <c r="AA119" s="673"/>
      <c r="AB119" s="673"/>
      <c r="AC119" s="1223" t="s">
        <v>381</v>
      </c>
      <c r="AD119" s="673"/>
      <c r="AE119" s="673"/>
      <c r="AF119" s="673"/>
      <c r="AG119" s="673"/>
      <c r="AH119" s="673"/>
      <c r="AI119" s="673"/>
      <c r="AJ119" s="673"/>
      <c r="AK119" s="673"/>
      <c r="AL119" s="673">
        <v>25</v>
      </c>
      <c r="AM119" s="673">
        <v>26</v>
      </c>
      <c r="AN119" s="673">
        <v>26</v>
      </c>
      <c r="AO119" s="627">
        <v>25</v>
      </c>
      <c r="AP119" s="627">
        <v>27</v>
      </c>
      <c r="AQ119" s="627">
        <v>25</v>
      </c>
      <c r="AR119" s="627">
        <v>26</v>
      </c>
      <c r="AS119" s="627">
        <v>25</v>
      </c>
      <c r="AT119" s="673"/>
      <c r="AU119" s="673"/>
      <c r="AV119" s="673"/>
      <c r="AW119" s="673"/>
      <c r="AX119" s="673"/>
      <c r="AY119" s="673"/>
      <c r="AZ119" s="673"/>
    </row>
    <row r="120" spans="1:52" ht="15.95">
      <c r="A120" s="673" t="s">
        <v>317</v>
      </c>
      <c r="B120" s="673" t="s">
        <v>317</v>
      </c>
      <c r="C120" s="673" t="s">
        <v>317</v>
      </c>
      <c r="D120" s="673" t="s">
        <v>317</v>
      </c>
      <c r="E120" s="673" t="s">
        <v>317</v>
      </c>
      <c r="F120" s="673" t="s">
        <v>317</v>
      </c>
      <c r="G120" s="673" t="s">
        <v>317</v>
      </c>
      <c r="H120" s="673" t="s">
        <v>317</v>
      </c>
      <c r="I120" s="673" t="s">
        <v>317</v>
      </c>
      <c r="J120" s="673" t="s">
        <v>317</v>
      </c>
      <c r="K120" s="1107"/>
      <c r="L120" s="1107"/>
      <c r="M120" s="1107"/>
      <c r="N120" s="673" t="s">
        <v>317</v>
      </c>
      <c r="O120" s="673" t="s">
        <v>317</v>
      </c>
      <c r="P120" s="673" t="s">
        <v>317</v>
      </c>
      <c r="Q120" s="673" t="s">
        <v>317</v>
      </c>
      <c r="R120" s="673" t="s">
        <v>317</v>
      </c>
      <c r="S120" s="673" t="s">
        <v>317</v>
      </c>
      <c r="T120" s="673" t="s">
        <v>317</v>
      </c>
      <c r="U120" s="673"/>
      <c r="V120" s="673" t="s">
        <v>317</v>
      </c>
      <c r="W120" s="673" t="s">
        <v>317</v>
      </c>
      <c r="X120" s="673" t="s">
        <v>317</v>
      </c>
      <c r="Y120" s="673" t="s">
        <v>317</v>
      </c>
      <c r="Z120" s="673" t="s">
        <v>317</v>
      </c>
      <c r="AA120" s="673" t="s">
        <v>317</v>
      </c>
      <c r="AB120" s="673" t="s">
        <v>317</v>
      </c>
      <c r="AC120" s="673" t="s">
        <v>317</v>
      </c>
      <c r="AD120" s="673" t="s">
        <v>317</v>
      </c>
      <c r="AE120" s="673" t="s">
        <v>317</v>
      </c>
      <c r="AF120" s="673" t="s">
        <v>317</v>
      </c>
      <c r="AG120" s="673" t="s">
        <v>317</v>
      </c>
      <c r="AH120" s="673" t="s">
        <v>317</v>
      </c>
      <c r="AI120" s="673" t="s">
        <v>317</v>
      </c>
      <c r="AJ120" s="673" t="s">
        <v>317</v>
      </c>
      <c r="AK120" s="673" t="s">
        <v>317</v>
      </c>
      <c r="AL120" s="673" t="s">
        <v>317</v>
      </c>
      <c r="AM120" s="673" t="s">
        <v>317</v>
      </c>
      <c r="AN120" s="673" t="s">
        <v>317</v>
      </c>
      <c r="AO120" s="673" t="s">
        <v>317</v>
      </c>
      <c r="AP120" s="673" t="s">
        <v>317</v>
      </c>
      <c r="AQ120" s="673" t="s">
        <v>317</v>
      </c>
      <c r="AR120" s="673" t="s">
        <v>317</v>
      </c>
      <c r="AS120" s="673" t="s">
        <v>317</v>
      </c>
      <c r="AT120" s="673" t="s">
        <v>317</v>
      </c>
      <c r="AU120" s="673" t="s">
        <v>317</v>
      </c>
      <c r="AV120" s="673" t="s">
        <v>317</v>
      </c>
      <c r="AW120" s="673" t="s">
        <v>317</v>
      </c>
      <c r="AX120" s="673" t="s">
        <v>317</v>
      </c>
      <c r="AY120" s="673" t="s">
        <v>317</v>
      </c>
      <c r="AZ120" s="673" t="s">
        <v>317</v>
      </c>
    </row>
    <row r="121" spans="1:52" ht="15.95">
      <c r="A121" s="673" t="s">
        <v>163</v>
      </c>
      <c r="B121" s="673">
        <v>1</v>
      </c>
      <c r="C121" s="1863" t="s">
        <v>564</v>
      </c>
      <c r="D121" s="673" t="s">
        <v>565</v>
      </c>
      <c r="E121" s="673" t="s">
        <v>566</v>
      </c>
      <c r="F121" s="1107">
        <v>1336217</v>
      </c>
      <c r="G121" s="1107" t="s">
        <v>144</v>
      </c>
      <c r="H121" s="1107" t="s">
        <v>179</v>
      </c>
      <c r="I121" s="1107" t="s">
        <v>329</v>
      </c>
      <c r="J121" s="1864">
        <v>44011</v>
      </c>
      <c r="K121" s="1107">
        <f t="shared" ca="1" si="3"/>
        <v>3.1916666666666669</v>
      </c>
      <c r="L121" s="1107">
        <f t="shared" ca="1" si="4"/>
        <v>1166</v>
      </c>
      <c r="M121" s="1107">
        <f t="shared" ca="1" si="5"/>
        <v>38.866666666666667</v>
      </c>
      <c r="N121" s="1864">
        <v>44361</v>
      </c>
      <c r="O121" s="923">
        <v>11.67</v>
      </c>
      <c r="P121" s="673" t="s">
        <v>141</v>
      </c>
      <c r="Q121" s="673">
        <v>191</v>
      </c>
      <c r="R121" s="673"/>
      <c r="S121" s="673"/>
      <c r="T121" s="673"/>
      <c r="U121" s="627">
        <v>180</v>
      </c>
      <c r="V121" s="673"/>
      <c r="W121" s="673">
        <v>22</v>
      </c>
      <c r="X121" s="673">
        <v>24</v>
      </c>
      <c r="Y121" s="673">
        <v>24</v>
      </c>
      <c r="Z121" s="673">
        <v>26</v>
      </c>
      <c r="AA121" s="673">
        <v>27</v>
      </c>
      <c r="AB121" s="673">
        <v>27</v>
      </c>
      <c r="AC121" s="673">
        <v>29</v>
      </c>
      <c r="AD121" s="673">
        <v>29</v>
      </c>
      <c r="AE121" s="673">
        <v>30</v>
      </c>
      <c r="AF121" s="673">
        <v>31</v>
      </c>
      <c r="AG121" s="673">
        <v>32</v>
      </c>
      <c r="AH121" s="673">
        <v>33</v>
      </c>
      <c r="AI121" s="673">
        <v>33</v>
      </c>
      <c r="AJ121" s="673">
        <v>35</v>
      </c>
      <c r="AK121" s="673">
        <v>35</v>
      </c>
      <c r="AL121" s="673">
        <v>36</v>
      </c>
      <c r="AM121" s="673">
        <v>34</v>
      </c>
      <c r="AN121" s="673">
        <v>34</v>
      </c>
      <c r="AO121" s="673"/>
      <c r="AP121" s="673"/>
      <c r="AQ121" s="673">
        <v>36</v>
      </c>
      <c r="AR121" s="673">
        <v>35</v>
      </c>
      <c r="AS121" s="673">
        <v>36</v>
      </c>
      <c r="AT121" s="673">
        <v>35</v>
      </c>
      <c r="AU121" s="627">
        <v>36</v>
      </c>
      <c r="AV121" s="627">
        <v>36</v>
      </c>
      <c r="AW121" s="627">
        <v>36</v>
      </c>
      <c r="AX121" s="627">
        <v>36</v>
      </c>
      <c r="AY121" s="627">
        <v>37</v>
      </c>
      <c r="AZ121" s="673"/>
    </row>
    <row r="122" spans="1:52" ht="15.95">
      <c r="A122" s="673" t="s">
        <v>163</v>
      </c>
      <c r="B122" s="673">
        <v>2</v>
      </c>
      <c r="C122" s="1867" t="s">
        <v>567</v>
      </c>
      <c r="D122" s="673" t="s">
        <v>568</v>
      </c>
      <c r="E122" s="673" t="s">
        <v>566</v>
      </c>
      <c r="F122" s="1107">
        <v>1336217</v>
      </c>
      <c r="G122" s="1107" t="s">
        <v>144</v>
      </c>
      <c r="H122" s="1107" t="s">
        <v>179</v>
      </c>
      <c r="I122" s="1107" t="s">
        <v>326</v>
      </c>
      <c r="J122" s="1864">
        <v>44011</v>
      </c>
      <c r="K122" s="1107">
        <f t="shared" ca="1" si="3"/>
        <v>3.1916666666666669</v>
      </c>
      <c r="L122" s="1107">
        <f t="shared" ca="1" si="4"/>
        <v>1166</v>
      </c>
      <c r="M122" s="1107">
        <f t="shared" ca="1" si="5"/>
        <v>38.866666666666667</v>
      </c>
      <c r="N122" s="1864">
        <v>44361</v>
      </c>
      <c r="O122" s="923">
        <v>11.67</v>
      </c>
      <c r="P122" s="673" t="s">
        <v>141</v>
      </c>
      <c r="Q122" s="673">
        <v>163</v>
      </c>
      <c r="R122" s="673"/>
      <c r="S122" s="673"/>
      <c r="T122" s="673"/>
      <c r="U122" s="627">
        <v>227</v>
      </c>
      <c r="V122" s="673"/>
      <c r="W122" s="673">
        <v>23</v>
      </c>
      <c r="X122" s="673">
        <v>23</v>
      </c>
      <c r="Y122" s="673">
        <v>24</v>
      </c>
      <c r="Z122" s="673">
        <v>25</v>
      </c>
      <c r="AA122" s="673">
        <v>25</v>
      </c>
      <c r="AB122" s="673">
        <v>26</v>
      </c>
      <c r="AC122" s="673">
        <v>26</v>
      </c>
      <c r="AD122" s="673">
        <v>26</v>
      </c>
      <c r="AE122" s="673">
        <v>36</v>
      </c>
      <c r="AF122" s="673">
        <v>36</v>
      </c>
      <c r="AG122" s="673">
        <v>36</v>
      </c>
      <c r="AH122" s="673">
        <v>35</v>
      </c>
      <c r="AI122" s="673">
        <v>35</v>
      </c>
      <c r="AJ122" s="673">
        <v>35</v>
      </c>
      <c r="AK122" s="673">
        <v>35</v>
      </c>
      <c r="AL122" s="673">
        <v>35</v>
      </c>
      <c r="AM122" s="673">
        <v>35</v>
      </c>
      <c r="AN122" s="673">
        <v>35</v>
      </c>
      <c r="AO122" s="673"/>
      <c r="AP122" s="673"/>
      <c r="AQ122" s="673">
        <v>38</v>
      </c>
      <c r="AR122" s="673">
        <v>36</v>
      </c>
      <c r="AS122" s="673">
        <v>38</v>
      </c>
      <c r="AT122" s="673">
        <v>38</v>
      </c>
      <c r="AU122" s="627">
        <v>39</v>
      </c>
      <c r="AV122" s="627">
        <v>40</v>
      </c>
      <c r="AW122" s="627">
        <v>40</v>
      </c>
      <c r="AX122" s="627">
        <v>40</v>
      </c>
      <c r="AY122" s="627">
        <v>42</v>
      </c>
      <c r="AZ122" s="673"/>
    </row>
    <row r="123" spans="1:52" ht="15.95">
      <c r="A123" s="673" t="s">
        <v>163</v>
      </c>
      <c r="B123" s="673">
        <v>3</v>
      </c>
      <c r="C123" s="1867" t="s">
        <v>569</v>
      </c>
      <c r="D123" s="673" t="s">
        <v>570</v>
      </c>
      <c r="E123" s="673" t="s">
        <v>566</v>
      </c>
      <c r="F123" s="1107">
        <v>1336217</v>
      </c>
      <c r="G123" s="1107" t="s">
        <v>144</v>
      </c>
      <c r="H123" s="1107" t="s">
        <v>179</v>
      </c>
      <c r="I123" s="1107" t="s">
        <v>316</v>
      </c>
      <c r="J123" s="1864">
        <v>44011</v>
      </c>
      <c r="K123" s="1107">
        <f t="shared" ca="1" si="3"/>
        <v>3.1916666666666669</v>
      </c>
      <c r="L123" s="1107">
        <f t="shared" ca="1" si="4"/>
        <v>1166</v>
      </c>
      <c r="M123" s="1107">
        <f t="shared" ca="1" si="5"/>
        <v>38.866666666666667</v>
      </c>
      <c r="N123" s="1864">
        <v>44361</v>
      </c>
      <c r="O123" s="923">
        <v>11.67</v>
      </c>
      <c r="P123" s="673" t="s">
        <v>141</v>
      </c>
      <c r="Q123" s="673">
        <v>169</v>
      </c>
      <c r="R123" s="673"/>
      <c r="S123" s="673"/>
      <c r="T123" s="673"/>
      <c r="U123" s="627">
        <v>201</v>
      </c>
      <c r="V123" s="673"/>
      <c r="W123" s="673">
        <v>22</v>
      </c>
      <c r="X123" s="673">
        <v>23</v>
      </c>
      <c r="Y123" s="673">
        <v>24</v>
      </c>
      <c r="Z123" s="673">
        <v>24</v>
      </c>
      <c r="AA123" s="673">
        <v>24</v>
      </c>
      <c r="AB123" s="673">
        <v>25</v>
      </c>
      <c r="AC123" s="673">
        <v>25</v>
      </c>
      <c r="AD123" s="673">
        <v>26</v>
      </c>
      <c r="AE123" s="673">
        <v>27</v>
      </c>
      <c r="AF123" s="673">
        <v>28</v>
      </c>
      <c r="AG123" s="673">
        <v>29</v>
      </c>
      <c r="AH123" s="673">
        <v>29</v>
      </c>
      <c r="AI123" s="673">
        <v>30</v>
      </c>
      <c r="AJ123" s="673">
        <v>30</v>
      </c>
      <c r="AK123" s="673">
        <v>30</v>
      </c>
      <c r="AL123" s="673">
        <v>31</v>
      </c>
      <c r="AM123" s="673">
        <v>30</v>
      </c>
      <c r="AN123" s="673">
        <v>30</v>
      </c>
      <c r="AO123" s="673"/>
      <c r="AP123" s="673"/>
      <c r="AQ123" s="673">
        <v>33</v>
      </c>
      <c r="AR123" s="673">
        <v>30</v>
      </c>
      <c r="AS123" s="673">
        <v>32</v>
      </c>
      <c r="AT123" s="673">
        <v>34</v>
      </c>
      <c r="AU123" s="627">
        <v>33</v>
      </c>
      <c r="AV123" s="627">
        <v>33</v>
      </c>
      <c r="AW123" s="627">
        <v>34</v>
      </c>
      <c r="AX123" s="627">
        <v>33</v>
      </c>
      <c r="AY123" s="627">
        <v>34</v>
      </c>
      <c r="AZ123" s="673"/>
    </row>
    <row r="124" spans="1:52" ht="15.95">
      <c r="A124" s="673" t="s">
        <v>163</v>
      </c>
      <c r="B124" s="673">
        <v>4</v>
      </c>
      <c r="C124" s="1867" t="s">
        <v>571</v>
      </c>
      <c r="D124" s="673" t="s">
        <v>572</v>
      </c>
      <c r="E124" s="673" t="s">
        <v>566</v>
      </c>
      <c r="F124" s="1107">
        <v>1336217</v>
      </c>
      <c r="G124" s="1107" t="s">
        <v>144</v>
      </c>
      <c r="H124" s="1107" t="s">
        <v>179</v>
      </c>
      <c r="I124" s="1107" t="s">
        <v>323</v>
      </c>
      <c r="J124" s="1864">
        <v>44011</v>
      </c>
      <c r="K124" s="1107">
        <f t="shared" ca="1" si="3"/>
        <v>3.1916666666666669</v>
      </c>
      <c r="L124" s="1107">
        <f t="shared" ca="1" si="4"/>
        <v>1166</v>
      </c>
      <c r="M124" s="1107">
        <f t="shared" ca="1" si="5"/>
        <v>38.866666666666667</v>
      </c>
      <c r="N124" s="1864">
        <v>44361</v>
      </c>
      <c r="O124" s="923">
        <v>11.67</v>
      </c>
      <c r="P124" s="673" t="s">
        <v>141</v>
      </c>
      <c r="Q124" s="673">
        <v>187</v>
      </c>
      <c r="R124" s="673"/>
      <c r="S124" s="673"/>
      <c r="T124" s="673"/>
      <c r="U124" s="627">
        <v>185</v>
      </c>
      <c r="V124" s="673"/>
      <c r="W124" s="673">
        <v>20</v>
      </c>
      <c r="X124" s="673">
        <v>21</v>
      </c>
      <c r="Y124" s="673">
        <v>22</v>
      </c>
      <c r="Z124" s="673">
        <v>22</v>
      </c>
      <c r="AA124" s="673">
        <v>24</v>
      </c>
      <c r="AB124" s="673">
        <v>25</v>
      </c>
      <c r="AC124" s="673">
        <v>25</v>
      </c>
      <c r="AD124" s="673">
        <v>27</v>
      </c>
      <c r="AE124" s="673">
        <v>27</v>
      </c>
      <c r="AF124" s="673">
        <v>27</v>
      </c>
      <c r="AG124" s="673">
        <v>27</v>
      </c>
      <c r="AH124" s="673">
        <v>26</v>
      </c>
      <c r="AI124" s="673">
        <v>26</v>
      </c>
      <c r="AJ124" s="673">
        <v>25</v>
      </c>
      <c r="AK124" s="673">
        <v>25</v>
      </c>
      <c r="AL124" s="673">
        <v>25</v>
      </c>
      <c r="AM124" s="673">
        <v>25</v>
      </c>
      <c r="AN124" s="673">
        <v>26</v>
      </c>
      <c r="AO124" s="673"/>
      <c r="AP124" s="673"/>
      <c r="AQ124" s="673">
        <v>27</v>
      </c>
      <c r="AR124" s="673">
        <v>25</v>
      </c>
      <c r="AS124" s="673">
        <v>27</v>
      </c>
      <c r="AT124" s="673">
        <v>27</v>
      </c>
      <c r="AU124" s="627">
        <v>27</v>
      </c>
      <c r="AV124" s="627">
        <v>27</v>
      </c>
      <c r="AW124" s="627">
        <v>27</v>
      </c>
      <c r="AX124" s="627">
        <v>27</v>
      </c>
      <c r="AY124" s="627">
        <v>28</v>
      </c>
      <c r="AZ124" s="673"/>
    </row>
    <row r="125" spans="1:52" ht="15.95">
      <c r="A125" s="673" t="s">
        <v>163</v>
      </c>
      <c r="B125" s="673">
        <v>5</v>
      </c>
      <c r="C125" s="1867" t="s">
        <v>573</v>
      </c>
      <c r="D125" s="673" t="s">
        <v>574</v>
      </c>
      <c r="E125" s="673" t="s">
        <v>566</v>
      </c>
      <c r="F125" s="1107">
        <v>1336217</v>
      </c>
      <c r="G125" s="1107" t="s">
        <v>144</v>
      </c>
      <c r="H125" s="1107" t="s">
        <v>179</v>
      </c>
      <c r="I125" s="1107" t="s">
        <v>320</v>
      </c>
      <c r="J125" s="1864">
        <v>44011</v>
      </c>
      <c r="K125" s="1107">
        <f t="shared" ca="1" si="3"/>
        <v>3.1916666666666669</v>
      </c>
      <c r="L125" s="1107">
        <f t="shared" ca="1" si="4"/>
        <v>1166</v>
      </c>
      <c r="M125" s="1107">
        <f t="shared" ca="1" si="5"/>
        <v>38.866666666666667</v>
      </c>
      <c r="N125" s="1864">
        <v>44361</v>
      </c>
      <c r="O125" s="923">
        <v>11.67</v>
      </c>
      <c r="P125" s="673" t="s">
        <v>141</v>
      </c>
      <c r="Q125" s="673">
        <v>234</v>
      </c>
      <c r="R125" s="673"/>
      <c r="S125" s="673"/>
      <c r="T125" s="673"/>
      <c r="U125" s="627">
        <v>204</v>
      </c>
      <c r="V125" s="673"/>
      <c r="W125" s="673">
        <v>23</v>
      </c>
      <c r="X125" s="673">
        <v>24</v>
      </c>
      <c r="Y125" s="673">
        <v>24</v>
      </c>
      <c r="Z125" s="673">
        <v>25</v>
      </c>
      <c r="AA125" s="673">
        <v>25</v>
      </c>
      <c r="AB125" s="673">
        <v>25</v>
      </c>
      <c r="AC125" s="673">
        <v>25</v>
      </c>
      <c r="AD125" s="673">
        <v>26</v>
      </c>
      <c r="AE125" s="673">
        <v>26</v>
      </c>
      <c r="AF125" s="673">
        <v>26</v>
      </c>
      <c r="AG125" s="673">
        <v>26</v>
      </c>
      <c r="AH125" s="673">
        <v>27</v>
      </c>
      <c r="AI125" s="673">
        <v>27</v>
      </c>
      <c r="AJ125" s="673">
        <v>28</v>
      </c>
      <c r="AK125" s="673">
        <v>29</v>
      </c>
      <c r="AL125" s="673">
        <v>29</v>
      </c>
      <c r="AM125" s="673">
        <v>28</v>
      </c>
      <c r="AN125" s="673">
        <v>28</v>
      </c>
      <c r="AO125" s="673"/>
      <c r="AP125" s="673"/>
      <c r="AQ125" s="673">
        <v>28</v>
      </c>
      <c r="AR125" s="673">
        <v>27</v>
      </c>
      <c r="AS125" s="673">
        <v>28</v>
      </c>
      <c r="AT125" s="673">
        <v>30</v>
      </c>
      <c r="AU125" s="627">
        <v>29</v>
      </c>
      <c r="AV125" s="627">
        <v>30</v>
      </c>
      <c r="AW125" s="627">
        <v>31</v>
      </c>
      <c r="AX125" s="627">
        <v>29</v>
      </c>
      <c r="AY125" s="627">
        <v>29</v>
      </c>
      <c r="AZ125" s="673"/>
    </row>
    <row r="126" spans="1:52" ht="15.95">
      <c r="A126" s="673" t="s">
        <v>163</v>
      </c>
      <c r="B126" s="673">
        <v>6</v>
      </c>
      <c r="C126" s="1867" t="s">
        <v>575</v>
      </c>
      <c r="D126" s="673" t="s">
        <v>576</v>
      </c>
      <c r="E126" s="673" t="s">
        <v>577</v>
      </c>
      <c r="F126" s="1107">
        <v>1334231</v>
      </c>
      <c r="G126" s="1107" t="s">
        <v>142</v>
      </c>
      <c r="H126" s="1107" t="s">
        <v>179</v>
      </c>
      <c r="I126" s="1107" t="s">
        <v>329</v>
      </c>
      <c r="J126" s="1864">
        <v>44011</v>
      </c>
      <c r="K126" s="1107">
        <f t="shared" ca="1" si="3"/>
        <v>3.1916666666666669</v>
      </c>
      <c r="L126" s="1107">
        <f t="shared" ca="1" si="4"/>
        <v>1166</v>
      </c>
      <c r="M126" s="1107">
        <f t="shared" ca="1" si="5"/>
        <v>38.866666666666667</v>
      </c>
      <c r="N126" s="1864">
        <v>44361</v>
      </c>
      <c r="O126" s="923">
        <v>11.67</v>
      </c>
      <c r="P126" s="673" t="s">
        <v>141</v>
      </c>
      <c r="Q126" s="673">
        <v>200</v>
      </c>
      <c r="R126" s="673"/>
      <c r="S126" s="673"/>
      <c r="T126" s="673"/>
      <c r="U126" s="627">
        <v>172</v>
      </c>
      <c r="V126" s="673"/>
      <c r="W126" s="673">
        <v>29</v>
      </c>
      <c r="X126" s="673">
        <v>29</v>
      </c>
      <c r="Y126" s="673">
        <v>30</v>
      </c>
      <c r="Z126" s="673">
        <v>30</v>
      </c>
      <c r="AA126" s="673">
        <v>31</v>
      </c>
      <c r="AB126" s="673">
        <v>31</v>
      </c>
      <c r="AC126" s="673">
        <v>32</v>
      </c>
      <c r="AD126" s="673">
        <v>32</v>
      </c>
      <c r="AE126" s="673">
        <v>33</v>
      </c>
      <c r="AF126" s="673">
        <v>34</v>
      </c>
      <c r="AG126" s="673">
        <v>34</v>
      </c>
      <c r="AH126" s="673">
        <v>34</v>
      </c>
      <c r="AI126" s="673">
        <v>35</v>
      </c>
      <c r="AJ126" s="673">
        <v>35</v>
      </c>
      <c r="AK126" s="673">
        <v>36</v>
      </c>
      <c r="AL126" s="673">
        <v>35</v>
      </c>
      <c r="AM126" s="673">
        <v>35</v>
      </c>
      <c r="AN126" s="673">
        <v>35</v>
      </c>
      <c r="AO126" s="673"/>
      <c r="AP126" s="673"/>
      <c r="AQ126" s="673">
        <v>37</v>
      </c>
      <c r="AR126" s="673">
        <v>37</v>
      </c>
      <c r="AS126" s="673">
        <v>37</v>
      </c>
      <c r="AT126" s="673">
        <v>37</v>
      </c>
      <c r="AU126" s="627">
        <v>38</v>
      </c>
      <c r="AV126" s="627">
        <v>40</v>
      </c>
      <c r="AW126" s="627">
        <v>38</v>
      </c>
      <c r="AX126" s="627">
        <v>36</v>
      </c>
      <c r="AY126" s="627">
        <v>37</v>
      </c>
      <c r="AZ126" s="673"/>
    </row>
    <row r="127" spans="1:52" ht="15.95">
      <c r="A127" s="673" t="s">
        <v>163</v>
      </c>
      <c r="B127" s="673">
        <v>7</v>
      </c>
      <c r="C127" s="1867" t="s">
        <v>578</v>
      </c>
      <c r="D127" s="673" t="s">
        <v>579</v>
      </c>
      <c r="E127" s="673" t="s">
        <v>577</v>
      </c>
      <c r="F127" s="1107">
        <v>1334231</v>
      </c>
      <c r="G127" s="1107" t="s">
        <v>142</v>
      </c>
      <c r="H127" s="1107" t="s">
        <v>179</v>
      </c>
      <c r="I127" s="1107" t="s">
        <v>326</v>
      </c>
      <c r="J127" s="1864">
        <v>44011</v>
      </c>
      <c r="K127" s="1107">
        <f t="shared" ca="1" si="3"/>
        <v>3.1916666666666669</v>
      </c>
      <c r="L127" s="1107">
        <f t="shared" ca="1" si="4"/>
        <v>1166</v>
      </c>
      <c r="M127" s="1107">
        <f t="shared" ca="1" si="5"/>
        <v>38.866666666666667</v>
      </c>
      <c r="N127" s="1864">
        <v>44361</v>
      </c>
      <c r="O127" s="923">
        <v>11.67</v>
      </c>
      <c r="P127" s="673" t="s">
        <v>141</v>
      </c>
      <c r="Q127" s="673">
        <v>203</v>
      </c>
      <c r="R127" s="673"/>
      <c r="S127" s="673"/>
      <c r="T127" s="673"/>
      <c r="U127" s="627">
        <v>214</v>
      </c>
      <c r="V127" s="673"/>
      <c r="W127" s="673">
        <v>30</v>
      </c>
      <c r="X127" s="673">
        <v>30</v>
      </c>
      <c r="Y127" s="673">
        <v>30</v>
      </c>
      <c r="Z127" s="673">
        <v>31</v>
      </c>
      <c r="AA127" s="673">
        <v>31</v>
      </c>
      <c r="AB127" s="673">
        <v>31</v>
      </c>
      <c r="AC127" s="673">
        <v>31</v>
      </c>
      <c r="AD127" s="673">
        <v>32</v>
      </c>
      <c r="AE127" s="673">
        <v>32</v>
      </c>
      <c r="AF127" s="673">
        <v>33</v>
      </c>
      <c r="AG127" s="673">
        <v>35</v>
      </c>
      <c r="AH127" s="673">
        <v>36</v>
      </c>
      <c r="AI127" s="673">
        <v>38</v>
      </c>
      <c r="AJ127" s="673">
        <v>40</v>
      </c>
      <c r="AK127" s="673">
        <v>41</v>
      </c>
      <c r="AL127" s="673">
        <v>40</v>
      </c>
      <c r="AM127" s="673">
        <v>41</v>
      </c>
      <c r="AN127" s="673">
        <v>40</v>
      </c>
      <c r="AO127" s="673"/>
      <c r="AP127" s="673"/>
      <c r="AQ127" s="673">
        <v>35</v>
      </c>
      <c r="AR127" s="673">
        <v>32</v>
      </c>
      <c r="AS127" s="673">
        <v>33</v>
      </c>
      <c r="AT127" s="673">
        <v>31</v>
      </c>
      <c r="AU127" s="627">
        <v>31</v>
      </c>
      <c r="AV127" s="627">
        <v>31</v>
      </c>
      <c r="AW127" s="627">
        <v>30</v>
      </c>
      <c r="AX127" s="627">
        <v>31</v>
      </c>
      <c r="AY127" s="627">
        <v>31</v>
      </c>
      <c r="AZ127" s="673"/>
    </row>
    <row r="128" spans="1:52" ht="15.95">
      <c r="A128" s="673" t="s">
        <v>163</v>
      </c>
      <c r="B128" s="673">
        <v>8</v>
      </c>
      <c r="C128" s="1867" t="s">
        <v>252</v>
      </c>
      <c r="D128" s="673" t="s">
        <v>580</v>
      </c>
      <c r="E128" s="673" t="s">
        <v>581</v>
      </c>
      <c r="F128" s="1107">
        <v>1299767</v>
      </c>
      <c r="G128" s="1107" t="s">
        <v>142</v>
      </c>
      <c r="H128" s="673" t="s">
        <v>170</v>
      </c>
      <c r="I128" s="673" t="s">
        <v>329</v>
      </c>
      <c r="J128" s="1864">
        <v>44002</v>
      </c>
      <c r="K128" s="1107">
        <f t="shared" ca="1" si="3"/>
        <v>3.2166666666666668</v>
      </c>
      <c r="L128" s="1107">
        <f t="shared" ca="1" si="4"/>
        <v>1175</v>
      </c>
      <c r="M128" s="1107">
        <f t="shared" ca="1" si="5"/>
        <v>39.166666666666664</v>
      </c>
      <c r="N128" s="1864">
        <v>44361</v>
      </c>
      <c r="O128" s="923">
        <v>11.97</v>
      </c>
      <c r="P128" s="673" t="s">
        <v>141</v>
      </c>
      <c r="Q128" s="673">
        <v>137</v>
      </c>
      <c r="R128" s="673"/>
      <c r="S128" s="673"/>
      <c r="T128" s="673"/>
      <c r="U128" s="627">
        <v>182</v>
      </c>
      <c r="V128" s="673"/>
      <c r="W128" s="673">
        <v>31</v>
      </c>
      <c r="X128" s="673">
        <v>33</v>
      </c>
      <c r="Y128" s="673">
        <v>35</v>
      </c>
      <c r="Z128" s="673">
        <v>37</v>
      </c>
      <c r="AA128" s="673">
        <v>38</v>
      </c>
      <c r="AB128" s="673">
        <v>38</v>
      </c>
      <c r="AC128" s="673">
        <v>41</v>
      </c>
      <c r="AD128" s="673">
        <v>43</v>
      </c>
      <c r="AE128" s="673">
        <v>46</v>
      </c>
      <c r="AF128" s="673">
        <v>48</v>
      </c>
      <c r="AG128" s="673">
        <v>48</v>
      </c>
      <c r="AH128" s="673">
        <v>48</v>
      </c>
      <c r="AI128" s="673">
        <v>47</v>
      </c>
      <c r="AJ128" s="673">
        <v>48</v>
      </c>
      <c r="AK128" s="673">
        <v>48</v>
      </c>
      <c r="AL128" s="673">
        <v>49</v>
      </c>
      <c r="AM128" s="673">
        <v>48</v>
      </c>
      <c r="AN128" s="673">
        <v>47</v>
      </c>
      <c r="AO128" s="673"/>
      <c r="AP128" s="673"/>
      <c r="AQ128" s="673">
        <v>51</v>
      </c>
      <c r="AR128" s="673">
        <v>50</v>
      </c>
      <c r="AS128" s="673">
        <v>50</v>
      </c>
      <c r="AT128" s="673">
        <v>53</v>
      </c>
      <c r="AU128" s="627">
        <v>53</v>
      </c>
      <c r="AV128" s="627">
        <v>54</v>
      </c>
      <c r="AW128" s="627">
        <v>53</v>
      </c>
      <c r="AX128" s="627">
        <v>52</v>
      </c>
      <c r="AY128" s="627">
        <v>52</v>
      </c>
      <c r="AZ128" s="673"/>
    </row>
    <row r="129" spans="1:52" ht="15.95">
      <c r="A129" s="673" t="s">
        <v>163</v>
      </c>
      <c r="B129" s="673">
        <v>9</v>
      </c>
      <c r="C129" s="1867" t="s">
        <v>582</v>
      </c>
      <c r="D129" s="673" t="s">
        <v>583</v>
      </c>
      <c r="E129" s="673" t="s">
        <v>581</v>
      </c>
      <c r="F129" s="1107">
        <v>1299767</v>
      </c>
      <c r="G129" s="1107" t="s">
        <v>142</v>
      </c>
      <c r="H129" s="673" t="s">
        <v>170</v>
      </c>
      <c r="I129" s="673" t="s">
        <v>326</v>
      </c>
      <c r="J129" s="1864">
        <v>44002</v>
      </c>
      <c r="K129" s="1107">
        <f t="shared" ca="1" si="3"/>
        <v>3.2166666666666668</v>
      </c>
      <c r="L129" s="1107">
        <f t="shared" ca="1" si="4"/>
        <v>1175</v>
      </c>
      <c r="M129" s="1107">
        <f t="shared" ca="1" si="5"/>
        <v>39.166666666666664</v>
      </c>
      <c r="N129" s="1864">
        <v>44361</v>
      </c>
      <c r="O129" s="923">
        <v>11.97</v>
      </c>
      <c r="P129" s="673" t="s">
        <v>141</v>
      </c>
      <c r="Q129" s="673">
        <v>186</v>
      </c>
      <c r="R129" s="673"/>
      <c r="S129" s="673"/>
      <c r="T129" s="673"/>
      <c r="U129" s="627">
        <v>180</v>
      </c>
      <c r="V129" s="673"/>
      <c r="W129" s="673">
        <v>30</v>
      </c>
      <c r="X129" s="673">
        <v>33</v>
      </c>
      <c r="Y129" s="673">
        <v>33</v>
      </c>
      <c r="Z129" s="673">
        <v>35</v>
      </c>
      <c r="AA129" s="673">
        <v>37</v>
      </c>
      <c r="AB129" s="673">
        <v>39</v>
      </c>
      <c r="AC129" s="673">
        <v>42</v>
      </c>
      <c r="AD129" s="673">
        <v>44</v>
      </c>
      <c r="AE129" s="673">
        <v>45</v>
      </c>
      <c r="AF129" s="673">
        <v>47</v>
      </c>
      <c r="AG129" s="673">
        <v>47</v>
      </c>
      <c r="AH129" s="673">
        <v>47</v>
      </c>
      <c r="AI129" s="673">
        <v>46</v>
      </c>
      <c r="AJ129" s="673">
        <v>47</v>
      </c>
      <c r="AK129" s="673">
        <v>47</v>
      </c>
      <c r="AL129" s="673">
        <v>47</v>
      </c>
      <c r="AM129" s="673">
        <v>47</v>
      </c>
      <c r="AN129" s="673">
        <v>47</v>
      </c>
      <c r="AO129" s="673"/>
      <c r="AP129" s="673"/>
      <c r="AQ129" s="673">
        <v>49</v>
      </c>
      <c r="AR129" s="673">
        <v>48</v>
      </c>
      <c r="AS129" s="673">
        <v>48</v>
      </c>
      <c r="AT129" s="673">
        <v>51</v>
      </c>
      <c r="AU129" s="627">
        <v>50</v>
      </c>
      <c r="AV129" s="627">
        <v>51</v>
      </c>
      <c r="AW129" s="627">
        <v>49</v>
      </c>
      <c r="AX129" s="627">
        <v>48</v>
      </c>
      <c r="AY129" s="627">
        <v>47</v>
      </c>
      <c r="AZ129" s="673"/>
    </row>
    <row r="130" spans="1:52" ht="15.95">
      <c r="A130" s="673" t="s">
        <v>163</v>
      </c>
      <c r="B130" s="673">
        <v>10</v>
      </c>
      <c r="C130" s="1867" t="s">
        <v>584</v>
      </c>
      <c r="D130" s="673" t="s">
        <v>585</v>
      </c>
      <c r="E130" s="673" t="s">
        <v>581</v>
      </c>
      <c r="F130" s="1107">
        <v>1299767</v>
      </c>
      <c r="G130" s="1107" t="s">
        <v>142</v>
      </c>
      <c r="H130" s="673" t="s">
        <v>170</v>
      </c>
      <c r="I130" s="673" t="s">
        <v>316</v>
      </c>
      <c r="J130" s="1864">
        <v>44002</v>
      </c>
      <c r="K130" s="1107">
        <f t="shared" ca="1" si="3"/>
        <v>3.2166666666666668</v>
      </c>
      <c r="L130" s="1107">
        <f t="shared" ca="1" si="4"/>
        <v>1175</v>
      </c>
      <c r="M130" s="1107">
        <f t="shared" ca="1" si="5"/>
        <v>39.166666666666664</v>
      </c>
      <c r="N130" s="1864">
        <v>44361</v>
      </c>
      <c r="O130" s="923">
        <v>11.97</v>
      </c>
      <c r="P130" s="673" t="s">
        <v>141</v>
      </c>
      <c r="Q130" s="673">
        <v>186</v>
      </c>
      <c r="R130" s="673"/>
      <c r="S130" s="673"/>
      <c r="T130" s="673"/>
      <c r="U130" s="627">
        <v>150</v>
      </c>
      <c r="V130" s="673"/>
      <c r="W130" s="673">
        <v>30</v>
      </c>
      <c r="X130" s="673">
        <v>33</v>
      </c>
      <c r="Y130" s="673">
        <v>36</v>
      </c>
      <c r="Z130" s="673">
        <v>38</v>
      </c>
      <c r="AA130" s="673">
        <v>42</v>
      </c>
      <c r="AB130" s="673">
        <v>45</v>
      </c>
      <c r="AC130" s="673">
        <v>45</v>
      </c>
      <c r="AD130" s="673">
        <v>47</v>
      </c>
      <c r="AE130" s="673">
        <v>49</v>
      </c>
      <c r="AF130" s="673">
        <v>51</v>
      </c>
      <c r="AG130" s="673">
        <v>49</v>
      </c>
      <c r="AH130" s="673">
        <v>48</v>
      </c>
      <c r="AI130" s="673">
        <v>46</v>
      </c>
      <c r="AJ130" s="673">
        <v>45</v>
      </c>
      <c r="AK130" s="673">
        <v>45</v>
      </c>
      <c r="AL130" s="673">
        <v>45</v>
      </c>
      <c r="AM130" s="673">
        <v>45</v>
      </c>
      <c r="AN130" s="673">
        <v>45</v>
      </c>
      <c r="AO130" s="673"/>
      <c r="AP130" s="673"/>
      <c r="AQ130" s="673">
        <v>47</v>
      </c>
      <c r="AR130" s="673">
        <v>46</v>
      </c>
      <c r="AS130" s="673">
        <v>47</v>
      </c>
      <c r="AT130" s="673">
        <v>48</v>
      </c>
      <c r="AU130" s="627">
        <v>48</v>
      </c>
      <c r="AV130" s="627">
        <v>49</v>
      </c>
      <c r="AW130" s="627">
        <v>48</v>
      </c>
      <c r="AX130" s="627">
        <v>48</v>
      </c>
      <c r="AY130" s="627">
        <v>48</v>
      </c>
      <c r="AZ130" s="673"/>
    </row>
    <row r="131" spans="1:52" ht="15.95">
      <c r="A131" s="673" t="s">
        <v>163</v>
      </c>
      <c r="B131" s="673">
        <v>11</v>
      </c>
      <c r="C131" s="1867" t="s">
        <v>586</v>
      </c>
      <c r="D131" s="673" t="s">
        <v>587</v>
      </c>
      <c r="E131" s="673" t="s">
        <v>581</v>
      </c>
      <c r="F131" s="1107">
        <v>1299767</v>
      </c>
      <c r="G131" s="1107" t="s">
        <v>142</v>
      </c>
      <c r="H131" s="673" t="s">
        <v>170</v>
      </c>
      <c r="I131" s="673" t="s">
        <v>323</v>
      </c>
      <c r="J131" s="1864">
        <v>44002</v>
      </c>
      <c r="K131" s="1107">
        <f t="shared" ref="K131:K194" ca="1" si="6">YEARFRAC(J131,TODAY())</f>
        <v>3.2166666666666668</v>
      </c>
      <c r="L131" s="1107">
        <f t="shared" ref="L131:L194" ca="1" si="7">_xlfn.DAYS(TODAY(),J131)</f>
        <v>1175</v>
      </c>
      <c r="M131" s="1107">
        <f t="shared" ref="M131:M194" ca="1" si="8">(L131/30)</f>
        <v>39.166666666666664</v>
      </c>
      <c r="N131" s="1864">
        <v>44361</v>
      </c>
      <c r="O131" s="923">
        <v>11.97</v>
      </c>
      <c r="P131" s="673" t="s">
        <v>141</v>
      </c>
      <c r="Q131" s="673">
        <v>145</v>
      </c>
      <c r="R131" s="673"/>
      <c r="S131" s="673"/>
      <c r="T131" s="673"/>
      <c r="U131" s="627">
        <v>165</v>
      </c>
      <c r="V131" s="673"/>
      <c r="W131" s="673">
        <v>29</v>
      </c>
      <c r="X131" s="673">
        <v>33</v>
      </c>
      <c r="Y131" s="673">
        <v>35</v>
      </c>
      <c r="Z131" s="673">
        <v>39</v>
      </c>
      <c r="AA131" s="673">
        <v>43</v>
      </c>
      <c r="AB131" s="673">
        <v>45</v>
      </c>
      <c r="AC131" s="673">
        <v>47</v>
      </c>
      <c r="AD131" s="673">
        <v>50</v>
      </c>
      <c r="AE131" s="673">
        <v>51</v>
      </c>
      <c r="AF131" s="673">
        <v>53</v>
      </c>
      <c r="AG131" s="673">
        <v>49</v>
      </c>
      <c r="AH131" s="673">
        <v>47</v>
      </c>
      <c r="AI131" s="673">
        <v>45</v>
      </c>
      <c r="AJ131" s="673">
        <v>45</v>
      </c>
      <c r="AK131" s="673">
        <v>45</v>
      </c>
      <c r="AL131" s="673">
        <v>46</v>
      </c>
      <c r="AM131" s="673">
        <v>46</v>
      </c>
      <c r="AN131" s="673">
        <v>45</v>
      </c>
      <c r="AO131" s="673"/>
      <c r="AP131" s="673"/>
      <c r="AQ131" s="673">
        <v>44</v>
      </c>
      <c r="AR131" s="673">
        <v>41</v>
      </c>
      <c r="AS131" s="673">
        <v>43</v>
      </c>
      <c r="AT131" s="673">
        <v>47</v>
      </c>
      <c r="AU131" s="627">
        <v>47</v>
      </c>
      <c r="AV131" s="627">
        <v>49</v>
      </c>
      <c r="AW131" s="627">
        <v>47</v>
      </c>
      <c r="AX131" s="627">
        <v>46</v>
      </c>
      <c r="AY131" s="627">
        <v>47</v>
      </c>
      <c r="AZ131" s="673"/>
    </row>
    <row r="132" spans="1:52" ht="15.95">
      <c r="A132" s="673" t="s">
        <v>163</v>
      </c>
      <c r="B132" s="673">
        <v>12</v>
      </c>
      <c r="C132" s="1867" t="s">
        <v>588</v>
      </c>
      <c r="D132" s="673" t="s">
        <v>589</v>
      </c>
      <c r="E132" s="673" t="s">
        <v>581</v>
      </c>
      <c r="F132" s="1107">
        <v>1299767</v>
      </c>
      <c r="G132" s="1107" t="s">
        <v>142</v>
      </c>
      <c r="H132" s="673" t="s">
        <v>170</v>
      </c>
      <c r="I132" s="673" t="s">
        <v>320</v>
      </c>
      <c r="J132" s="1864">
        <v>44002</v>
      </c>
      <c r="K132" s="1107">
        <f t="shared" ca="1" si="6"/>
        <v>3.2166666666666668</v>
      </c>
      <c r="L132" s="1107">
        <f t="shared" ca="1" si="7"/>
        <v>1175</v>
      </c>
      <c r="M132" s="1107">
        <f t="shared" ca="1" si="8"/>
        <v>39.166666666666664</v>
      </c>
      <c r="N132" s="1864">
        <v>44361</v>
      </c>
      <c r="O132" s="923">
        <v>11.97</v>
      </c>
      <c r="P132" s="673" t="s">
        <v>141</v>
      </c>
      <c r="Q132" s="673">
        <v>176</v>
      </c>
      <c r="R132" s="673"/>
      <c r="S132" s="673"/>
      <c r="T132" s="673"/>
      <c r="U132" s="627">
        <v>129</v>
      </c>
      <c r="V132" s="673"/>
      <c r="W132" s="673">
        <v>30</v>
      </c>
      <c r="X132" s="673">
        <v>33</v>
      </c>
      <c r="Y132" s="673">
        <v>36</v>
      </c>
      <c r="Z132" s="673">
        <v>37</v>
      </c>
      <c r="AA132" s="673">
        <v>41</v>
      </c>
      <c r="AB132" s="673">
        <v>43</v>
      </c>
      <c r="AC132" s="673">
        <v>47</v>
      </c>
      <c r="AD132" s="673">
        <v>47</v>
      </c>
      <c r="AE132" s="673">
        <v>49</v>
      </c>
      <c r="AF132" s="673">
        <v>51</v>
      </c>
      <c r="AG132" s="673">
        <v>48</v>
      </c>
      <c r="AH132" s="673">
        <v>46</v>
      </c>
      <c r="AI132" s="673">
        <v>46</v>
      </c>
      <c r="AJ132" s="673">
        <v>46</v>
      </c>
      <c r="AK132" s="673">
        <v>45</v>
      </c>
      <c r="AL132" s="673">
        <v>45</v>
      </c>
      <c r="AM132" s="673">
        <v>45</v>
      </c>
      <c r="AN132" s="673">
        <v>45</v>
      </c>
      <c r="AO132" s="673"/>
      <c r="AP132" s="673"/>
      <c r="AQ132" s="673">
        <v>47</v>
      </c>
      <c r="AR132" s="673">
        <v>46</v>
      </c>
      <c r="AS132" s="673">
        <v>46</v>
      </c>
      <c r="AT132" s="673">
        <v>48</v>
      </c>
      <c r="AU132" s="627">
        <v>49</v>
      </c>
      <c r="AV132" s="627">
        <v>50</v>
      </c>
      <c r="AW132" s="627">
        <v>48</v>
      </c>
      <c r="AX132" s="627">
        <v>47</v>
      </c>
      <c r="AY132" s="627">
        <v>47</v>
      </c>
      <c r="AZ132" s="673"/>
    </row>
    <row r="133" spans="1:52" ht="15.95">
      <c r="A133" s="673" t="s">
        <v>163</v>
      </c>
      <c r="B133" s="673">
        <v>13</v>
      </c>
      <c r="C133" s="1867" t="s">
        <v>590</v>
      </c>
      <c r="D133" s="673" t="s">
        <v>591</v>
      </c>
      <c r="E133" s="673" t="s">
        <v>592</v>
      </c>
      <c r="F133" s="1107">
        <v>1336228</v>
      </c>
      <c r="G133" s="1107" t="s">
        <v>144</v>
      </c>
      <c r="H133" s="673" t="s">
        <v>170</v>
      </c>
      <c r="I133" s="673" t="s">
        <v>329</v>
      </c>
      <c r="J133" s="1864">
        <v>44002</v>
      </c>
      <c r="K133" s="1107">
        <f t="shared" ca="1" si="6"/>
        <v>3.2166666666666668</v>
      </c>
      <c r="L133" s="1107">
        <f t="shared" ca="1" si="7"/>
        <v>1175</v>
      </c>
      <c r="M133" s="1107">
        <f t="shared" ca="1" si="8"/>
        <v>39.166666666666664</v>
      </c>
      <c r="N133" s="1864">
        <v>44361</v>
      </c>
      <c r="O133" s="923">
        <v>11.97</v>
      </c>
      <c r="P133" s="673" t="s">
        <v>141</v>
      </c>
      <c r="Q133" s="673">
        <v>167</v>
      </c>
      <c r="R133" s="673"/>
      <c r="S133" s="673"/>
      <c r="T133" s="673"/>
      <c r="U133" s="627">
        <v>156</v>
      </c>
      <c r="V133" s="673"/>
      <c r="W133" s="673">
        <v>23</v>
      </c>
      <c r="X133" s="673">
        <v>25</v>
      </c>
      <c r="Y133" s="673">
        <v>26</v>
      </c>
      <c r="Z133" s="673">
        <v>27</v>
      </c>
      <c r="AA133" s="673">
        <v>27</v>
      </c>
      <c r="AB133" s="673">
        <v>29</v>
      </c>
      <c r="AC133" s="673">
        <v>30</v>
      </c>
      <c r="AD133" s="673">
        <v>30</v>
      </c>
      <c r="AE133" s="673">
        <v>31</v>
      </c>
      <c r="AF133" s="673">
        <v>32</v>
      </c>
      <c r="AG133" s="673">
        <v>31</v>
      </c>
      <c r="AH133" s="673">
        <v>31</v>
      </c>
      <c r="AI133" s="673">
        <v>30</v>
      </c>
      <c r="AJ133" s="673">
        <v>30</v>
      </c>
      <c r="AK133" s="673">
        <v>30</v>
      </c>
      <c r="AL133" s="673">
        <v>30</v>
      </c>
      <c r="AM133" s="673">
        <v>31</v>
      </c>
      <c r="AN133" s="673">
        <v>31</v>
      </c>
      <c r="AO133" s="673"/>
      <c r="AP133" s="673"/>
      <c r="AQ133" s="673">
        <v>44</v>
      </c>
      <c r="AR133" s="673">
        <v>41</v>
      </c>
      <c r="AS133" s="673">
        <v>42</v>
      </c>
      <c r="AT133" s="673">
        <v>43</v>
      </c>
      <c r="AU133" s="627">
        <v>44</v>
      </c>
      <c r="AV133" s="627">
        <v>43</v>
      </c>
      <c r="AW133" s="627">
        <v>45</v>
      </c>
      <c r="AX133" s="627">
        <v>45</v>
      </c>
      <c r="AY133" s="627">
        <v>46</v>
      </c>
      <c r="AZ133" s="673"/>
    </row>
    <row r="134" spans="1:52" ht="15.95">
      <c r="A134" s="673" t="s">
        <v>163</v>
      </c>
      <c r="B134" s="673">
        <v>14</v>
      </c>
      <c r="C134" s="1867" t="s">
        <v>593</v>
      </c>
      <c r="D134" s="673" t="s">
        <v>594</v>
      </c>
      <c r="E134" s="673" t="s">
        <v>592</v>
      </c>
      <c r="F134" s="1107">
        <v>1336228</v>
      </c>
      <c r="G134" s="1107" t="s">
        <v>144</v>
      </c>
      <c r="H134" s="673" t="s">
        <v>170</v>
      </c>
      <c r="I134" s="673" t="s">
        <v>326</v>
      </c>
      <c r="J134" s="1864">
        <v>44002</v>
      </c>
      <c r="K134" s="1107">
        <f t="shared" ca="1" si="6"/>
        <v>3.2166666666666668</v>
      </c>
      <c r="L134" s="1107">
        <f t="shared" ca="1" si="7"/>
        <v>1175</v>
      </c>
      <c r="M134" s="1107">
        <f t="shared" ca="1" si="8"/>
        <v>39.166666666666664</v>
      </c>
      <c r="N134" s="1864">
        <v>44361</v>
      </c>
      <c r="O134" s="923">
        <v>11.97</v>
      </c>
      <c r="P134" s="673" t="s">
        <v>141</v>
      </c>
      <c r="Q134" s="673">
        <v>181</v>
      </c>
      <c r="R134" s="673"/>
      <c r="S134" s="673"/>
      <c r="T134" s="673"/>
      <c r="U134" s="627">
        <v>204</v>
      </c>
      <c r="V134" s="673"/>
      <c r="W134" s="673">
        <v>27</v>
      </c>
      <c r="X134" s="673">
        <v>28</v>
      </c>
      <c r="Y134" s="673">
        <v>30</v>
      </c>
      <c r="Z134" s="673">
        <v>33</v>
      </c>
      <c r="AA134" s="673">
        <v>36</v>
      </c>
      <c r="AB134" s="673">
        <v>37</v>
      </c>
      <c r="AC134" s="673">
        <v>39</v>
      </c>
      <c r="AD134" s="673">
        <v>40</v>
      </c>
      <c r="AE134" s="673">
        <v>41</v>
      </c>
      <c r="AF134" s="673">
        <v>43</v>
      </c>
      <c r="AG134" s="673">
        <v>44</v>
      </c>
      <c r="AH134" s="673">
        <v>46</v>
      </c>
      <c r="AI134" s="673">
        <v>46</v>
      </c>
      <c r="AJ134" s="673">
        <v>47</v>
      </c>
      <c r="AK134" s="673">
        <v>48</v>
      </c>
      <c r="AL134" s="673">
        <v>48</v>
      </c>
      <c r="AM134" s="673">
        <v>48</v>
      </c>
      <c r="AN134" s="673">
        <v>48</v>
      </c>
      <c r="AO134" s="673"/>
      <c r="AP134" s="673"/>
      <c r="AQ134" s="673">
        <v>56</v>
      </c>
      <c r="AR134" s="673">
        <v>52</v>
      </c>
      <c r="AS134" s="673">
        <v>53</v>
      </c>
      <c r="AT134" s="673">
        <v>56</v>
      </c>
      <c r="AU134" s="627">
        <v>56</v>
      </c>
      <c r="AV134" s="627">
        <v>56</v>
      </c>
      <c r="AW134" s="627">
        <v>57</v>
      </c>
      <c r="AX134" s="627">
        <v>56</v>
      </c>
      <c r="AY134" s="627">
        <v>57</v>
      </c>
      <c r="AZ134" s="673"/>
    </row>
    <row r="135" spans="1:52" ht="15.95">
      <c r="A135" s="673" t="s">
        <v>163</v>
      </c>
      <c r="B135" s="673">
        <v>15</v>
      </c>
      <c r="C135" s="1867" t="s">
        <v>595</v>
      </c>
      <c r="D135" s="673" t="s">
        <v>596</v>
      </c>
      <c r="E135" s="673" t="s">
        <v>592</v>
      </c>
      <c r="F135" s="1107">
        <v>1336228</v>
      </c>
      <c r="G135" s="1107" t="s">
        <v>144</v>
      </c>
      <c r="H135" s="673" t="s">
        <v>170</v>
      </c>
      <c r="I135" s="673" t="s">
        <v>316</v>
      </c>
      <c r="J135" s="1864">
        <v>44002</v>
      </c>
      <c r="K135" s="1107">
        <f t="shared" ca="1" si="6"/>
        <v>3.2166666666666668</v>
      </c>
      <c r="L135" s="1107">
        <f t="shared" ca="1" si="7"/>
        <v>1175</v>
      </c>
      <c r="M135" s="1107">
        <f t="shared" ca="1" si="8"/>
        <v>39.166666666666664</v>
      </c>
      <c r="N135" s="1864">
        <v>44361</v>
      </c>
      <c r="O135" s="923">
        <v>11.97</v>
      </c>
      <c r="P135" s="673" t="s">
        <v>141</v>
      </c>
      <c r="Q135" s="673">
        <v>202</v>
      </c>
      <c r="R135" s="673"/>
      <c r="S135" s="673"/>
      <c r="T135" s="673"/>
      <c r="U135" s="627">
        <v>178</v>
      </c>
      <c r="V135" s="673"/>
      <c r="W135" s="673">
        <v>25</v>
      </c>
      <c r="X135" s="673">
        <v>27</v>
      </c>
      <c r="Y135" s="673">
        <v>29</v>
      </c>
      <c r="Z135" s="673">
        <v>31</v>
      </c>
      <c r="AA135" s="673">
        <v>32</v>
      </c>
      <c r="AB135" s="673">
        <v>35</v>
      </c>
      <c r="AC135" s="673">
        <v>35</v>
      </c>
      <c r="AD135" s="673">
        <v>36</v>
      </c>
      <c r="AE135" s="673">
        <v>36</v>
      </c>
      <c r="AF135" s="673">
        <v>38</v>
      </c>
      <c r="AG135" s="673">
        <v>39</v>
      </c>
      <c r="AH135" s="673">
        <v>39</v>
      </c>
      <c r="AI135" s="673">
        <v>40</v>
      </c>
      <c r="AJ135" s="673">
        <v>40</v>
      </c>
      <c r="AK135" s="673">
        <v>41</v>
      </c>
      <c r="AL135" s="673">
        <v>41</v>
      </c>
      <c r="AM135" s="673">
        <v>41</v>
      </c>
      <c r="AN135" s="673">
        <v>41</v>
      </c>
      <c r="AO135" s="673"/>
      <c r="AP135" s="673"/>
      <c r="AQ135" s="673">
        <v>48</v>
      </c>
      <c r="AR135" s="673">
        <v>43</v>
      </c>
      <c r="AS135" s="673">
        <v>42</v>
      </c>
      <c r="AT135" s="673">
        <v>46</v>
      </c>
      <c r="AU135" s="627">
        <v>46</v>
      </c>
      <c r="AV135" s="627">
        <v>47</v>
      </c>
      <c r="AW135" s="627">
        <v>48</v>
      </c>
      <c r="AX135" s="627">
        <v>48</v>
      </c>
      <c r="AY135" s="627">
        <v>49</v>
      </c>
      <c r="AZ135" s="673"/>
    </row>
    <row r="136" spans="1:52" ht="15.95">
      <c r="A136" s="673" t="s">
        <v>163</v>
      </c>
      <c r="B136" s="673">
        <v>16</v>
      </c>
      <c r="C136" s="1867" t="s">
        <v>249</v>
      </c>
      <c r="D136" s="673" t="s">
        <v>597</v>
      </c>
      <c r="E136" s="673" t="s">
        <v>592</v>
      </c>
      <c r="F136" s="1107">
        <v>1336228</v>
      </c>
      <c r="G136" s="1107" t="s">
        <v>144</v>
      </c>
      <c r="H136" s="673" t="s">
        <v>170</v>
      </c>
      <c r="I136" s="673" t="s">
        <v>323</v>
      </c>
      <c r="J136" s="1864">
        <v>44002</v>
      </c>
      <c r="K136" s="1107">
        <f t="shared" ca="1" si="6"/>
        <v>3.2166666666666668</v>
      </c>
      <c r="L136" s="1107">
        <f t="shared" ca="1" si="7"/>
        <v>1175</v>
      </c>
      <c r="M136" s="1107">
        <f t="shared" ca="1" si="8"/>
        <v>39.166666666666664</v>
      </c>
      <c r="N136" s="1864">
        <v>44361</v>
      </c>
      <c r="O136" s="923">
        <v>11.97</v>
      </c>
      <c r="P136" s="673" t="s">
        <v>141</v>
      </c>
      <c r="Q136" s="673">
        <v>180</v>
      </c>
      <c r="R136" s="673"/>
      <c r="S136" s="673"/>
      <c r="T136" s="673"/>
      <c r="U136" s="627">
        <v>168</v>
      </c>
      <c r="V136" s="673"/>
      <c r="W136" s="673">
        <v>25</v>
      </c>
      <c r="X136" s="673">
        <v>28</v>
      </c>
      <c r="Y136" s="673">
        <v>31</v>
      </c>
      <c r="Z136" s="673">
        <v>33</v>
      </c>
      <c r="AA136" s="673">
        <v>33</v>
      </c>
      <c r="AB136" s="673">
        <v>35</v>
      </c>
      <c r="AC136" s="673">
        <v>36</v>
      </c>
      <c r="AD136" s="673">
        <v>36</v>
      </c>
      <c r="AE136" s="673">
        <v>38</v>
      </c>
      <c r="AF136" s="673">
        <v>38</v>
      </c>
      <c r="AG136" s="673">
        <v>39</v>
      </c>
      <c r="AH136" s="673">
        <v>39</v>
      </c>
      <c r="AI136" s="673">
        <v>40</v>
      </c>
      <c r="AJ136" s="673">
        <v>40</v>
      </c>
      <c r="AK136" s="673">
        <v>41</v>
      </c>
      <c r="AL136" s="673">
        <v>40</v>
      </c>
      <c r="AM136" s="673">
        <v>41</v>
      </c>
      <c r="AN136" s="673">
        <v>41</v>
      </c>
      <c r="AO136" s="673"/>
      <c r="AP136" s="673"/>
      <c r="AQ136" s="673">
        <v>49</v>
      </c>
      <c r="AR136" s="673">
        <v>45</v>
      </c>
      <c r="AS136" s="673">
        <v>46</v>
      </c>
      <c r="AT136" s="673">
        <v>48</v>
      </c>
      <c r="AU136" s="627">
        <v>47</v>
      </c>
      <c r="AV136" s="627">
        <v>49</v>
      </c>
      <c r="AW136" s="627">
        <v>50</v>
      </c>
      <c r="AX136" s="627">
        <v>49</v>
      </c>
      <c r="AY136" s="627">
        <v>49</v>
      </c>
      <c r="AZ136" s="673"/>
    </row>
    <row r="137" spans="1:52" ht="15.95">
      <c r="A137" s="673" t="s">
        <v>163</v>
      </c>
      <c r="B137" s="673">
        <v>17</v>
      </c>
      <c r="C137" s="1863" t="s">
        <v>598</v>
      </c>
      <c r="D137" s="673" t="s">
        <v>599</v>
      </c>
      <c r="E137" s="673" t="s">
        <v>592</v>
      </c>
      <c r="F137" s="1107">
        <v>1336228</v>
      </c>
      <c r="G137" s="1107" t="s">
        <v>144</v>
      </c>
      <c r="H137" s="673" t="s">
        <v>170</v>
      </c>
      <c r="I137" s="673" t="s">
        <v>412</v>
      </c>
      <c r="J137" s="1864">
        <v>44002</v>
      </c>
      <c r="K137" s="1107">
        <f t="shared" ca="1" si="6"/>
        <v>3.2166666666666668</v>
      </c>
      <c r="L137" s="1107">
        <f t="shared" ca="1" si="7"/>
        <v>1175</v>
      </c>
      <c r="M137" s="1107">
        <f t="shared" ca="1" si="8"/>
        <v>39.166666666666664</v>
      </c>
      <c r="N137" s="1864">
        <v>44361</v>
      </c>
      <c r="O137" s="923">
        <v>11.97</v>
      </c>
      <c r="P137" s="673" t="s">
        <v>141</v>
      </c>
      <c r="Q137" s="673" t="s">
        <v>317</v>
      </c>
      <c r="R137" s="673"/>
      <c r="S137" s="673"/>
      <c r="T137" s="673"/>
      <c r="U137" s="627">
        <v>165</v>
      </c>
      <c r="V137" s="673"/>
      <c r="W137" s="673">
        <v>26</v>
      </c>
      <c r="X137" s="673">
        <v>28</v>
      </c>
      <c r="Y137" s="673">
        <v>29</v>
      </c>
      <c r="Z137" s="673">
        <v>31</v>
      </c>
      <c r="AA137" s="673">
        <v>33</v>
      </c>
      <c r="AB137" s="673">
        <v>35</v>
      </c>
      <c r="AC137" s="673">
        <v>35</v>
      </c>
      <c r="AD137" s="673">
        <v>38</v>
      </c>
      <c r="AE137" s="673">
        <v>40</v>
      </c>
      <c r="AF137" s="673">
        <v>42</v>
      </c>
      <c r="AG137" s="673">
        <v>43</v>
      </c>
      <c r="AH137" s="673">
        <v>43</v>
      </c>
      <c r="AI137" s="673">
        <v>44</v>
      </c>
      <c r="AJ137" s="673">
        <v>44</v>
      </c>
      <c r="AK137" s="673">
        <v>45</v>
      </c>
      <c r="AL137" s="673">
        <v>44</v>
      </c>
      <c r="AM137" s="673">
        <v>44</v>
      </c>
      <c r="AN137" s="673">
        <v>45</v>
      </c>
      <c r="AO137" s="673"/>
      <c r="AP137" s="673"/>
      <c r="AQ137" s="673">
        <v>54</v>
      </c>
      <c r="AR137" s="673">
        <v>47</v>
      </c>
      <c r="AS137" s="673">
        <v>49</v>
      </c>
      <c r="AT137" s="673">
        <v>53</v>
      </c>
      <c r="AU137" s="627">
        <v>52</v>
      </c>
      <c r="AV137" s="627">
        <v>54</v>
      </c>
      <c r="AW137" s="627">
        <v>55</v>
      </c>
      <c r="AX137" s="627">
        <v>52</v>
      </c>
      <c r="AY137" s="627">
        <v>53</v>
      </c>
      <c r="AZ137" s="673"/>
    </row>
    <row r="138" spans="1:52" ht="15.95">
      <c r="A138" s="673" t="s">
        <v>163</v>
      </c>
      <c r="B138" s="673">
        <v>18</v>
      </c>
      <c r="C138" s="1867" t="s">
        <v>600</v>
      </c>
      <c r="D138" s="673" t="s">
        <v>601</v>
      </c>
      <c r="E138" s="673" t="s">
        <v>602</v>
      </c>
      <c r="F138" s="1107">
        <v>1343435</v>
      </c>
      <c r="G138" s="1107" t="s">
        <v>144</v>
      </c>
      <c r="H138" s="673" t="s">
        <v>170</v>
      </c>
      <c r="I138" s="673" t="s">
        <v>329</v>
      </c>
      <c r="J138" s="1864">
        <v>43998</v>
      </c>
      <c r="K138" s="1107">
        <f t="shared" ca="1" si="6"/>
        <v>3.2277777777777779</v>
      </c>
      <c r="L138" s="1107">
        <f t="shared" ca="1" si="7"/>
        <v>1179</v>
      </c>
      <c r="M138" s="1107">
        <f t="shared" ca="1" si="8"/>
        <v>39.299999999999997</v>
      </c>
      <c r="N138" s="1864">
        <v>44361</v>
      </c>
      <c r="O138" s="923">
        <v>12.1</v>
      </c>
      <c r="P138" s="673" t="s">
        <v>387</v>
      </c>
      <c r="Q138" s="673">
        <v>169</v>
      </c>
      <c r="R138" s="673"/>
      <c r="S138" s="673"/>
      <c r="T138" s="673"/>
      <c r="U138" s="627">
        <v>135</v>
      </c>
      <c r="V138" s="673"/>
      <c r="W138" s="673">
        <v>23</v>
      </c>
      <c r="X138" s="673">
        <v>24</v>
      </c>
      <c r="Y138" s="673">
        <v>24</v>
      </c>
      <c r="Z138" s="673">
        <v>25</v>
      </c>
      <c r="AA138" s="673">
        <v>26</v>
      </c>
      <c r="AB138" s="673">
        <v>26</v>
      </c>
      <c r="AC138" s="673">
        <v>27</v>
      </c>
      <c r="AD138" s="673">
        <v>27</v>
      </c>
      <c r="AE138" s="673">
        <v>27</v>
      </c>
      <c r="AF138" s="673">
        <v>28</v>
      </c>
      <c r="AG138" s="673">
        <v>28</v>
      </c>
      <c r="AH138" s="673">
        <v>28</v>
      </c>
      <c r="AI138" s="673">
        <v>27</v>
      </c>
      <c r="AJ138" s="673">
        <v>27</v>
      </c>
      <c r="AK138" s="673">
        <v>27</v>
      </c>
      <c r="AL138" s="673" t="s">
        <v>317</v>
      </c>
      <c r="AM138" s="673" t="s">
        <v>317</v>
      </c>
      <c r="AN138" s="673" t="s">
        <v>317</v>
      </c>
      <c r="AO138" s="673"/>
      <c r="AP138" s="673"/>
      <c r="AQ138" s="673">
        <v>26</v>
      </c>
      <c r="AR138" s="673">
        <v>25</v>
      </c>
      <c r="AS138" s="673">
        <v>25</v>
      </c>
      <c r="AT138" s="673">
        <v>25</v>
      </c>
      <c r="AU138" s="627">
        <v>26</v>
      </c>
      <c r="AV138" s="627">
        <v>27</v>
      </c>
      <c r="AW138" s="627">
        <v>26</v>
      </c>
      <c r="AX138" s="627">
        <v>26</v>
      </c>
      <c r="AY138" s="627">
        <v>26</v>
      </c>
      <c r="AZ138" s="673"/>
    </row>
    <row r="139" spans="1:52" ht="15.95">
      <c r="A139" s="673" t="s">
        <v>163</v>
      </c>
      <c r="B139" s="673">
        <v>19</v>
      </c>
      <c r="C139" s="1867" t="s">
        <v>603</v>
      </c>
      <c r="D139" s="673" t="s">
        <v>604</v>
      </c>
      <c r="E139" s="673" t="s">
        <v>602</v>
      </c>
      <c r="F139" s="1107">
        <v>1343435</v>
      </c>
      <c r="G139" s="1107" t="s">
        <v>144</v>
      </c>
      <c r="H139" s="673" t="s">
        <v>170</v>
      </c>
      <c r="I139" s="673" t="s">
        <v>326</v>
      </c>
      <c r="J139" s="1864">
        <v>43998</v>
      </c>
      <c r="K139" s="1107">
        <f t="shared" ca="1" si="6"/>
        <v>3.2277777777777779</v>
      </c>
      <c r="L139" s="1107">
        <f t="shared" ca="1" si="7"/>
        <v>1179</v>
      </c>
      <c r="M139" s="1107">
        <f t="shared" ca="1" si="8"/>
        <v>39.299999999999997</v>
      </c>
      <c r="N139" s="1864">
        <v>44361</v>
      </c>
      <c r="O139" s="923">
        <v>12.1</v>
      </c>
      <c r="P139" s="673" t="s">
        <v>387</v>
      </c>
      <c r="Q139" s="673">
        <v>132</v>
      </c>
      <c r="R139" s="673"/>
      <c r="S139" s="673"/>
      <c r="T139" s="673"/>
      <c r="U139" s="627">
        <v>95</v>
      </c>
      <c r="V139" s="673"/>
      <c r="W139" s="673">
        <v>25</v>
      </c>
      <c r="X139" s="673">
        <v>27</v>
      </c>
      <c r="Y139" s="673">
        <v>27</v>
      </c>
      <c r="Z139" s="673">
        <v>28</v>
      </c>
      <c r="AA139" s="673">
        <v>28</v>
      </c>
      <c r="AB139" s="673">
        <v>28</v>
      </c>
      <c r="AC139" s="673">
        <v>29</v>
      </c>
      <c r="AD139" s="673">
        <v>29</v>
      </c>
      <c r="AE139" s="673">
        <v>30</v>
      </c>
      <c r="AF139" s="673">
        <v>30</v>
      </c>
      <c r="AG139" s="673">
        <v>30</v>
      </c>
      <c r="AH139" s="673">
        <v>30</v>
      </c>
      <c r="AI139" s="673">
        <v>29</v>
      </c>
      <c r="AJ139" s="673">
        <v>29</v>
      </c>
      <c r="AK139" s="673">
        <v>29</v>
      </c>
      <c r="AL139" s="673" t="s">
        <v>317</v>
      </c>
      <c r="AM139" s="673" t="s">
        <v>317</v>
      </c>
      <c r="AN139" s="673" t="s">
        <v>317</v>
      </c>
      <c r="AO139" s="673"/>
      <c r="AP139" s="673"/>
      <c r="AQ139" s="673">
        <v>27</v>
      </c>
      <c r="AR139" s="673">
        <v>26</v>
      </c>
      <c r="AS139" s="673">
        <v>26</v>
      </c>
      <c r="AT139" s="673">
        <v>26</v>
      </c>
      <c r="AU139" s="627">
        <v>26</v>
      </c>
      <c r="AV139" s="627">
        <v>27</v>
      </c>
      <c r="AW139" s="627">
        <v>26</v>
      </c>
      <c r="AX139" s="627">
        <v>27</v>
      </c>
      <c r="AY139" s="627">
        <v>26</v>
      </c>
      <c r="AZ139" s="673"/>
    </row>
    <row r="140" spans="1:52" ht="15.95">
      <c r="A140" s="673" t="s">
        <v>163</v>
      </c>
      <c r="B140" s="673">
        <v>20</v>
      </c>
      <c r="C140" s="1867" t="s">
        <v>605</v>
      </c>
      <c r="D140" s="673" t="s">
        <v>606</v>
      </c>
      <c r="E140" s="673" t="s">
        <v>602</v>
      </c>
      <c r="F140" s="1107">
        <v>1343435</v>
      </c>
      <c r="G140" s="1107" t="s">
        <v>144</v>
      </c>
      <c r="H140" s="673" t="s">
        <v>170</v>
      </c>
      <c r="I140" s="673" t="s">
        <v>320</v>
      </c>
      <c r="J140" s="1864">
        <v>43998</v>
      </c>
      <c r="K140" s="1107">
        <f t="shared" ca="1" si="6"/>
        <v>3.2277777777777779</v>
      </c>
      <c r="L140" s="1107">
        <f t="shared" ca="1" si="7"/>
        <v>1179</v>
      </c>
      <c r="M140" s="1107">
        <f t="shared" ca="1" si="8"/>
        <v>39.299999999999997</v>
      </c>
      <c r="N140" s="1864">
        <v>44361</v>
      </c>
      <c r="O140" s="923">
        <v>12.1</v>
      </c>
      <c r="P140" s="673" t="s">
        <v>387</v>
      </c>
      <c r="Q140" s="673">
        <v>187</v>
      </c>
      <c r="R140" s="673"/>
      <c r="S140" s="673"/>
      <c r="T140" s="673"/>
      <c r="U140" s="627">
        <v>143</v>
      </c>
      <c r="V140" s="673"/>
      <c r="W140" s="673">
        <v>26</v>
      </c>
      <c r="X140" s="673">
        <v>26</v>
      </c>
      <c r="Y140" s="673">
        <v>28</v>
      </c>
      <c r="Z140" s="673">
        <v>28</v>
      </c>
      <c r="AA140" s="673">
        <v>29</v>
      </c>
      <c r="AB140" s="673">
        <v>28</v>
      </c>
      <c r="AC140" s="673">
        <v>29</v>
      </c>
      <c r="AD140" s="673">
        <v>30</v>
      </c>
      <c r="AE140" s="673">
        <v>31</v>
      </c>
      <c r="AF140" s="673">
        <v>31</v>
      </c>
      <c r="AG140" s="673">
        <v>30</v>
      </c>
      <c r="AH140" s="673">
        <v>30</v>
      </c>
      <c r="AI140" s="673">
        <v>29</v>
      </c>
      <c r="AJ140" s="673">
        <v>29</v>
      </c>
      <c r="AK140" s="673">
        <v>28</v>
      </c>
      <c r="AL140" s="673" t="s">
        <v>317</v>
      </c>
      <c r="AM140" s="673" t="s">
        <v>317</v>
      </c>
      <c r="AN140" s="673" t="s">
        <v>317</v>
      </c>
      <c r="AO140" s="673"/>
      <c r="AP140" s="673"/>
      <c r="AQ140" s="673">
        <v>29</v>
      </c>
      <c r="AR140" s="673">
        <v>28</v>
      </c>
      <c r="AS140" s="673">
        <v>28</v>
      </c>
      <c r="AT140" s="673">
        <v>29</v>
      </c>
      <c r="AU140" s="627">
        <v>28</v>
      </c>
      <c r="AV140" s="627">
        <v>29</v>
      </c>
      <c r="AW140" s="627">
        <v>29</v>
      </c>
      <c r="AX140" s="627">
        <v>29</v>
      </c>
      <c r="AY140" s="627">
        <v>28</v>
      </c>
      <c r="AZ140" s="673"/>
    </row>
    <row r="141" spans="1:52" ht="15.95">
      <c r="A141" s="673" t="s">
        <v>163</v>
      </c>
      <c r="B141" s="673">
        <v>21</v>
      </c>
      <c r="C141" s="1867" t="s">
        <v>607</v>
      </c>
      <c r="D141" s="673" t="s">
        <v>608</v>
      </c>
      <c r="E141" s="673" t="s">
        <v>602</v>
      </c>
      <c r="F141" s="1107">
        <v>1343435</v>
      </c>
      <c r="G141" s="1107" t="s">
        <v>144</v>
      </c>
      <c r="H141" s="673" t="s">
        <v>170</v>
      </c>
      <c r="I141" s="673" t="s">
        <v>425</v>
      </c>
      <c r="J141" s="1864">
        <v>43998</v>
      </c>
      <c r="K141" s="1107">
        <f t="shared" ca="1" si="6"/>
        <v>3.2277777777777779</v>
      </c>
      <c r="L141" s="1107">
        <f t="shared" ca="1" si="7"/>
        <v>1179</v>
      </c>
      <c r="M141" s="1107">
        <f t="shared" ca="1" si="8"/>
        <v>39.299999999999997</v>
      </c>
      <c r="N141" s="1864">
        <v>44361</v>
      </c>
      <c r="O141" s="923">
        <v>12.1</v>
      </c>
      <c r="P141" s="673" t="s">
        <v>387</v>
      </c>
      <c r="Q141" s="673">
        <v>200</v>
      </c>
      <c r="R141" s="673"/>
      <c r="S141" s="673"/>
      <c r="T141" s="673"/>
      <c r="U141" s="627">
        <v>145</v>
      </c>
      <c r="V141" s="673"/>
      <c r="W141" s="673">
        <v>28</v>
      </c>
      <c r="X141" s="673">
        <v>27</v>
      </c>
      <c r="Y141" s="673">
        <v>27</v>
      </c>
      <c r="Z141" s="673">
        <v>26</v>
      </c>
      <c r="AA141" s="673">
        <v>26</v>
      </c>
      <c r="AB141" s="673">
        <v>25</v>
      </c>
      <c r="AC141" s="673">
        <v>26</v>
      </c>
      <c r="AD141" s="673">
        <v>25</v>
      </c>
      <c r="AE141" s="673">
        <v>26</v>
      </c>
      <c r="AF141" s="673">
        <v>26</v>
      </c>
      <c r="AG141" s="673">
        <v>25</v>
      </c>
      <c r="AH141" s="673">
        <v>25</v>
      </c>
      <c r="AI141" s="673">
        <v>24</v>
      </c>
      <c r="AJ141" s="673">
        <v>24</v>
      </c>
      <c r="AK141" s="673">
        <v>24</v>
      </c>
      <c r="AL141" s="673" t="s">
        <v>317</v>
      </c>
      <c r="AM141" s="673" t="s">
        <v>317</v>
      </c>
      <c r="AN141" s="673" t="s">
        <v>317</v>
      </c>
      <c r="AO141" s="673"/>
      <c r="AP141" s="673"/>
      <c r="AQ141" s="673" t="s">
        <v>317</v>
      </c>
      <c r="AR141" s="673">
        <v>30</v>
      </c>
      <c r="AS141" s="673">
        <v>29</v>
      </c>
      <c r="AT141" s="673">
        <v>29</v>
      </c>
      <c r="AU141" s="627">
        <v>30</v>
      </c>
      <c r="AV141" s="627">
        <v>30</v>
      </c>
      <c r="AW141" s="627">
        <v>30</v>
      </c>
      <c r="AX141" s="627">
        <v>30</v>
      </c>
      <c r="AY141" s="627">
        <v>29</v>
      </c>
      <c r="AZ141" s="673"/>
    </row>
    <row r="142" spans="1:52" ht="15.95">
      <c r="A142" s="673" t="s">
        <v>163</v>
      </c>
      <c r="B142" s="673">
        <v>22</v>
      </c>
      <c r="C142" s="1867" t="s">
        <v>609</v>
      </c>
      <c r="D142" s="673" t="s">
        <v>610</v>
      </c>
      <c r="E142" s="673" t="s">
        <v>602</v>
      </c>
      <c r="F142" s="1107">
        <v>1343435</v>
      </c>
      <c r="G142" s="1107" t="s">
        <v>144</v>
      </c>
      <c r="H142" s="673" t="s">
        <v>170</v>
      </c>
      <c r="I142" s="673" t="s">
        <v>412</v>
      </c>
      <c r="J142" s="1864">
        <v>43998</v>
      </c>
      <c r="K142" s="1107">
        <f t="shared" ca="1" si="6"/>
        <v>3.2277777777777779</v>
      </c>
      <c r="L142" s="1107">
        <f t="shared" ca="1" si="7"/>
        <v>1179</v>
      </c>
      <c r="M142" s="1107">
        <f t="shared" ca="1" si="8"/>
        <v>39.299999999999997</v>
      </c>
      <c r="N142" s="1864">
        <v>44361</v>
      </c>
      <c r="O142" s="923">
        <v>12.1</v>
      </c>
      <c r="P142" s="673" t="s">
        <v>387</v>
      </c>
      <c r="Q142" s="673">
        <v>208</v>
      </c>
      <c r="R142" s="673"/>
      <c r="S142" s="673"/>
      <c r="T142" s="673"/>
      <c r="U142" s="627">
        <v>149</v>
      </c>
      <c r="V142" s="673"/>
      <c r="W142" s="673">
        <v>26</v>
      </c>
      <c r="X142" s="673">
        <v>26</v>
      </c>
      <c r="Y142" s="673">
        <v>26</v>
      </c>
      <c r="Z142" s="673">
        <v>25</v>
      </c>
      <c r="AA142" s="673">
        <v>26</v>
      </c>
      <c r="AB142" s="673">
        <v>26</v>
      </c>
      <c r="AC142" s="673">
        <v>25</v>
      </c>
      <c r="AD142" s="673">
        <v>26</v>
      </c>
      <c r="AE142" s="673">
        <v>26</v>
      </c>
      <c r="AF142" s="673">
        <v>26</v>
      </c>
      <c r="AG142" s="673">
        <v>27</v>
      </c>
      <c r="AH142" s="673">
        <v>27</v>
      </c>
      <c r="AI142" s="673">
        <v>28</v>
      </c>
      <c r="AJ142" s="673">
        <v>29</v>
      </c>
      <c r="AK142" s="673">
        <v>30</v>
      </c>
      <c r="AL142" s="673" t="s">
        <v>317</v>
      </c>
      <c r="AM142" s="673" t="s">
        <v>317</v>
      </c>
      <c r="AN142" s="673" t="s">
        <v>317</v>
      </c>
      <c r="AO142" s="673"/>
      <c r="AP142" s="673"/>
      <c r="AQ142" s="673" t="s">
        <v>317</v>
      </c>
      <c r="AR142" s="673">
        <v>32</v>
      </c>
      <c r="AS142" s="673">
        <v>32</v>
      </c>
      <c r="AT142" s="673">
        <v>32</v>
      </c>
      <c r="AU142" s="627">
        <v>33</v>
      </c>
      <c r="AV142" s="627">
        <v>32</v>
      </c>
      <c r="AW142" s="627">
        <v>32</v>
      </c>
      <c r="AX142" s="627">
        <v>33</v>
      </c>
      <c r="AY142" s="627">
        <v>32</v>
      </c>
      <c r="AZ142" s="673"/>
    </row>
    <row r="143" spans="1:52" ht="15.95">
      <c r="A143" s="673" t="s">
        <v>163</v>
      </c>
      <c r="B143" s="673">
        <v>23</v>
      </c>
      <c r="C143" s="1867" t="s">
        <v>243</v>
      </c>
      <c r="D143" s="673" t="s">
        <v>611</v>
      </c>
      <c r="E143" s="673" t="s">
        <v>612</v>
      </c>
      <c r="F143" s="1107">
        <v>1336218</v>
      </c>
      <c r="G143" s="1107" t="s">
        <v>142</v>
      </c>
      <c r="H143" s="673" t="s">
        <v>170</v>
      </c>
      <c r="I143" s="673" t="s">
        <v>329</v>
      </c>
      <c r="J143" s="1864">
        <v>44002</v>
      </c>
      <c r="K143" s="1107">
        <f t="shared" ca="1" si="6"/>
        <v>3.2166666666666668</v>
      </c>
      <c r="L143" s="1107">
        <f t="shared" ca="1" si="7"/>
        <v>1175</v>
      </c>
      <c r="M143" s="1107">
        <f t="shared" ca="1" si="8"/>
        <v>39.166666666666664</v>
      </c>
      <c r="N143" s="1864">
        <v>44361</v>
      </c>
      <c r="O143" s="923">
        <v>11.97</v>
      </c>
      <c r="P143" s="673" t="s">
        <v>387</v>
      </c>
      <c r="Q143" s="673">
        <v>140</v>
      </c>
      <c r="R143" s="673"/>
      <c r="S143" s="673"/>
      <c r="T143" s="673"/>
      <c r="U143" s="627">
        <v>148</v>
      </c>
      <c r="V143" s="673"/>
      <c r="W143" s="673">
        <v>33</v>
      </c>
      <c r="X143" s="673">
        <v>33</v>
      </c>
      <c r="Y143" s="673">
        <v>31</v>
      </c>
      <c r="Z143" s="673">
        <v>30</v>
      </c>
      <c r="AA143" s="673">
        <v>28</v>
      </c>
      <c r="AB143" s="673">
        <v>28</v>
      </c>
      <c r="AC143" s="673">
        <v>29</v>
      </c>
      <c r="AD143" s="673">
        <v>28</v>
      </c>
      <c r="AE143" s="673">
        <v>28</v>
      </c>
      <c r="AF143" s="673">
        <v>28</v>
      </c>
      <c r="AG143" s="673">
        <v>30</v>
      </c>
      <c r="AH143" s="673">
        <v>32</v>
      </c>
      <c r="AI143" s="673">
        <v>32</v>
      </c>
      <c r="AJ143" s="673">
        <v>34</v>
      </c>
      <c r="AK143" s="673">
        <v>36</v>
      </c>
      <c r="AL143" s="673" t="s">
        <v>317</v>
      </c>
      <c r="AM143" s="673" t="s">
        <v>317</v>
      </c>
      <c r="AN143" s="673" t="s">
        <v>317</v>
      </c>
      <c r="AO143" s="673"/>
      <c r="AP143" s="673"/>
      <c r="AQ143" s="673">
        <v>37</v>
      </c>
      <c r="AR143" s="673">
        <v>35</v>
      </c>
      <c r="AS143" s="673">
        <v>35</v>
      </c>
      <c r="AT143" s="673">
        <v>35</v>
      </c>
      <c r="AU143" s="627">
        <v>34</v>
      </c>
      <c r="AV143" s="627">
        <v>35</v>
      </c>
      <c r="AW143" s="627">
        <v>35</v>
      </c>
      <c r="AX143" s="627">
        <v>36</v>
      </c>
      <c r="AY143" s="627">
        <v>35</v>
      </c>
      <c r="AZ143" s="673"/>
    </row>
    <row r="144" spans="1:52" ht="15.95">
      <c r="A144" s="673" t="s">
        <v>163</v>
      </c>
      <c r="B144" s="673">
        <v>24</v>
      </c>
      <c r="C144" s="1867" t="s">
        <v>244</v>
      </c>
      <c r="D144" s="673" t="s">
        <v>613</v>
      </c>
      <c r="E144" s="673" t="s">
        <v>612</v>
      </c>
      <c r="F144" s="1107">
        <v>1336218</v>
      </c>
      <c r="G144" s="1107" t="s">
        <v>142</v>
      </c>
      <c r="H144" s="673" t="s">
        <v>170</v>
      </c>
      <c r="I144" s="673" t="s">
        <v>326</v>
      </c>
      <c r="J144" s="1864">
        <v>44002</v>
      </c>
      <c r="K144" s="1107">
        <f t="shared" ca="1" si="6"/>
        <v>3.2166666666666668</v>
      </c>
      <c r="L144" s="1107">
        <f t="shared" ca="1" si="7"/>
        <v>1175</v>
      </c>
      <c r="M144" s="1107">
        <f t="shared" ca="1" si="8"/>
        <v>39.166666666666664</v>
      </c>
      <c r="N144" s="1864">
        <v>44361</v>
      </c>
      <c r="O144" s="923">
        <v>11.97</v>
      </c>
      <c r="P144" s="673" t="s">
        <v>387</v>
      </c>
      <c r="Q144" s="673">
        <v>172</v>
      </c>
      <c r="R144" s="673"/>
      <c r="S144" s="673"/>
      <c r="T144" s="673"/>
      <c r="U144" s="627">
        <v>153</v>
      </c>
      <c r="V144" s="673"/>
      <c r="W144" s="673">
        <v>31</v>
      </c>
      <c r="X144" s="673">
        <v>31</v>
      </c>
      <c r="Y144" s="673">
        <v>31</v>
      </c>
      <c r="Z144" s="673">
        <v>32</v>
      </c>
      <c r="AA144" s="673">
        <v>32</v>
      </c>
      <c r="AB144" s="673">
        <v>32</v>
      </c>
      <c r="AC144" s="673">
        <v>33</v>
      </c>
      <c r="AD144" s="673">
        <v>33</v>
      </c>
      <c r="AE144" s="673">
        <v>33</v>
      </c>
      <c r="AF144" s="673">
        <v>33</v>
      </c>
      <c r="AG144" s="673">
        <v>33</v>
      </c>
      <c r="AH144" s="673">
        <v>33</v>
      </c>
      <c r="AI144" s="673">
        <v>34</v>
      </c>
      <c r="AJ144" s="673">
        <v>34</v>
      </c>
      <c r="AK144" s="673">
        <v>34</v>
      </c>
      <c r="AL144" s="673" t="s">
        <v>317</v>
      </c>
      <c r="AM144" s="673" t="s">
        <v>317</v>
      </c>
      <c r="AN144" s="673" t="s">
        <v>317</v>
      </c>
      <c r="AO144" s="673"/>
      <c r="AP144" s="673"/>
      <c r="AQ144" s="673">
        <v>36</v>
      </c>
      <c r="AR144" s="673">
        <v>33</v>
      </c>
      <c r="AS144" s="673">
        <v>33</v>
      </c>
      <c r="AT144" s="673">
        <v>33</v>
      </c>
      <c r="AU144" s="627">
        <v>33</v>
      </c>
      <c r="AV144" s="627">
        <v>34</v>
      </c>
      <c r="AW144" s="627">
        <v>34</v>
      </c>
      <c r="AX144" s="627">
        <v>34</v>
      </c>
      <c r="AY144" s="627">
        <v>34</v>
      </c>
      <c r="AZ144" s="673"/>
    </row>
    <row r="145" spans="1:52" ht="15.95">
      <c r="A145" s="673" t="s">
        <v>163</v>
      </c>
      <c r="B145" s="673">
        <v>25</v>
      </c>
      <c r="C145" s="1867" t="s">
        <v>614</v>
      </c>
      <c r="D145" s="673" t="s">
        <v>615</v>
      </c>
      <c r="E145" s="673" t="s">
        <v>612</v>
      </c>
      <c r="F145" s="1107">
        <v>1336218</v>
      </c>
      <c r="G145" s="1107" t="s">
        <v>142</v>
      </c>
      <c r="H145" s="673" t="s">
        <v>170</v>
      </c>
      <c r="I145" s="673" t="s">
        <v>316</v>
      </c>
      <c r="J145" s="1864">
        <v>44002</v>
      </c>
      <c r="K145" s="1107">
        <f t="shared" ca="1" si="6"/>
        <v>3.2166666666666668</v>
      </c>
      <c r="L145" s="1107">
        <f t="shared" ca="1" si="7"/>
        <v>1175</v>
      </c>
      <c r="M145" s="1107">
        <f t="shared" ca="1" si="8"/>
        <v>39.166666666666664</v>
      </c>
      <c r="N145" s="1864">
        <v>44361</v>
      </c>
      <c r="O145" s="923">
        <v>11.97</v>
      </c>
      <c r="P145" s="673" t="s">
        <v>387</v>
      </c>
      <c r="Q145" s="673">
        <v>184</v>
      </c>
      <c r="R145" s="673"/>
      <c r="S145" s="673"/>
      <c r="T145" s="673"/>
      <c r="U145" s="627">
        <v>154</v>
      </c>
      <c r="V145" s="673"/>
      <c r="W145" s="673">
        <v>33</v>
      </c>
      <c r="X145" s="673">
        <v>33</v>
      </c>
      <c r="Y145" s="673">
        <v>33</v>
      </c>
      <c r="Z145" s="673">
        <v>33</v>
      </c>
      <c r="AA145" s="673">
        <v>32</v>
      </c>
      <c r="AB145" s="673">
        <v>33</v>
      </c>
      <c r="AC145" s="673">
        <v>33</v>
      </c>
      <c r="AD145" s="673">
        <v>34</v>
      </c>
      <c r="AE145" s="673">
        <v>33</v>
      </c>
      <c r="AF145" s="673">
        <v>33</v>
      </c>
      <c r="AG145" s="673">
        <v>34</v>
      </c>
      <c r="AH145" s="673">
        <v>34</v>
      </c>
      <c r="AI145" s="673">
        <v>35</v>
      </c>
      <c r="AJ145" s="673">
        <v>35</v>
      </c>
      <c r="AK145" s="673">
        <v>35</v>
      </c>
      <c r="AL145" s="673" t="s">
        <v>317</v>
      </c>
      <c r="AM145" s="673" t="s">
        <v>317</v>
      </c>
      <c r="AN145" s="673" t="s">
        <v>317</v>
      </c>
      <c r="AO145" s="673"/>
      <c r="AP145" s="673"/>
      <c r="AQ145" s="673">
        <v>37</v>
      </c>
      <c r="AR145" s="673">
        <v>34</v>
      </c>
      <c r="AS145" s="673">
        <v>35</v>
      </c>
      <c r="AT145" s="673">
        <v>34</v>
      </c>
      <c r="AU145" s="627">
        <v>34</v>
      </c>
      <c r="AV145" s="627">
        <v>35</v>
      </c>
      <c r="AW145" s="627">
        <v>35</v>
      </c>
      <c r="AX145" s="627">
        <v>35</v>
      </c>
      <c r="AY145" s="627">
        <v>35</v>
      </c>
      <c r="AZ145" s="673"/>
    </row>
    <row r="146" spans="1:52" ht="15.95">
      <c r="A146" s="673" t="s">
        <v>163</v>
      </c>
      <c r="B146" s="673">
        <v>26</v>
      </c>
      <c r="C146" s="1867" t="s">
        <v>245</v>
      </c>
      <c r="D146" s="673" t="s">
        <v>616</v>
      </c>
      <c r="E146" s="673" t="s">
        <v>612</v>
      </c>
      <c r="F146" s="1107">
        <v>1336218</v>
      </c>
      <c r="G146" s="1107" t="s">
        <v>142</v>
      </c>
      <c r="H146" s="673" t="s">
        <v>170</v>
      </c>
      <c r="I146" s="673" t="s">
        <v>323</v>
      </c>
      <c r="J146" s="1864">
        <v>44002</v>
      </c>
      <c r="K146" s="1107">
        <f t="shared" ca="1" si="6"/>
        <v>3.2166666666666668</v>
      </c>
      <c r="L146" s="1107">
        <f t="shared" ca="1" si="7"/>
        <v>1175</v>
      </c>
      <c r="M146" s="1107">
        <f t="shared" ca="1" si="8"/>
        <v>39.166666666666664</v>
      </c>
      <c r="N146" s="1864">
        <v>44361</v>
      </c>
      <c r="O146" s="923">
        <v>11.97</v>
      </c>
      <c r="P146" s="673" t="s">
        <v>387</v>
      </c>
      <c r="Q146" s="673">
        <v>162</v>
      </c>
      <c r="R146" s="673"/>
      <c r="S146" s="673"/>
      <c r="T146" s="673"/>
      <c r="U146" s="627">
        <v>160</v>
      </c>
      <c r="V146" s="673"/>
      <c r="W146" s="673">
        <v>32</v>
      </c>
      <c r="X146" s="673">
        <v>32</v>
      </c>
      <c r="Y146" s="673">
        <v>34</v>
      </c>
      <c r="Z146" s="673">
        <v>34</v>
      </c>
      <c r="AA146" s="673">
        <v>33</v>
      </c>
      <c r="AB146" s="673">
        <v>34</v>
      </c>
      <c r="AC146" s="673">
        <v>34</v>
      </c>
      <c r="AD146" s="673">
        <v>34</v>
      </c>
      <c r="AE146" s="673">
        <v>34</v>
      </c>
      <c r="AF146" s="673">
        <v>34</v>
      </c>
      <c r="AG146" s="673">
        <v>34</v>
      </c>
      <c r="AH146" s="673">
        <v>34</v>
      </c>
      <c r="AI146" s="673">
        <v>35</v>
      </c>
      <c r="AJ146" s="673">
        <v>34</v>
      </c>
      <c r="AK146" s="673">
        <v>34</v>
      </c>
      <c r="AL146" s="673" t="s">
        <v>317</v>
      </c>
      <c r="AM146" s="673" t="s">
        <v>317</v>
      </c>
      <c r="AN146" s="673" t="s">
        <v>317</v>
      </c>
      <c r="AO146" s="673"/>
      <c r="AP146" s="673"/>
      <c r="AQ146" s="673">
        <v>35</v>
      </c>
      <c r="AR146" s="673">
        <v>33</v>
      </c>
      <c r="AS146" s="673">
        <v>34</v>
      </c>
      <c r="AT146" s="673">
        <v>33</v>
      </c>
      <c r="AU146" s="627">
        <v>33</v>
      </c>
      <c r="AV146" s="627">
        <v>33</v>
      </c>
      <c r="AW146" s="627">
        <v>32</v>
      </c>
      <c r="AX146" s="627">
        <v>33</v>
      </c>
      <c r="AY146" s="627">
        <v>33</v>
      </c>
      <c r="AZ146" s="673"/>
    </row>
    <row r="147" spans="1:52" ht="15.95">
      <c r="A147" s="673" t="s">
        <v>163</v>
      </c>
      <c r="B147" s="673">
        <v>27</v>
      </c>
      <c r="C147" s="1867" t="s">
        <v>617</v>
      </c>
      <c r="D147" s="673" t="s">
        <v>618</v>
      </c>
      <c r="E147" s="673" t="s">
        <v>612</v>
      </c>
      <c r="F147" s="1107">
        <v>1336218</v>
      </c>
      <c r="G147" s="1107" t="s">
        <v>142</v>
      </c>
      <c r="H147" s="673" t="s">
        <v>170</v>
      </c>
      <c r="I147" s="673" t="s">
        <v>320</v>
      </c>
      <c r="J147" s="1864">
        <v>44002</v>
      </c>
      <c r="K147" s="1107">
        <f t="shared" ca="1" si="6"/>
        <v>3.2166666666666668</v>
      </c>
      <c r="L147" s="1107">
        <f t="shared" ca="1" si="7"/>
        <v>1175</v>
      </c>
      <c r="M147" s="1107">
        <f t="shared" ca="1" si="8"/>
        <v>39.166666666666664</v>
      </c>
      <c r="N147" s="1864">
        <v>44361</v>
      </c>
      <c r="O147" s="923">
        <v>11.97</v>
      </c>
      <c r="P147" s="673" t="s">
        <v>387</v>
      </c>
      <c r="Q147" s="673">
        <v>202</v>
      </c>
      <c r="R147" s="673"/>
      <c r="S147" s="673"/>
      <c r="T147" s="673"/>
      <c r="U147" s="627">
        <v>175</v>
      </c>
      <c r="V147" s="673"/>
      <c r="W147" s="673">
        <v>34</v>
      </c>
      <c r="X147" s="673">
        <v>34</v>
      </c>
      <c r="Y147" s="673">
        <v>34</v>
      </c>
      <c r="Z147" s="673">
        <v>33</v>
      </c>
      <c r="AA147" s="673">
        <v>33</v>
      </c>
      <c r="AB147" s="673">
        <v>32</v>
      </c>
      <c r="AC147" s="673">
        <v>33</v>
      </c>
      <c r="AD147" s="673">
        <v>32</v>
      </c>
      <c r="AE147" s="673">
        <v>31</v>
      </c>
      <c r="AF147" s="673">
        <v>30</v>
      </c>
      <c r="AG147" s="673">
        <v>32</v>
      </c>
      <c r="AH147" s="673">
        <v>33</v>
      </c>
      <c r="AI147" s="673">
        <v>35</v>
      </c>
      <c r="AJ147" s="673">
        <v>35</v>
      </c>
      <c r="AK147" s="673">
        <v>37</v>
      </c>
      <c r="AL147" s="673" t="s">
        <v>317</v>
      </c>
      <c r="AM147" s="673" t="s">
        <v>317</v>
      </c>
      <c r="AN147" s="673" t="s">
        <v>317</v>
      </c>
      <c r="AO147" s="673"/>
      <c r="AP147" s="673"/>
      <c r="AQ147" s="673">
        <v>37</v>
      </c>
      <c r="AR147" s="673">
        <v>35</v>
      </c>
      <c r="AS147" s="673">
        <v>36</v>
      </c>
      <c r="AT147" s="673">
        <v>36</v>
      </c>
      <c r="AU147" s="627">
        <v>35</v>
      </c>
      <c r="AV147" s="627">
        <v>36</v>
      </c>
      <c r="AW147" s="627">
        <v>36</v>
      </c>
      <c r="AX147" s="627">
        <v>37</v>
      </c>
      <c r="AY147" s="627">
        <v>36</v>
      </c>
      <c r="AZ147" s="673"/>
    </row>
    <row r="148" spans="1:52" ht="15.95">
      <c r="A148" s="673" t="s">
        <v>163</v>
      </c>
      <c r="B148" s="673">
        <v>28</v>
      </c>
      <c r="C148" s="1867" t="s">
        <v>619</v>
      </c>
      <c r="D148" s="673" t="s">
        <v>620</v>
      </c>
      <c r="E148" s="673" t="s">
        <v>621</v>
      </c>
      <c r="F148" s="1107">
        <v>1324363</v>
      </c>
      <c r="G148" s="1107" t="s">
        <v>142</v>
      </c>
      <c r="H148" s="673" t="s">
        <v>170</v>
      </c>
      <c r="I148" s="673" t="s">
        <v>329</v>
      </c>
      <c r="J148" s="1864">
        <v>44010</v>
      </c>
      <c r="K148" s="1107">
        <f t="shared" ca="1" si="6"/>
        <v>3.1944444444444446</v>
      </c>
      <c r="L148" s="1107">
        <f t="shared" ca="1" si="7"/>
        <v>1167</v>
      </c>
      <c r="M148" s="1107">
        <f t="shared" ca="1" si="8"/>
        <v>38.9</v>
      </c>
      <c r="N148" s="1864">
        <v>44361</v>
      </c>
      <c r="O148" s="923">
        <v>11.7</v>
      </c>
      <c r="P148" s="673" t="s">
        <v>387</v>
      </c>
      <c r="Q148" s="673">
        <v>165</v>
      </c>
      <c r="R148" s="673"/>
      <c r="S148" s="673"/>
      <c r="T148" s="673"/>
      <c r="U148" s="627">
        <v>162</v>
      </c>
      <c r="V148" s="673"/>
      <c r="W148" s="673">
        <v>30</v>
      </c>
      <c r="X148" s="673">
        <v>30</v>
      </c>
      <c r="Y148" s="673">
        <v>30</v>
      </c>
      <c r="Z148" s="673">
        <v>31</v>
      </c>
      <c r="AA148" s="673">
        <v>31</v>
      </c>
      <c r="AB148" s="673">
        <v>30</v>
      </c>
      <c r="AC148" s="673">
        <v>30</v>
      </c>
      <c r="AD148" s="673">
        <v>31</v>
      </c>
      <c r="AE148" s="673">
        <v>31</v>
      </c>
      <c r="AF148" s="673">
        <v>31</v>
      </c>
      <c r="AG148" s="673">
        <v>31</v>
      </c>
      <c r="AH148" s="673">
        <v>31</v>
      </c>
      <c r="AI148" s="673">
        <v>30</v>
      </c>
      <c r="AJ148" s="673">
        <v>30</v>
      </c>
      <c r="AK148" s="673">
        <v>31</v>
      </c>
      <c r="AL148" s="673" t="s">
        <v>317</v>
      </c>
      <c r="AM148" s="673" t="s">
        <v>317</v>
      </c>
      <c r="AN148" s="673" t="s">
        <v>317</v>
      </c>
      <c r="AO148" s="673"/>
      <c r="AP148" s="673"/>
      <c r="AQ148" s="673">
        <v>32</v>
      </c>
      <c r="AR148" s="673">
        <v>31</v>
      </c>
      <c r="AS148" s="673">
        <v>31</v>
      </c>
      <c r="AT148" s="673">
        <v>31</v>
      </c>
      <c r="AU148" s="627">
        <v>32</v>
      </c>
      <c r="AV148" s="627">
        <v>31</v>
      </c>
      <c r="AW148" s="627">
        <v>29</v>
      </c>
      <c r="AX148" s="627">
        <v>31</v>
      </c>
      <c r="AY148" s="627">
        <v>31</v>
      </c>
      <c r="AZ148" s="673"/>
    </row>
    <row r="149" spans="1:52" ht="15.95">
      <c r="A149" s="673" t="s">
        <v>163</v>
      </c>
      <c r="B149" s="673">
        <v>29</v>
      </c>
      <c r="C149" s="1867" t="s">
        <v>622</v>
      </c>
      <c r="D149" s="673" t="s">
        <v>623</v>
      </c>
      <c r="E149" s="673" t="s">
        <v>621</v>
      </c>
      <c r="F149" s="1107">
        <v>1324363</v>
      </c>
      <c r="G149" s="1107" t="s">
        <v>142</v>
      </c>
      <c r="H149" s="673" t="s">
        <v>170</v>
      </c>
      <c r="I149" s="673" t="s">
        <v>326</v>
      </c>
      <c r="J149" s="1864">
        <v>44010</v>
      </c>
      <c r="K149" s="1107">
        <f t="shared" ca="1" si="6"/>
        <v>3.1944444444444446</v>
      </c>
      <c r="L149" s="1107">
        <f t="shared" ca="1" si="7"/>
        <v>1167</v>
      </c>
      <c r="M149" s="1107">
        <f t="shared" ca="1" si="8"/>
        <v>38.9</v>
      </c>
      <c r="N149" s="1864">
        <v>44361</v>
      </c>
      <c r="O149" s="923">
        <v>11.7</v>
      </c>
      <c r="P149" s="673" t="s">
        <v>387</v>
      </c>
      <c r="Q149" s="673">
        <v>159</v>
      </c>
      <c r="R149" s="673"/>
      <c r="S149" s="673"/>
      <c r="T149" s="673"/>
      <c r="U149" s="627">
        <v>137</v>
      </c>
      <c r="V149" s="673"/>
      <c r="W149" s="673">
        <v>29</v>
      </c>
      <c r="X149" s="673">
        <v>29</v>
      </c>
      <c r="Y149" s="673">
        <v>29</v>
      </c>
      <c r="Z149" s="673">
        <v>30</v>
      </c>
      <c r="AA149" s="673">
        <v>30</v>
      </c>
      <c r="AB149" s="673">
        <v>30</v>
      </c>
      <c r="AC149" s="673">
        <v>30</v>
      </c>
      <c r="AD149" s="673">
        <v>29</v>
      </c>
      <c r="AE149" s="673">
        <v>29</v>
      </c>
      <c r="AF149" s="673">
        <v>31</v>
      </c>
      <c r="AG149" s="673">
        <v>31</v>
      </c>
      <c r="AH149" s="673">
        <v>31</v>
      </c>
      <c r="AI149" s="673">
        <v>31</v>
      </c>
      <c r="AJ149" s="673">
        <v>31</v>
      </c>
      <c r="AK149" s="673">
        <v>31</v>
      </c>
      <c r="AL149" s="673" t="s">
        <v>317</v>
      </c>
      <c r="AM149" s="673" t="s">
        <v>317</v>
      </c>
      <c r="AN149" s="673" t="s">
        <v>317</v>
      </c>
      <c r="AO149" s="673"/>
      <c r="AP149" s="673"/>
      <c r="AQ149" s="673">
        <v>33</v>
      </c>
      <c r="AR149" s="673">
        <v>32</v>
      </c>
      <c r="AS149" s="673">
        <v>32</v>
      </c>
      <c r="AT149" s="673">
        <v>32</v>
      </c>
      <c r="AU149" s="627">
        <v>33</v>
      </c>
      <c r="AV149" s="627">
        <v>32</v>
      </c>
      <c r="AW149" s="627">
        <v>33</v>
      </c>
      <c r="AX149" s="627">
        <v>33</v>
      </c>
      <c r="AY149" s="627">
        <v>33</v>
      </c>
      <c r="AZ149" s="673"/>
    </row>
    <row r="150" spans="1:52" ht="15.95">
      <c r="A150" s="673" t="s">
        <v>163</v>
      </c>
      <c r="B150" s="673">
        <v>30</v>
      </c>
      <c r="C150" s="1867" t="s">
        <v>624</v>
      </c>
      <c r="D150" s="673" t="s">
        <v>625</v>
      </c>
      <c r="E150" s="673" t="s">
        <v>621</v>
      </c>
      <c r="F150" s="1107">
        <v>1324363</v>
      </c>
      <c r="G150" s="1107" t="s">
        <v>142</v>
      </c>
      <c r="H150" s="673" t="s">
        <v>170</v>
      </c>
      <c r="I150" s="673" t="s">
        <v>316</v>
      </c>
      <c r="J150" s="1864">
        <v>44010</v>
      </c>
      <c r="K150" s="1107">
        <f t="shared" ca="1" si="6"/>
        <v>3.1944444444444446</v>
      </c>
      <c r="L150" s="1107">
        <f t="shared" ca="1" si="7"/>
        <v>1167</v>
      </c>
      <c r="M150" s="1107">
        <f t="shared" ca="1" si="8"/>
        <v>38.9</v>
      </c>
      <c r="N150" s="1864">
        <v>44361</v>
      </c>
      <c r="O150" s="923">
        <v>11.7</v>
      </c>
      <c r="P150" s="673" t="s">
        <v>387</v>
      </c>
      <c r="Q150" s="673">
        <v>143</v>
      </c>
      <c r="R150" s="673"/>
      <c r="S150" s="673"/>
      <c r="T150" s="673"/>
      <c r="U150" s="627">
        <v>148</v>
      </c>
      <c r="V150" s="673"/>
      <c r="W150" s="673">
        <v>30</v>
      </c>
      <c r="X150" s="673">
        <v>30</v>
      </c>
      <c r="Y150" s="673">
        <v>30</v>
      </c>
      <c r="Z150" s="673">
        <v>31</v>
      </c>
      <c r="AA150" s="673">
        <v>31</v>
      </c>
      <c r="AB150" s="673">
        <v>31</v>
      </c>
      <c r="AC150" s="673">
        <v>31</v>
      </c>
      <c r="AD150" s="673">
        <v>31</v>
      </c>
      <c r="AE150" s="673">
        <v>30</v>
      </c>
      <c r="AF150" s="673">
        <v>31</v>
      </c>
      <c r="AG150" s="673">
        <v>31</v>
      </c>
      <c r="AH150" s="673">
        <v>31</v>
      </c>
      <c r="AI150" s="673">
        <v>31</v>
      </c>
      <c r="AJ150" s="673">
        <v>31</v>
      </c>
      <c r="AK150" s="673">
        <v>31</v>
      </c>
      <c r="AL150" s="673" t="s">
        <v>317</v>
      </c>
      <c r="AM150" s="673" t="s">
        <v>317</v>
      </c>
      <c r="AN150" s="673" t="s">
        <v>317</v>
      </c>
      <c r="AO150" s="673"/>
      <c r="AP150" s="673"/>
      <c r="AQ150" s="673">
        <v>32</v>
      </c>
      <c r="AR150" s="673">
        <v>31</v>
      </c>
      <c r="AS150" s="673">
        <v>32</v>
      </c>
      <c r="AT150" s="673">
        <v>31</v>
      </c>
      <c r="AU150" s="627">
        <v>32</v>
      </c>
      <c r="AV150" s="627">
        <v>32</v>
      </c>
      <c r="AW150" s="627">
        <v>31</v>
      </c>
      <c r="AX150" s="627">
        <v>32</v>
      </c>
      <c r="AY150" s="627">
        <v>31</v>
      </c>
      <c r="AZ150" s="673"/>
    </row>
    <row r="151" spans="1:52" ht="15.95">
      <c r="A151" s="673" t="s">
        <v>163</v>
      </c>
      <c r="B151" s="673">
        <v>31</v>
      </c>
      <c r="C151" s="1867" t="s">
        <v>626</v>
      </c>
      <c r="D151" s="673" t="s">
        <v>627</v>
      </c>
      <c r="E151" s="673" t="s">
        <v>621</v>
      </c>
      <c r="F151" s="1107">
        <v>1324363</v>
      </c>
      <c r="G151" s="1107" t="s">
        <v>142</v>
      </c>
      <c r="H151" s="673" t="s">
        <v>170</v>
      </c>
      <c r="I151" s="673" t="s">
        <v>323</v>
      </c>
      <c r="J151" s="1864">
        <v>44010</v>
      </c>
      <c r="K151" s="1107">
        <f t="shared" ca="1" si="6"/>
        <v>3.1944444444444446</v>
      </c>
      <c r="L151" s="1107">
        <f t="shared" ca="1" si="7"/>
        <v>1167</v>
      </c>
      <c r="M151" s="1107">
        <f t="shared" ca="1" si="8"/>
        <v>38.9</v>
      </c>
      <c r="N151" s="1864">
        <v>44361</v>
      </c>
      <c r="O151" s="923">
        <v>11.7</v>
      </c>
      <c r="P151" s="673" t="s">
        <v>387</v>
      </c>
      <c r="Q151" s="673">
        <v>182</v>
      </c>
      <c r="R151" s="673"/>
      <c r="S151" s="673"/>
      <c r="T151" s="673"/>
      <c r="U151" s="627">
        <v>142</v>
      </c>
      <c r="V151" s="673"/>
      <c r="W151" s="673">
        <v>36</v>
      </c>
      <c r="X151" s="673">
        <v>35</v>
      </c>
      <c r="Y151" s="673">
        <v>35</v>
      </c>
      <c r="Z151" s="673">
        <v>34</v>
      </c>
      <c r="AA151" s="673">
        <v>33</v>
      </c>
      <c r="AB151" s="673">
        <v>33</v>
      </c>
      <c r="AC151" s="673">
        <v>33</v>
      </c>
      <c r="AD151" s="673">
        <v>33</v>
      </c>
      <c r="AE151" s="673">
        <v>32</v>
      </c>
      <c r="AF151" s="673">
        <v>32</v>
      </c>
      <c r="AG151" s="673">
        <v>32</v>
      </c>
      <c r="AH151" s="673">
        <v>31</v>
      </c>
      <c r="AI151" s="673">
        <v>31</v>
      </c>
      <c r="AJ151" s="673">
        <v>30</v>
      </c>
      <c r="AK151" s="673">
        <v>30</v>
      </c>
      <c r="AL151" s="673" t="s">
        <v>317</v>
      </c>
      <c r="AM151" s="673" t="s">
        <v>317</v>
      </c>
      <c r="AN151" s="673" t="s">
        <v>317</v>
      </c>
      <c r="AO151" s="673"/>
      <c r="AP151" s="673"/>
      <c r="AQ151" s="673">
        <v>31</v>
      </c>
      <c r="AR151" s="673">
        <v>29</v>
      </c>
      <c r="AS151" s="673">
        <v>29</v>
      </c>
      <c r="AT151" s="673">
        <v>28</v>
      </c>
      <c r="AU151" s="627">
        <v>29</v>
      </c>
      <c r="AV151" s="627">
        <v>29</v>
      </c>
      <c r="AW151" s="627">
        <v>29</v>
      </c>
      <c r="AX151" s="627">
        <v>29</v>
      </c>
      <c r="AY151" s="627">
        <v>29</v>
      </c>
      <c r="AZ151" s="673"/>
    </row>
    <row r="152" spans="1:52" ht="15.95">
      <c r="A152" s="673" t="s">
        <v>317</v>
      </c>
      <c r="B152" s="673" t="s">
        <v>317</v>
      </c>
      <c r="C152" s="673" t="s">
        <v>317</v>
      </c>
      <c r="D152" s="673" t="s">
        <v>317</v>
      </c>
      <c r="E152" s="673" t="s">
        <v>317</v>
      </c>
      <c r="F152" s="673" t="s">
        <v>317</v>
      </c>
      <c r="G152" s="673" t="s">
        <v>317</v>
      </c>
      <c r="H152" s="673" t="s">
        <v>317</v>
      </c>
      <c r="I152" s="673" t="s">
        <v>317</v>
      </c>
      <c r="J152" s="673" t="s">
        <v>317</v>
      </c>
      <c r="K152" s="1107"/>
      <c r="L152" s="1107"/>
      <c r="M152" s="1107"/>
      <c r="N152" s="673" t="s">
        <v>317</v>
      </c>
      <c r="O152" s="673" t="s">
        <v>317</v>
      </c>
      <c r="P152" s="673" t="s">
        <v>317</v>
      </c>
      <c r="Q152" s="673" t="s">
        <v>317</v>
      </c>
      <c r="R152" s="673" t="s">
        <v>317</v>
      </c>
      <c r="S152" s="673" t="s">
        <v>317</v>
      </c>
      <c r="T152" s="673" t="s">
        <v>317</v>
      </c>
      <c r="U152" s="673"/>
      <c r="V152" s="673" t="s">
        <v>317</v>
      </c>
      <c r="W152" s="673" t="s">
        <v>317</v>
      </c>
      <c r="X152" s="673" t="s">
        <v>317</v>
      </c>
      <c r="Y152" s="673" t="s">
        <v>317</v>
      </c>
      <c r="Z152" s="673" t="s">
        <v>317</v>
      </c>
      <c r="AA152" s="673" t="s">
        <v>317</v>
      </c>
      <c r="AB152" s="673" t="s">
        <v>317</v>
      </c>
      <c r="AC152" s="673" t="s">
        <v>317</v>
      </c>
      <c r="AD152" s="673" t="s">
        <v>317</v>
      </c>
      <c r="AE152" s="673" t="s">
        <v>317</v>
      </c>
      <c r="AF152" s="673" t="s">
        <v>317</v>
      </c>
      <c r="AG152" s="673" t="s">
        <v>317</v>
      </c>
      <c r="AH152" s="673" t="s">
        <v>317</v>
      </c>
      <c r="AI152" s="673" t="s">
        <v>317</v>
      </c>
      <c r="AJ152" s="673" t="s">
        <v>317</v>
      </c>
      <c r="AK152" s="673" t="s">
        <v>317</v>
      </c>
      <c r="AL152" s="673" t="s">
        <v>317</v>
      </c>
      <c r="AM152" s="673" t="s">
        <v>317</v>
      </c>
      <c r="AN152" s="673" t="s">
        <v>317</v>
      </c>
      <c r="AO152" s="673" t="s">
        <v>317</v>
      </c>
      <c r="AP152" s="673" t="s">
        <v>317</v>
      </c>
      <c r="AQ152" s="673" t="s">
        <v>317</v>
      </c>
      <c r="AR152" s="673" t="s">
        <v>317</v>
      </c>
      <c r="AS152" s="673" t="s">
        <v>317</v>
      </c>
      <c r="AT152" s="673" t="s">
        <v>317</v>
      </c>
      <c r="AU152" s="673" t="s">
        <v>317</v>
      </c>
      <c r="AV152" s="673" t="s">
        <v>317</v>
      </c>
      <c r="AW152" s="673" t="s">
        <v>317</v>
      </c>
      <c r="AX152" s="673" t="s">
        <v>317</v>
      </c>
      <c r="AY152" s="673" t="s">
        <v>317</v>
      </c>
      <c r="AZ152" s="673" t="s">
        <v>317</v>
      </c>
    </row>
    <row r="153" spans="1:52" ht="15.95">
      <c r="A153" s="673" t="s">
        <v>628</v>
      </c>
      <c r="B153" s="673">
        <v>1</v>
      </c>
      <c r="C153" s="673"/>
      <c r="D153" s="673" t="s">
        <v>629</v>
      </c>
      <c r="E153" s="673" t="s">
        <v>630</v>
      </c>
      <c r="F153" s="673">
        <v>1343448</v>
      </c>
      <c r="G153" s="673" t="s">
        <v>144</v>
      </c>
      <c r="H153" s="673" t="s">
        <v>170</v>
      </c>
      <c r="I153" s="673" t="s">
        <v>326</v>
      </c>
      <c r="J153" s="876">
        <v>44063</v>
      </c>
      <c r="K153" s="1107">
        <f t="shared" ca="1" si="6"/>
        <v>3.05</v>
      </c>
      <c r="L153" s="1107">
        <f t="shared" ca="1" si="7"/>
        <v>1114</v>
      </c>
      <c r="M153" s="1107">
        <f t="shared" ca="1" si="8"/>
        <v>37.133333333333333</v>
      </c>
      <c r="N153" s="678">
        <v>44417</v>
      </c>
      <c r="O153" s="923">
        <v>11.8</v>
      </c>
      <c r="P153" s="673" t="s">
        <v>387</v>
      </c>
      <c r="Q153" s="673">
        <v>175</v>
      </c>
      <c r="R153" s="673"/>
      <c r="S153" s="673"/>
      <c r="T153" s="673"/>
      <c r="U153" s="673"/>
      <c r="V153" s="673"/>
      <c r="W153" s="673"/>
      <c r="X153" s="673"/>
      <c r="Y153" s="673"/>
      <c r="Z153" s="673"/>
      <c r="AA153" s="673"/>
      <c r="AB153" s="673"/>
      <c r="AC153" s="673"/>
      <c r="AD153" s="673"/>
      <c r="AE153" s="673"/>
      <c r="AF153" s="673"/>
      <c r="AG153" s="673"/>
      <c r="AH153" s="673"/>
      <c r="AI153" s="673"/>
      <c r="AJ153" s="673">
        <v>26</v>
      </c>
      <c r="AK153" s="673">
        <v>26</v>
      </c>
      <c r="AL153" s="673">
        <v>25</v>
      </c>
      <c r="AM153" s="673">
        <v>25</v>
      </c>
      <c r="AN153" s="627">
        <v>26</v>
      </c>
      <c r="AO153" s="627">
        <v>25</v>
      </c>
      <c r="AP153" s="627">
        <v>26</v>
      </c>
      <c r="AQ153" s="627">
        <v>25</v>
      </c>
      <c r="AR153" s="627">
        <v>26</v>
      </c>
      <c r="AS153" s="627">
        <v>26</v>
      </c>
      <c r="AT153" s="627">
        <v>27</v>
      </c>
      <c r="AU153" s="627">
        <v>28</v>
      </c>
      <c r="AV153" s="627">
        <v>27</v>
      </c>
      <c r="AW153" s="673"/>
      <c r="AX153" s="673"/>
      <c r="AY153" s="673"/>
      <c r="AZ153" s="673"/>
    </row>
    <row r="154" spans="1:52" ht="15.95">
      <c r="A154" s="673" t="s">
        <v>628</v>
      </c>
      <c r="B154" s="673">
        <v>2</v>
      </c>
      <c r="C154" s="673"/>
      <c r="D154" s="673" t="s">
        <v>631</v>
      </c>
      <c r="E154" s="673" t="s">
        <v>630</v>
      </c>
      <c r="F154" s="673">
        <v>1343448</v>
      </c>
      <c r="G154" s="673" t="s">
        <v>144</v>
      </c>
      <c r="H154" s="673" t="s">
        <v>170</v>
      </c>
      <c r="I154" s="673" t="s">
        <v>632</v>
      </c>
      <c r="J154" s="876">
        <v>44067</v>
      </c>
      <c r="K154" s="1107">
        <f t="shared" ca="1" si="6"/>
        <v>3.0388888888888888</v>
      </c>
      <c r="L154" s="1107">
        <f t="shared" ca="1" si="7"/>
        <v>1110</v>
      </c>
      <c r="M154" s="1107">
        <f t="shared" ca="1" si="8"/>
        <v>37</v>
      </c>
      <c r="N154" s="678">
        <v>44417</v>
      </c>
      <c r="O154" s="923">
        <v>11.67</v>
      </c>
      <c r="P154" s="673" t="s">
        <v>387</v>
      </c>
      <c r="Q154" s="673">
        <v>178</v>
      </c>
      <c r="R154" s="673"/>
      <c r="S154" s="673"/>
      <c r="T154" s="673"/>
      <c r="U154" s="673"/>
      <c r="V154" s="673"/>
      <c r="W154" s="673"/>
      <c r="X154" s="673"/>
      <c r="Y154" s="673"/>
      <c r="Z154" s="673"/>
      <c r="AA154" s="673"/>
      <c r="AB154" s="673"/>
      <c r="AC154" s="673"/>
      <c r="AD154" s="673"/>
      <c r="AE154" s="673"/>
      <c r="AF154" s="673"/>
      <c r="AG154" s="673"/>
      <c r="AH154" s="673"/>
      <c r="AI154" s="673"/>
      <c r="AJ154" s="673">
        <v>22</v>
      </c>
      <c r="AK154" s="673">
        <v>22</v>
      </c>
      <c r="AL154" s="673">
        <v>22</v>
      </c>
      <c r="AM154" s="673">
        <v>23</v>
      </c>
      <c r="AN154" s="627">
        <v>22</v>
      </c>
      <c r="AO154" s="627">
        <v>22</v>
      </c>
      <c r="AP154" s="627">
        <v>22</v>
      </c>
      <c r="AQ154" s="627">
        <v>22</v>
      </c>
      <c r="AR154" s="627">
        <v>23</v>
      </c>
      <c r="AS154" s="627">
        <v>22</v>
      </c>
      <c r="AT154" s="627">
        <v>23</v>
      </c>
      <c r="AU154" s="627">
        <v>23</v>
      </c>
      <c r="AV154" s="627">
        <v>22</v>
      </c>
      <c r="AW154" s="673"/>
      <c r="AX154" s="673"/>
      <c r="AY154" s="673"/>
      <c r="AZ154" s="673"/>
    </row>
    <row r="155" spans="1:52" ht="15.95">
      <c r="A155" s="673" t="s">
        <v>628</v>
      </c>
      <c r="B155" s="673">
        <v>3</v>
      </c>
      <c r="C155" s="673"/>
      <c r="D155" s="673" t="s">
        <v>633</v>
      </c>
      <c r="E155" s="673" t="s">
        <v>630</v>
      </c>
      <c r="F155" s="673">
        <v>1343448</v>
      </c>
      <c r="G155" s="673" t="s">
        <v>144</v>
      </c>
      <c r="H155" s="673" t="s">
        <v>170</v>
      </c>
      <c r="I155" s="673" t="s">
        <v>320</v>
      </c>
      <c r="J155" s="876">
        <v>44067</v>
      </c>
      <c r="K155" s="1107">
        <f t="shared" ca="1" si="6"/>
        <v>3.0388888888888888</v>
      </c>
      <c r="L155" s="1107">
        <f t="shared" ca="1" si="7"/>
        <v>1110</v>
      </c>
      <c r="M155" s="1107">
        <f t="shared" ca="1" si="8"/>
        <v>37</v>
      </c>
      <c r="N155" s="678">
        <v>44417</v>
      </c>
      <c r="O155" s="923">
        <v>11.67</v>
      </c>
      <c r="P155" s="673" t="s">
        <v>387</v>
      </c>
      <c r="Q155" s="673">
        <v>182</v>
      </c>
      <c r="R155" s="673"/>
      <c r="S155" s="673"/>
      <c r="T155" s="673"/>
      <c r="U155" s="673"/>
      <c r="V155" s="673"/>
      <c r="W155" s="673"/>
      <c r="X155" s="673"/>
      <c r="Y155" s="673"/>
      <c r="Z155" s="673"/>
      <c r="AA155" s="673"/>
      <c r="AB155" s="673"/>
      <c r="AC155" s="673"/>
      <c r="AD155" s="673"/>
      <c r="AE155" s="673"/>
      <c r="AF155" s="673"/>
      <c r="AG155" s="673"/>
      <c r="AH155" s="673"/>
      <c r="AI155" s="673"/>
      <c r="AJ155" s="673">
        <v>23</v>
      </c>
      <c r="AK155" s="673">
        <v>23</v>
      </c>
      <c r="AL155" s="673">
        <v>24</v>
      </c>
      <c r="AM155" s="673">
        <v>24</v>
      </c>
      <c r="AN155" s="627">
        <v>23</v>
      </c>
      <c r="AO155" s="627">
        <v>23</v>
      </c>
      <c r="AP155" s="627">
        <v>23</v>
      </c>
      <c r="AQ155" s="627">
        <v>23</v>
      </c>
      <c r="AR155" s="627">
        <v>24</v>
      </c>
      <c r="AS155" s="627">
        <v>24</v>
      </c>
      <c r="AT155" s="627">
        <v>24</v>
      </c>
      <c r="AU155" s="627">
        <v>24</v>
      </c>
      <c r="AV155" s="627">
        <v>23</v>
      </c>
      <c r="AW155" s="673"/>
      <c r="AX155" s="673"/>
      <c r="AY155" s="673"/>
      <c r="AZ155" s="673"/>
    </row>
    <row r="156" spans="1:52" ht="15.95">
      <c r="A156" s="673" t="s">
        <v>628</v>
      </c>
      <c r="B156" s="673">
        <v>4</v>
      </c>
      <c r="C156" s="673"/>
      <c r="D156" s="673" t="s">
        <v>634</v>
      </c>
      <c r="E156" s="673" t="s">
        <v>630</v>
      </c>
      <c r="F156" s="673">
        <v>1343448</v>
      </c>
      <c r="G156" s="673" t="s">
        <v>144</v>
      </c>
      <c r="H156" s="673" t="s">
        <v>170</v>
      </c>
      <c r="I156" s="673" t="s">
        <v>412</v>
      </c>
      <c r="J156" s="876">
        <v>44077</v>
      </c>
      <c r="K156" s="1107">
        <f t="shared" ca="1" si="6"/>
        <v>3.0138888888888888</v>
      </c>
      <c r="L156" s="1107">
        <f t="shared" ca="1" si="7"/>
        <v>1100</v>
      </c>
      <c r="M156" s="1107">
        <f t="shared" ca="1" si="8"/>
        <v>36.666666666666664</v>
      </c>
      <c r="N156" s="678">
        <v>44417</v>
      </c>
      <c r="O156" s="923">
        <v>11.33</v>
      </c>
      <c r="P156" s="673" t="s">
        <v>387</v>
      </c>
      <c r="Q156" s="673">
        <v>226</v>
      </c>
      <c r="R156" s="673"/>
      <c r="S156" s="673"/>
      <c r="T156" s="673"/>
      <c r="U156" s="673"/>
      <c r="V156" s="673"/>
      <c r="W156" s="673"/>
      <c r="X156" s="673"/>
      <c r="Y156" s="673"/>
      <c r="Z156" s="673"/>
      <c r="AA156" s="673"/>
      <c r="AB156" s="673"/>
      <c r="AC156" s="673"/>
      <c r="AD156" s="673"/>
      <c r="AE156" s="673"/>
      <c r="AF156" s="673"/>
      <c r="AG156" s="673"/>
      <c r="AH156" s="673"/>
      <c r="AI156" s="673"/>
      <c r="AJ156" s="673">
        <v>33</v>
      </c>
      <c r="AK156" s="673">
        <v>31</v>
      </c>
      <c r="AL156" s="673">
        <v>31</v>
      </c>
      <c r="AM156" s="673">
        <v>31</v>
      </c>
      <c r="AN156" s="627">
        <v>31</v>
      </c>
      <c r="AO156" s="627">
        <v>32</v>
      </c>
      <c r="AP156" s="627">
        <v>32</v>
      </c>
      <c r="AQ156" s="627">
        <v>32</v>
      </c>
      <c r="AR156" s="627">
        <v>32</v>
      </c>
      <c r="AS156" s="627">
        <v>34</v>
      </c>
      <c r="AT156" s="627">
        <v>35</v>
      </c>
      <c r="AU156" s="627">
        <v>32</v>
      </c>
      <c r="AV156" s="627">
        <v>34</v>
      </c>
      <c r="AW156" s="673"/>
      <c r="AX156" s="673"/>
      <c r="AY156" s="673"/>
      <c r="AZ156" s="673"/>
    </row>
    <row r="157" spans="1:52" ht="15.95">
      <c r="A157" s="673" t="s">
        <v>628</v>
      </c>
      <c r="B157" s="673">
        <v>5</v>
      </c>
      <c r="C157" s="673"/>
      <c r="D157" s="673" t="s">
        <v>635</v>
      </c>
      <c r="E157" s="673" t="s">
        <v>636</v>
      </c>
      <c r="F157" s="875">
        <v>1343451</v>
      </c>
      <c r="G157" s="673" t="s">
        <v>142</v>
      </c>
      <c r="H157" s="673" t="s">
        <v>179</v>
      </c>
      <c r="I157" s="673" t="s">
        <v>329</v>
      </c>
      <c r="J157" s="876">
        <v>44059</v>
      </c>
      <c r="K157" s="1107">
        <f t="shared" ca="1" si="6"/>
        <v>3.0611111111111109</v>
      </c>
      <c r="L157" s="1107">
        <f t="shared" ca="1" si="7"/>
        <v>1118</v>
      </c>
      <c r="M157" s="1107">
        <f t="shared" ca="1" si="8"/>
        <v>37.266666666666666</v>
      </c>
      <c r="N157" s="678">
        <v>44417</v>
      </c>
      <c r="O157" s="923">
        <v>11.93</v>
      </c>
      <c r="P157" s="673" t="s">
        <v>141</v>
      </c>
      <c r="Q157" s="673">
        <v>189</v>
      </c>
      <c r="R157" s="673"/>
      <c r="S157" s="673"/>
      <c r="T157" s="673"/>
      <c r="U157" s="673"/>
      <c r="V157" s="673"/>
      <c r="W157" s="673">
        <v>27</v>
      </c>
      <c r="X157" s="673">
        <v>28</v>
      </c>
      <c r="Y157" s="673">
        <v>28</v>
      </c>
      <c r="Z157" s="673">
        <v>29</v>
      </c>
      <c r="AA157" s="673">
        <v>29</v>
      </c>
      <c r="AB157" s="673">
        <v>30</v>
      </c>
      <c r="AC157" s="673">
        <v>30</v>
      </c>
      <c r="AD157" s="673">
        <v>30</v>
      </c>
      <c r="AE157" s="673">
        <v>30</v>
      </c>
      <c r="AF157" s="673">
        <v>31</v>
      </c>
      <c r="AG157" s="673"/>
      <c r="AH157" s="673"/>
      <c r="AI157" s="673"/>
      <c r="AJ157" s="673">
        <v>41</v>
      </c>
      <c r="AK157" s="673">
        <v>40</v>
      </c>
      <c r="AL157" s="673">
        <v>39</v>
      </c>
      <c r="AM157" s="673">
        <v>41</v>
      </c>
      <c r="AN157" s="627">
        <v>39</v>
      </c>
      <c r="AO157" s="627">
        <v>40</v>
      </c>
      <c r="AP157" s="627">
        <v>38</v>
      </c>
      <c r="AQ157" s="627">
        <v>39</v>
      </c>
      <c r="AR157" s="627">
        <v>39</v>
      </c>
      <c r="AS157" s="627">
        <v>39</v>
      </c>
      <c r="AT157" s="627">
        <v>39</v>
      </c>
      <c r="AU157" s="627">
        <v>39</v>
      </c>
      <c r="AV157" s="627">
        <v>40</v>
      </c>
      <c r="AW157" s="673"/>
      <c r="AX157" s="673"/>
      <c r="AY157" s="673"/>
      <c r="AZ157" s="673"/>
    </row>
    <row r="158" spans="1:52" ht="15.95">
      <c r="A158" s="673" t="s">
        <v>628</v>
      </c>
      <c r="B158" s="673">
        <v>6</v>
      </c>
      <c r="C158" s="673"/>
      <c r="D158" s="673" t="s">
        <v>637</v>
      </c>
      <c r="E158" s="673" t="s">
        <v>636</v>
      </c>
      <c r="F158" s="875">
        <v>1343451</v>
      </c>
      <c r="G158" s="673" t="s">
        <v>142</v>
      </c>
      <c r="H158" s="673" t="s">
        <v>179</v>
      </c>
      <c r="I158" s="673" t="s">
        <v>326</v>
      </c>
      <c r="J158" s="876">
        <v>44059</v>
      </c>
      <c r="K158" s="1107">
        <f t="shared" ca="1" si="6"/>
        <v>3.0611111111111109</v>
      </c>
      <c r="L158" s="1107">
        <f t="shared" ca="1" si="7"/>
        <v>1118</v>
      </c>
      <c r="M158" s="1107">
        <f t="shared" ca="1" si="8"/>
        <v>37.266666666666666</v>
      </c>
      <c r="N158" s="678">
        <v>44417</v>
      </c>
      <c r="O158" s="923">
        <v>11.93</v>
      </c>
      <c r="P158" s="673" t="s">
        <v>141</v>
      </c>
      <c r="Q158" s="673">
        <v>225</v>
      </c>
      <c r="R158" s="673"/>
      <c r="S158" s="673"/>
      <c r="T158" s="673"/>
      <c r="U158" s="673"/>
      <c r="V158" s="673"/>
      <c r="W158" s="673">
        <v>30</v>
      </c>
      <c r="X158" s="673">
        <v>31</v>
      </c>
      <c r="Y158" s="673">
        <v>33</v>
      </c>
      <c r="Z158" s="673">
        <v>34</v>
      </c>
      <c r="AA158" s="673">
        <v>35</v>
      </c>
      <c r="AB158" s="673">
        <v>35</v>
      </c>
      <c r="AC158" s="673">
        <v>36</v>
      </c>
      <c r="AD158" s="673">
        <v>37</v>
      </c>
      <c r="AE158" s="673">
        <v>39</v>
      </c>
      <c r="AF158" s="673">
        <v>40</v>
      </c>
      <c r="AG158" s="673"/>
      <c r="AH158" s="673"/>
      <c r="AI158" s="673"/>
      <c r="AJ158" s="673">
        <v>45</v>
      </c>
      <c r="AK158" s="673">
        <v>45</v>
      </c>
      <c r="AL158" s="673">
        <v>45</v>
      </c>
      <c r="AM158" s="673">
        <v>46</v>
      </c>
      <c r="AN158" s="627">
        <v>46</v>
      </c>
      <c r="AO158" s="627">
        <v>49</v>
      </c>
      <c r="AP158" s="627">
        <v>51</v>
      </c>
      <c r="AQ158" s="627">
        <v>53</v>
      </c>
      <c r="AR158" s="627">
        <v>54</v>
      </c>
      <c r="AS158" s="627">
        <v>51</v>
      </c>
      <c r="AT158" s="627">
        <v>48</v>
      </c>
      <c r="AU158" s="627">
        <v>46</v>
      </c>
      <c r="AV158" s="627">
        <v>47</v>
      </c>
      <c r="AW158" s="673"/>
      <c r="AX158" s="673"/>
      <c r="AY158" s="673"/>
      <c r="AZ158" s="673"/>
    </row>
    <row r="159" spans="1:52" ht="15.95">
      <c r="A159" s="673" t="s">
        <v>628</v>
      </c>
      <c r="B159" s="673">
        <v>7</v>
      </c>
      <c r="C159" s="673"/>
      <c r="D159" s="673" t="s">
        <v>638</v>
      </c>
      <c r="E159" s="673" t="s">
        <v>636</v>
      </c>
      <c r="F159" s="875">
        <v>1343451</v>
      </c>
      <c r="G159" s="673" t="s">
        <v>142</v>
      </c>
      <c r="H159" s="673" t="s">
        <v>179</v>
      </c>
      <c r="I159" s="673" t="s">
        <v>316</v>
      </c>
      <c r="J159" s="876">
        <v>44059</v>
      </c>
      <c r="K159" s="1107">
        <f t="shared" ca="1" si="6"/>
        <v>3.0611111111111109</v>
      </c>
      <c r="L159" s="1107">
        <f t="shared" ca="1" si="7"/>
        <v>1118</v>
      </c>
      <c r="M159" s="1107">
        <f t="shared" ca="1" si="8"/>
        <v>37.266666666666666</v>
      </c>
      <c r="N159" s="678">
        <v>44417</v>
      </c>
      <c r="O159" s="923">
        <v>11.93</v>
      </c>
      <c r="P159" s="673" t="s">
        <v>141</v>
      </c>
      <c r="Q159" s="673">
        <v>201</v>
      </c>
      <c r="R159" s="673"/>
      <c r="S159" s="673"/>
      <c r="T159" s="673"/>
      <c r="U159" s="673"/>
      <c r="V159" s="673"/>
      <c r="W159" s="673">
        <v>26</v>
      </c>
      <c r="X159" s="673">
        <v>27</v>
      </c>
      <c r="Y159" s="673">
        <v>27</v>
      </c>
      <c r="Z159" s="673">
        <v>28</v>
      </c>
      <c r="AA159" s="673">
        <v>28</v>
      </c>
      <c r="AB159" s="673">
        <v>29</v>
      </c>
      <c r="AC159" s="673">
        <v>29</v>
      </c>
      <c r="AD159" s="673">
        <v>30</v>
      </c>
      <c r="AE159" s="673">
        <v>31</v>
      </c>
      <c r="AF159" s="673">
        <v>31</v>
      </c>
      <c r="AG159" s="673"/>
      <c r="AH159" s="673"/>
      <c r="AI159" s="673"/>
      <c r="AJ159" s="673">
        <v>31</v>
      </c>
      <c r="AK159" s="673">
        <v>31</v>
      </c>
      <c r="AL159" s="673">
        <v>31</v>
      </c>
      <c r="AM159" s="673">
        <v>31</v>
      </c>
      <c r="AN159" s="627">
        <v>30</v>
      </c>
      <c r="AO159" s="627">
        <v>29</v>
      </c>
      <c r="AP159" s="627">
        <v>30</v>
      </c>
      <c r="AQ159" s="627">
        <v>30</v>
      </c>
      <c r="AR159" s="627">
        <v>30</v>
      </c>
      <c r="AS159" s="627">
        <v>31</v>
      </c>
      <c r="AT159" s="627">
        <v>30</v>
      </c>
      <c r="AU159" s="627">
        <v>30</v>
      </c>
      <c r="AV159" s="627">
        <v>31</v>
      </c>
      <c r="AW159" s="673"/>
      <c r="AX159" s="673"/>
      <c r="AY159" s="673"/>
      <c r="AZ159" s="673"/>
    </row>
    <row r="160" spans="1:52" ht="15.95">
      <c r="A160" s="673" t="s">
        <v>628</v>
      </c>
      <c r="B160" s="673">
        <v>8</v>
      </c>
      <c r="C160" s="673"/>
      <c r="D160" s="673" t="s">
        <v>639</v>
      </c>
      <c r="E160" s="673" t="s">
        <v>636</v>
      </c>
      <c r="F160" s="875">
        <v>1343451</v>
      </c>
      <c r="G160" s="673" t="s">
        <v>142</v>
      </c>
      <c r="H160" s="673" t="s">
        <v>179</v>
      </c>
      <c r="I160" s="673" t="s">
        <v>323</v>
      </c>
      <c r="J160" s="876">
        <v>44059</v>
      </c>
      <c r="K160" s="1107">
        <f t="shared" ca="1" si="6"/>
        <v>3.0611111111111109</v>
      </c>
      <c r="L160" s="1107">
        <f t="shared" ca="1" si="7"/>
        <v>1118</v>
      </c>
      <c r="M160" s="1107">
        <f t="shared" ca="1" si="8"/>
        <v>37.266666666666666</v>
      </c>
      <c r="N160" s="678">
        <v>44417</v>
      </c>
      <c r="O160" s="923">
        <v>11.93</v>
      </c>
      <c r="P160" s="673" t="s">
        <v>141</v>
      </c>
      <c r="Q160" s="673">
        <v>177</v>
      </c>
      <c r="R160" s="673"/>
      <c r="S160" s="673"/>
      <c r="T160" s="673"/>
      <c r="U160" s="673"/>
      <c r="V160" s="673"/>
      <c r="W160" s="673">
        <v>30</v>
      </c>
      <c r="X160" s="673">
        <v>31</v>
      </c>
      <c r="Y160" s="673">
        <v>33</v>
      </c>
      <c r="Z160" s="673">
        <v>34</v>
      </c>
      <c r="AA160" s="673">
        <v>35</v>
      </c>
      <c r="AB160" s="673">
        <v>36</v>
      </c>
      <c r="AC160" s="673">
        <v>37</v>
      </c>
      <c r="AD160" s="673">
        <v>39</v>
      </c>
      <c r="AE160" s="673">
        <v>41</v>
      </c>
      <c r="AF160" s="673">
        <v>43</v>
      </c>
      <c r="AG160" s="673"/>
      <c r="AH160" s="673"/>
      <c r="AI160" s="673"/>
      <c r="AJ160" s="673">
        <v>46</v>
      </c>
      <c r="AK160" s="673">
        <v>46</v>
      </c>
      <c r="AL160" s="673">
        <v>44</v>
      </c>
      <c r="AM160" s="673">
        <v>44</v>
      </c>
      <c r="AN160" s="627">
        <v>43</v>
      </c>
      <c r="AO160" s="627">
        <v>47</v>
      </c>
      <c r="AP160" s="627">
        <v>48</v>
      </c>
      <c r="AQ160" s="627">
        <v>50</v>
      </c>
      <c r="AR160" s="627">
        <v>50</v>
      </c>
      <c r="AS160" s="627">
        <v>50</v>
      </c>
      <c r="AT160" s="627">
        <v>49</v>
      </c>
      <c r="AU160" s="627">
        <v>51</v>
      </c>
      <c r="AV160" s="627">
        <v>51</v>
      </c>
      <c r="AW160" s="673"/>
      <c r="AX160" s="673"/>
      <c r="AY160" s="673"/>
      <c r="AZ160" s="673"/>
    </row>
    <row r="161" spans="1:52" ht="15.95">
      <c r="A161" s="673"/>
      <c r="B161" s="673"/>
      <c r="C161" s="673"/>
      <c r="D161" s="673"/>
      <c r="E161" s="673"/>
      <c r="F161" s="875"/>
      <c r="G161" s="673"/>
      <c r="H161" s="673"/>
      <c r="I161" s="673"/>
      <c r="J161" s="876"/>
      <c r="K161" s="1107"/>
      <c r="L161" s="1107"/>
      <c r="M161" s="1107"/>
      <c r="N161" s="678"/>
      <c r="O161" s="923"/>
      <c r="P161" s="673"/>
      <c r="Q161" s="673"/>
      <c r="R161" s="673"/>
      <c r="S161" s="673"/>
      <c r="T161" s="673"/>
      <c r="U161" s="673"/>
      <c r="V161" s="673"/>
      <c r="W161" s="673"/>
      <c r="X161" s="673"/>
      <c r="Y161" s="673"/>
      <c r="Z161" s="673"/>
      <c r="AA161" s="673"/>
      <c r="AB161" s="673"/>
      <c r="AC161" s="673"/>
      <c r="AD161" s="673"/>
      <c r="AE161" s="673"/>
      <c r="AF161" s="673"/>
      <c r="AG161" s="673"/>
      <c r="AH161" s="673"/>
      <c r="AI161" s="673"/>
      <c r="AJ161" s="673"/>
      <c r="AK161" s="673"/>
      <c r="AL161" s="673"/>
      <c r="AM161" s="673"/>
      <c r="AQ161" s="673"/>
      <c r="AR161" s="673"/>
      <c r="AS161" s="673"/>
      <c r="AT161" s="673"/>
      <c r="AU161" s="673"/>
      <c r="AV161" s="673"/>
      <c r="AW161" s="673"/>
      <c r="AX161" s="673"/>
      <c r="AY161" s="673"/>
      <c r="AZ161" s="673"/>
    </row>
    <row r="162" spans="1:52" ht="15.95">
      <c r="A162" s="673" t="s">
        <v>640</v>
      </c>
      <c r="B162" s="673">
        <v>1</v>
      </c>
      <c r="C162" s="673"/>
      <c r="D162" s="673" t="s">
        <v>641</v>
      </c>
      <c r="E162" s="673" t="s">
        <v>375</v>
      </c>
      <c r="F162" s="875">
        <v>1362663</v>
      </c>
      <c r="G162" s="673" t="s">
        <v>144</v>
      </c>
      <c r="H162" s="673" t="s">
        <v>179</v>
      </c>
      <c r="I162" s="673" t="s">
        <v>329</v>
      </c>
      <c r="J162" s="876">
        <v>44081</v>
      </c>
      <c r="K162" s="1107">
        <f t="shared" ca="1" si="6"/>
        <v>3.0027777777777778</v>
      </c>
      <c r="L162" s="1107">
        <f t="shared" ca="1" si="7"/>
        <v>1096</v>
      </c>
      <c r="M162" s="1107">
        <f t="shared" ca="1" si="8"/>
        <v>36.533333333333331</v>
      </c>
      <c r="N162" s="678">
        <v>44445</v>
      </c>
      <c r="O162" s="923">
        <v>12.13</v>
      </c>
      <c r="P162" s="673" t="s">
        <v>387</v>
      </c>
      <c r="Q162" s="673">
        <v>178</v>
      </c>
      <c r="R162" s="673"/>
      <c r="S162" s="673"/>
      <c r="T162" s="673"/>
      <c r="U162" s="673"/>
      <c r="V162" s="673"/>
      <c r="W162" s="673"/>
      <c r="X162" s="673"/>
      <c r="Y162" s="673"/>
      <c r="Z162" s="673"/>
      <c r="AA162" s="673"/>
      <c r="AB162" s="673"/>
      <c r="AC162" s="673"/>
      <c r="AD162" s="673"/>
      <c r="AE162" s="673">
        <v>25</v>
      </c>
      <c r="AF162" s="673">
        <v>24</v>
      </c>
      <c r="AG162" s="673">
        <v>23</v>
      </c>
      <c r="AH162" s="673">
        <v>24</v>
      </c>
      <c r="AI162" s="627">
        <v>24</v>
      </c>
      <c r="AJ162" s="627">
        <v>24</v>
      </c>
      <c r="AK162" s="627">
        <v>24</v>
      </c>
      <c r="AL162" s="627">
        <v>24</v>
      </c>
      <c r="AM162" s="627">
        <v>24</v>
      </c>
      <c r="AN162" s="627">
        <v>23</v>
      </c>
      <c r="AO162" s="627">
        <v>24</v>
      </c>
      <c r="AP162" s="627">
        <v>24</v>
      </c>
      <c r="AQ162" s="627">
        <v>24</v>
      </c>
      <c r="AR162" s="627">
        <v>23</v>
      </c>
      <c r="AT162" s="673"/>
      <c r="AU162" s="673"/>
      <c r="AV162" s="673"/>
      <c r="AW162" s="673"/>
      <c r="AX162" s="673"/>
      <c r="AY162" s="673"/>
      <c r="AZ162" s="673"/>
    </row>
    <row r="163" spans="1:52" ht="15.95">
      <c r="A163" s="673" t="s">
        <v>640</v>
      </c>
      <c r="B163" s="673">
        <v>2</v>
      </c>
      <c r="C163" s="673"/>
      <c r="D163" s="673" t="s">
        <v>642</v>
      </c>
      <c r="E163" s="673" t="s">
        <v>375</v>
      </c>
      <c r="F163" s="875">
        <v>1362663</v>
      </c>
      <c r="G163" s="673" t="s">
        <v>144</v>
      </c>
      <c r="H163" s="673" t="s">
        <v>179</v>
      </c>
      <c r="I163" s="673" t="s">
        <v>316</v>
      </c>
      <c r="J163" s="876">
        <v>44081</v>
      </c>
      <c r="K163" s="1107">
        <f t="shared" ca="1" si="6"/>
        <v>3.0027777777777778</v>
      </c>
      <c r="L163" s="1107">
        <f t="shared" ca="1" si="7"/>
        <v>1096</v>
      </c>
      <c r="M163" s="1107">
        <f t="shared" ca="1" si="8"/>
        <v>36.533333333333331</v>
      </c>
      <c r="N163" s="678">
        <v>44445</v>
      </c>
      <c r="O163" s="923">
        <v>12.13</v>
      </c>
      <c r="P163" s="673" t="s">
        <v>387</v>
      </c>
      <c r="Q163" s="673">
        <v>209</v>
      </c>
      <c r="R163" s="673"/>
      <c r="S163" s="673"/>
      <c r="T163" s="673"/>
      <c r="U163" s="673"/>
      <c r="V163" s="673"/>
      <c r="W163" s="673"/>
      <c r="X163" s="673"/>
      <c r="Y163" s="673"/>
      <c r="Z163" s="673"/>
      <c r="AA163" s="673"/>
      <c r="AB163" s="673"/>
      <c r="AC163" s="673"/>
      <c r="AD163" s="673"/>
      <c r="AE163" s="673">
        <v>24</v>
      </c>
      <c r="AF163" s="673">
        <v>28</v>
      </c>
      <c r="AG163" s="673">
        <v>21</v>
      </c>
      <c r="AH163" s="673">
        <v>22</v>
      </c>
      <c r="AI163" s="627">
        <v>23</v>
      </c>
      <c r="AJ163" s="627">
        <v>23</v>
      </c>
      <c r="AK163" s="627">
        <v>22</v>
      </c>
      <c r="AL163" s="627">
        <v>23</v>
      </c>
      <c r="AM163" s="627">
        <v>22</v>
      </c>
      <c r="AN163" s="627">
        <v>22</v>
      </c>
      <c r="AO163" s="627">
        <v>22</v>
      </c>
      <c r="AP163" s="627">
        <v>22</v>
      </c>
      <c r="AQ163" s="627">
        <v>22</v>
      </c>
      <c r="AR163" s="627">
        <v>22</v>
      </c>
      <c r="AT163" s="673"/>
      <c r="AU163" s="673"/>
      <c r="AV163" s="673"/>
      <c r="AW163" s="673"/>
      <c r="AX163" s="673"/>
      <c r="AY163" s="673"/>
      <c r="AZ163" s="673"/>
    </row>
    <row r="164" spans="1:52" ht="15.95">
      <c r="A164" s="673" t="s">
        <v>640</v>
      </c>
      <c r="B164" s="673">
        <v>3</v>
      </c>
      <c r="C164" s="673"/>
      <c r="D164" s="673" t="s">
        <v>643</v>
      </c>
      <c r="E164" s="673" t="s">
        <v>375</v>
      </c>
      <c r="F164" s="875">
        <v>1362663</v>
      </c>
      <c r="G164" s="673" t="s">
        <v>144</v>
      </c>
      <c r="H164" s="673" t="s">
        <v>179</v>
      </c>
      <c r="I164" s="673" t="s">
        <v>323</v>
      </c>
      <c r="J164" s="876">
        <v>44081</v>
      </c>
      <c r="K164" s="1107">
        <f t="shared" ca="1" si="6"/>
        <v>3.0027777777777778</v>
      </c>
      <c r="L164" s="1107">
        <f t="shared" ca="1" si="7"/>
        <v>1096</v>
      </c>
      <c r="M164" s="1107">
        <f t="shared" ca="1" si="8"/>
        <v>36.533333333333331</v>
      </c>
      <c r="N164" s="678">
        <v>44445</v>
      </c>
      <c r="O164" s="923">
        <v>12.13</v>
      </c>
      <c r="P164" s="673" t="s">
        <v>387</v>
      </c>
      <c r="Q164" s="673">
        <v>194</v>
      </c>
      <c r="R164" s="673"/>
      <c r="S164" s="673"/>
      <c r="T164" s="673"/>
      <c r="U164" s="673"/>
      <c r="V164" s="673"/>
      <c r="W164" s="673"/>
      <c r="X164" s="673"/>
      <c r="Y164" s="673"/>
      <c r="Z164" s="673"/>
      <c r="AA164" s="673"/>
      <c r="AB164" s="673"/>
      <c r="AC164" s="673"/>
      <c r="AD164" s="673"/>
      <c r="AE164" s="673">
        <v>30</v>
      </c>
      <c r="AF164" s="673">
        <v>29</v>
      </c>
      <c r="AG164" s="673">
        <v>29</v>
      </c>
      <c r="AH164" s="673">
        <v>29</v>
      </c>
      <c r="AI164" s="627">
        <v>29</v>
      </c>
      <c r="AJ164" s="627">
        <v>28</v>
      </c>
      <c r="AK164" s="627">
        <v>28</v>
      </c>
      <c r="AL164" s="627">
        <v>28</v>
      </c>
      <c r="AM164" s="627">
        <v>28</v>
      </c>
      <c r="AN164" s="627">
        <v>28</v>
      </c>
      <c r="AO164" s="627">
        <v>30</v>
      </c>
      <c r="AP164" s="627">
        <v>29</v>
      </c>
      <c r="AQ164" s="627">
        <v>28</v>
      </c>
      <c r="AR164" s="627">
        <v>24</v>
      </c>
      <c r="AT164" s="673"/>
      <c r="AU164" s="673"/>
      <c r="AV164" s="673"/>
      <c r="AW164" s="673"/>
      <c r="AX164" s="673"/>
      <c r="AY164" s="673"/>
      <c r="AZ164" s="673"/>
    </row>
    <row r="165" spans="1:52" ht="15.95">
      <c r="A165" s="673" t="s">
        <v>640</v>
      </c>
      <c r="B165" s="673">
        <v>4</v>
      </c>
      <c r="C165" s="673"/>
      <c r="D165" s="673" t="s">
        <v>644</v>
      </c>
      <c r="E165" s="673" t="s">
        <v>375</v>
      </c>
      <c r="F165" s="875">
        <v>1362663</v>
      </c>
      <c r="G165" s="673" t="s">
        <v>144</v>
      </c>
      <c r="H165" s="673" t="s">
        <v>179</v>
      </c>
      <c r="I165" s="673" t="s">
        <v>320</v>
      </c>
      <c r="J165" s="876">
        <v>44081</v>
      </c>
      <c r="K165" s="1107">
        <f t="shared" ca="1" si="6"/>
        <v>3.0027777777777778</v>
      </c>
      <c r="L165" s="1107">
        <f t="shared" ca="1" si="7"/>
        <v>1096</v>
      </c>
      <c r="M165" s="1107">
        <f t="shared" ca="1" si="8"/>
        <v>36.533333333333331</v>
      </c>
      <c r="N165" s="678">
        <v>44445</v>
      </c>
      <c r="O165" s="923">
        <v>12.13</v>
      </c>
      <c r="P165" s="673" t="s">
        <v>387</v>
      </c>
      <c r="Q165" s="673">
        <v>179</v>
      </c>
      <c r="R165" s="673"/>
      <c r="S165" s="673"/>
      <c r="T165" s="673"/>
      <c r="U165" s="673"/>
      <c r="V165" s="673"/>
      <c r="W165" s="673"/>
      <c r="X165" s="673"/>
      <c r="Y165" s="673"/>
      <c r="Z165" s="673"/>
      <c r="AA165" s="673"/>
      <c r="AB165" s="673"/>
      <c r="AC165" s="673"/>
      <c r="AD165" s="673"/>
      <c r="AE165" s="673">
        <v>29</v>
      </c>
      <c r="AF165" s="673">
        <v>26</v>
      </c>
      <c r="AG165" s="673">
        <v>28</v>
      </c>
      <c r="AH165" s="673">
        <v>28</v>
      </c>
      <c r="AI165" s="627">
        <v>29</v>
      </c>
      <c r="AJ165" s="627">
        <v>29</v>
      </c>
      <c r="AK165" s="627">
        <v>28</v>
      </c>
      <c r="AL165" s="627">
        <v>28</v>
      </c>
      <c r="AM165" s="627">
        <v>28</v>
      </c>
      <c r="AN165" s="627">
        <v>27</v>
      </c>
      <c r="AO165" s="627">
        <v>28</v>
      </c>
      <c r="AP165" s="627">
        <v>28</v>
      </c>
      <c r="AQ165" s="627">
        <v>28</v>
      </c>
      <c r="AR165" s="627">
        <v>27</v>
      </c>
      <c r="AT165" s="673"/>
      <c r="AU165" s="673"/>
      <c r="AV165" s="673"/>
      <c r="AW165" s="673"/>
      <c r="AX165" s="673"/>
      <c r="AY165" s="673"/>
      <c r="AZ165" s="673"/>
    </row>
    <row r="166" spans="1:52" ht="15.95">
      <c r="A166" s="673" t="s">
        <v>640</v>
      </c>
      <c r="B166" s="673">
        <v>5</v>
      </c>
      <c r="C166" s="673"/>
      <c r="D166" s="673" t="s">
        <v>645</v>
      </c>
      <c r="E166" s="673" t="s">
        <v>375</v>
      </c>
      <c r="F166" s="875">
        <v>1362663</v>
      </c>
      <c r="G166" s="673" t="s">
        <v>144</v>
      </c>
      <c r="H166" s="673" t="s">
        <v>179</v>
      </c>
      <c r="I166" s="673" t="s">
        <v>412</v>
      </c>
      <c r="J166" s="876">
        <v>44081</v>
      </c>
      <c r="K166" s="1107">
        <f t="shared" ca="1" si="6"/>
        <v>3.0027777777777778</v>
      </c>
      <c r="L166" s="1107">
        <f t="shared" ca="1" si="7"/>
        <v>1096</v>
      </c>
      <c r="M166" s="1107">
        <f t="shared" ca="1" si="8"/>
        <v>36.533333333333331</v>
      </c>
      <c r="N166" s="678">
        <v>44445</v>
      </c>
      <c r="O166" s="923">
        <v>12.13</v>
      </c>
      <c r="P166" s="673" t="s">
        <v>387</v>
      </c>
      <c r="Q166" s="673">
        <v>158</v>
      </c>
      <c r="R166" s="673"/>
      <c r="S166" s="673"/>
      <c r="T166" s="673"/>
      <c r="U166" s="673"/>
      <c r="V166" s="673"/>
      <c r="W166" s="673"/>
      <c r="X166" s="673"/>
      <c r="Y166" s="673"/>
      <c r="Z166" s="673"/>
      <c r="AA166" s="673"/>
      <c r="AB166" s="673"/>
      <c r="AC166" s="673"/>
      <c r="AD166" s="673"/>
      <c r="AE166" s="673">
        <v>26</v>
      </c>
      <c r="AF166" s="673">
        <v>24</v>
      </c>
      <c r="AG166" s="673">
        <v>25</v>
      </c>
      <c r="AH166" s="673">
        <v>25</v>
      </c>
      <c r="AI166" s="627">
        <v>26</v>
      </c>
      <c r="AJ166" s="627">
        <v>26</v>
      </c>
      <c r="AK166" s="627">
        <v>25</v>
      </c>
      <c r="AL166" s="627">
        <v>25</v>
      </c>
      <c r="AM166" s="627">
        <v>25</v>
      </c>
      <c r="AN166" s="627">
        <v>26</v>
      </c>
      <c r="AO166" s="627">
        <v>26</v>
      </c>
      <c r="AP166" s="627">
        <v>27</v>
      </c>
      <c r="AQ166" s="627">
        <v>26</v>
      </c>
      <c r="AR166" s="627">
        <v>27</v>
      </c>
      <c r="AT166" s="673"/>
      <c r="AU166" s="673"/>
      <c r="AV166" s="673"/>
      <c r="AW166" s="673"/>
      <c r="AX166" s="673"/>
      <c r="AY166" s="673"/>
      <c r="AZ166" s="673"/>
    </row>
    <row r="167" spans="1:52" ht="15.95">
      <c r="A167" s="673" t="s">
        <v>640</v>
      </c>
      <c r="B167" s="673">
        <v>6</v>
      </c>
      <c r="C167" s="673"/>
      <c r="D167" s="673" t="s">
        <v>646</v>
      </c>
      <c r="E167" s="673" t="s">
        <v>386</v>
      </c>
      <c r="F167" s="673">
        <v>1299778</v>
      </c>
      <c r="G167" s="673" t="s">
        <v>142</v>
      </c>
      <c r="H167" s="673" t="s">
        <v>179</v>
      </c>
      <c r="I167" s="673" t="s">
        <v>329</v>
      </c>
      <c r="J167" s="876">
        <v>44102</v>
      </c>
      <c r="K167" s="1107">
        <f t="shared" ca="1" si="6"/>
        <v>2.9444444444444446</v>
      </c>
      <c r="L167" s="1107">
        <f t="shared" ca="1" si="7"/>
        <v>1075</v>
      </c>
      <c r="M167" s="1107">
        <f t="shared" ca="1" si="8"/>
        <v>35.833333333333336</v>
      </c>
      <c r="N167" s="678">
        <v>44445</v>
      </c>
      <c r="O167" s="923">
        <v>11.43</v>
      </c>
      <c r="P167" s="673" t="s">
        <v>387</v>
      </c>
      <c r="Q167" s="673">
        <v>193</v>
      </c>
      <c r="R167" s="673"/>
      <c r="S167" s="673"/>
      <c r="T167" s="673"/>
      <c r="U167" s="673"/>
      <c r="V167" s="673"/>
      <c r="W167" s="673"/>
      <c r="X167" s="673"/>
      <c r="Y167" s="673"/>
      <c r="Z167" s="673"/>
      <c r="AA167" s="673"/>
      <c r="AB167" s="673"/>
      <c r="AC167" s="673"/>
      <c r="AD167" s="673"/>
      <c r="AE167" s="673">
        <v>36</v>
      </c>
      <c r="AF167" s="673">
        <v>35</v>
      </c>
      <c r="AG167" s="673">
        <v>35</v>
      </c>
      <c r="AH167" s="673">
        <v>35</v>
      </c>
      <c r="AI167" s="627">
        <v>35</v>
      </c>
      <c r="AJ167" s="627">
        <v>35</v>
      </c>
      <c r="AK167" s="627">
        <v>35</v>
      </c>
      <c r="AL167" s="627">
        <v>35</v>
      </c>
      <c r="AM167" s="627">
        <v>34</v>
      </c>
      <c r="AN167" s="627">
        <v>36</v>
      </c>
      <c r="AO167" s="627">
        <v>36</v>
      </c>
      <c r="AP167" s="627">
        <v>36</v>
      </c>
      <c r="AQ167" s="627">
        <v>36</v>
      </c>
      <c r="AR167" s="627">
        <v>36</v>
      </c>
      <c r="AT167" s="673"/>
      <c r="AU167" s="673"/>
      <c r="AV167" s="673"/>
      <c r="AW167" s="673"/>
      <c r="AX167" s="673"/>
      <c r="AY167" s="673"/>
      <c r="AZ167" s="673"/>
    </row>
    <row r="168" spans="1:52" ht="15.95">
      <c r="A168" s="673" t="s">
        <v>640</v>
      </c>
      <c r="B168" s="673">
        <v>7</v>
      </c>
      <c r="C168" s="673"/>
      <c r="D168" s="673" t="s">
        <v>647</v>
      </c>
      <c r="E168" s="673" t="s">
        <v>386</v>
      </c>
      <c r="F168" s="673">
        <v>1324364</v>
      </c>
      <c r="G168" s="673" t="s">
        <v>144</v>
      </c>
      <c r="H168" s="673" t="s">
        <v>179</v>
      </c>
      <c r="I168" s="673" t="s">
        <v>329</v>
      </c>
      <c r="J168" s="876">
        <v>44095</v>
      </c>
      <c r="K168" s="1107">
        <f t="shared" ca="1" si="6"/>
        <v>2.963888888888889</v>
      </c>
      <c r="L168" s="1107">
        <f t="shared" ca="1" si="7"/>
        <v>1082</v>
      </c>
      <c r="M168" s="1107">
        <f t="shared" ca="1" si="8"/>
        <v>36.06666666666667</v>
      </c>
      <c r="N168" s="678">
        <v>44445</v>
      </c>
      <c r="O168" s="923">
        <v>11.67</v>
      </c>
      <c r="P168" s="673" t="s">
        <v>387</v>
      </c>
      <c r="Q168" s="673">
        <v>201</v>
      </c>
      <c r="R168" s="673"/>
      <c r="S168" s="673"/>
      <c r="T168" s="673"/>
      <c r="U168" s="673"/>
      <c r="V168" s="673"/>
      <c r="W168" s="673"/>
      <c r="X168" s="673"/>
      <c r="Y168" s="673"/>
      <c r="Z168" s="673"/>
      <c r="AA168" s="673"/>
      <c r="AB168" s="673"/>
      <c r="AC168" s="673"/>
      <c r="AD168" s="673"/>
      <c r="AE168" s="673">
        <v>26</v>
      </c>
      <c r="AF168" s="673">
        <v>26</v>
      </c>
      <c r="AG168" s="673">
        <v>26</v>
      </c>
      <c r="AH168" s="673">
        <v>26</v>
      </c>
      <c r="AI168" s="627">
        <v>26</v>
      </c>
      <c r="AJ168" s="627">
        <v>26</v>
      </c>
      <c r="AK168" s="627">
        <v>26</v>
      </c>
      <c r="AL168" s="627">
        <v>26</v>
      </c>
      <c r="AM168" s="627">
        <v>26</v>
      </c>
      <c r="AN168" s="627">
        <v>27</v>
      </c>
      <c r="AO168" s="627">
        <v>25</v>
      </c>
      <c r="AP168" s="627">
        <v>26</v>
      </c>
      <c r="AQ168" s="627">
        <v>26</v>
      </c>
      <c r="AR168" s="627">
        <v>26</v>
      </c>
      <c r="AT168" s="673"/>
      <c r="AU168" s="673"/>
      <c r="AV168" s="673"/>
      <c r="AW168" s="673"/>
      <c r="AX168" s="673"/>
      <c r="AY168" s="673"/>
      <c r="AZ168" s="673"/>
    </row>
    <row r="169" spans="1:52" ht="15.95">
      <c r="A169" s="673" t="s">
        <v>640</v>
      </c>
      <c r="B169" s="673">
        <v>8</v>
      </c>
      <c r="C169" s="673"/>
      <c r="D169" s="673" t="s">
        <v>648</v>
      </c>
      <c r="E169" s="673" t="s">
        <v>386</v>
      </c>
      <c r="F169" s="673">
        <v>1324364</v>
      </c>
      <c r="G169" s="673" t="s">
        <v>144</v>
      </c>
      <c r="H169" s="673" t="s">
        <v>179</v>
      </c>
      <c r="I169" s="673" t="s">
        <v>649</v>
      </c>
      <c r="J169" s="678">
        <v>44095</v>
      </c>
      <c r="K169" s="1107">
        <f t="shared" ca="1" si="6"/>
        <v>2.963888888888889</v>
      </c>
      <c r="L169" s="1107">
        <f t="shared" ca="1" si="7"/>
        <v>1082</v>
      </c>
      <c r="M169" s="1107">
        <f t="shared" ca="1" si="8"/>
        <v>36.06666666666667</v>
      </c>
      <c r="N169" s="678">
        <v>44445</v>
      </c>
      <c r="O169" s="1228">
        <v>11.67</v>
      </c>
      <c r="P169" s="673" t="s">
        <v>387</v>
      </c>
      <c r="Q169" s="673">
        <v>189</v>
      </c>
      <c r="R169" s="673"/>
      <c r="S169" s="673"/>
      <c r="T169" s="673"/>
      <c r="U169" s="673"/>
      <c r="V169" s="673"/>
      <c r="W169" s="673"/>
      <c r="X169" s="673"/>
      <c r="Y169" s="673"/>
      <c r="Z169" s="673"/>
      <c r="AA169" s="673"/>
      <c r="AB169" s="673"/>
      <c r="AC169" s="673"/>
      <c r="AD169" s="673"/>
      <c r="AE169" s="673">
        <v>28</v>
      </c>
      <c r="AF169" s="673">
        <v>28</v>
      </c>
      <c r="AG169" s="673">
        <v>28</v>
      </c>
      <c r="AH169" s="673">
        <v>29</v>
      </c>
      <c r="AI169" s="627">
        <v>28</v>
      </c>
      <c r="AJ169" s="627">
        <v>28</v>
      </c>
      <c r="AK169" s="627">
        <v>27</v>
      </c>
      <c r="AL169" s="627">
        <v>28</v>
      </c>
      <c r="AM169" s="627">
        <v>27</v>
      </c>
      <c r="AN169" s="627">
        <v>27</v>
      </c>
      <c r="AO169" s="627">
        <v>28</v>
      </c>
      <c r="AP169" s="627">
        <v>28</v>
      </c>
      <c r="AQ169" s="627">
        <v>28</v>
      </c>
      <c r="AR169" s="627">
        <v>28</v>
      </c>
      <c r="AT169" s="673"/>
      <c r="AU169" s="673"/>
      <c r="AV169" s="673"/>
      <c r="AW169" s="673"/>
      <c r="AX169" s="673"/>
      <c r="AY169" s="673"/>
      <c r="AZ169" s="673"/>
    </row>
    <row r="170" spans="1:52" ht="15.95">
      <c r="A170" s="673" t="s">
        <v>640</v>
      </c>
      <c r="B170" s="673">
        <v>9</v>
      </c>
      <c r="C170" s="673"/>
      <c r="D170" s="673" t="s">
        <v>650</v>
      </c>
      <c r="E170" s="673" t="s">
        <v>396</v>
      </c>
      <c r="F170" s="875">
        <v>1343446</v>
      </c>
      <c r="G170" s="875" t="s">
        <v>144</v>
      </c>
      <c r="H170" s="875" t="s">
        <v>183</v>
      </c>
      <c r="I170" s="875" t="s">
        <v>329</v>
      </c>
      <c r="J170" s="678">
        <v>44082</v>
      </c>
      <c r="K170" s="1107">
        <f t="shared" ca="1" si="6"/>
        <v>3</v>
      </c>
      <c r="L170" s="1107">
        <f t="shared" ca="1" si="7"/>
        <v>1095</v>
      </c>
      <c r="M170" s="1107">
        <f t="shared" ca="1" si="8"/>
        <v>36.5</v>
      </c>
      <c r="N170" s="678">
        <v>44445</v>
      </c>
      <c r="O170" s="1228">
        <v>12.1</v>
      </c>
      <c r="P170" s="673" t="s">
        <v>141</v>
      </c>
      <c r="Q170" s="673">
        <v>168</v>
      </c>
      <c r="R170" s="673"/>
      <c r="S170" s="673"/>
      <c r="T170" s="673"/>
      <c r="U170" s="673"/>
      <c r="V170" s="673"/>
      <c r="W170" s="673">
        <v>32</v>
      </c>
      <c r="X170" s="673">
        <v>33</v>
      </c>
      <c r="Y170" s="673">
        <v>35</v>
      </c>
      <c r="Z170" s="673">
        <v>35</v>
      </c>
      <c r="AA170" s="673">
        <v>36</v>
      </c>
      <c r="AB170" s="673">
        <v>37</v>
      </c>
      <c r="AC170" s="673"/>
      <c r="AD170" s="673"/>
      <c r="AE170" s="673">
        <v>38</v>
      </c>
      <c r="AF170" s="673">
        <v>34</v>
      </c>
      <c r="AG170" s="673">
        <v>37</v>
      </c>
      <c r="AH170" s="673">
        <v>36</v>
      </c>
      <c r="AI170" s="627">
        <v>37</v>
      </c>
      <c r="AJ170" s="627">
        <v>37</v>
      </c>
      <c r="AK170" s="627">
        <v>36</v>
      </c>
      <c r="AL170" s="627">
        <v>34</v>
      </c>
      <c r="AM170" s="627">
        <v>35</v>
      </c>
      <c r="AN170" s="627">
        <v>36</v>
      </c>
      <c r="AO170" s="627">
        <v>38</v>
      </c>
      <c r="AP170" s="627">
        <v>38</v>
      </c>
      <c r="AQ170" s="627">
        <v>40</v>
      </c>
      <c r="AR170" s="627">
        <v>41</v>
      </c>
      <c r="AS170" s="673"/>
      <c r="AT170" s="673"/>
      <c r="AU170" s="673"/>
      <c r="AV170" s="673"/>
      <c r="AW170" s="673"/>
      <c r="AX170" s="673"/>
      <c r="AY170" s="673"/>
      <c r="AZ170" s="673"/>
    </row>
    <row r="171" spans="1:52" ht="15.95">
      <c r="A171" s="673" t="s">
        <v>640</v>
      </c>
      <c r="B171" s="673">
        <v>10</v>
      </c>
      <c r="C171" s="673"/>
      <c r="D171" s="673" t="s">
        <v>651</v>
      </c>
      <c r="E171" s="673" t="s">
        <v>396</v>
      </c>
      <c r="F171" s="875">
        <v>1343446</v>
      </c>
      <c r="G171" s="875" t="s">
        <v>144</v>
      </c>
      <c r="H171" s="875" t="s">
        <v>183</v>
      </c>
      <c r="I171" s="875" t="s">
        <v>326</v>
      </c>
      <c r="J171" s="678">
        <v>44082</v>
      </c>
      <c r="K171" s="1107">
        <f t="shared" ca="1" si="6"/>
        <v>3</v>
      </c>
      <c r="L171" s="1107">
        <f t="shared" ca="1" si="7"/>
        <v>1095</v>
      </c>
      <c r="M171" s="1107">
        <f t="shared" ca="1" si="8"/>
        <v>36.5</v>
      </c>
      <c r="N171" s="678">
        <v>44445</v>
      </c>
      <c r="O171" s="1228">
        <v>12.1</v>
      </c>
      <c r="P171" s="673" t="s">
        <v>141</v>
      </c>
      <c r="Q171" s="673">
        <v>198</v>
      </c>
      <c r="R171" s="673"/>
      <c r="S171" s="673"/>
      <c r="T171" s="673"/>
      <c r="U171" s="673"/>
      <c r="V171" s="673"/>
      <c r="W171" s="673">
        <v>32</v>
      </c>
      <c r="X171" s="673">
        <v>34</v>
      </c>
      <c r="Y171" s="673">
        <v>34</v>
      </c>
      <c r="Z171" s="673">
        <v>34</v>
      </c>
      <c r="AA171" s="673">
        <v>35</v>
      </c>
      <c r="AB171" s="673">
        <v>38</v>
      </c>
      <c r="AC171" s="673"/>
      <c r="AD171" s="673"/>
      <c r="AE171" s="673">
        <v>39</v>
      </c>
      <c r="AF171" s="673">
        <v>39</v>
      </c>
      <c r="AG171" s="673">
        <v>42</v>
      </c>
      <c r="AH171" s="673">
        <v>42</v>
      </c>
      <c r="AI171" s="627">
        <v>42</v>
      </c>
      <c r="AJ171" s="627">
        <v>42</v>
      </c>
      <c r="AK171" s="627">
        <v>43</v>
      </c>
      <c r="AL171" s="627">
        <v>42</v>
      </c>
      <c r="AM171" s="627">
        <v>43</v>
      </c>
      <c r="AN171" s="627">
        <v>44</v>
      </c>
      <c r="AO171" s="627">
        <v>46</v>
      </c>
      <c r="AP171" s="627">
        <v>46</v>
      </c>
      <c r="AQ171" s="627">
        <v>48</v>
      </c>
      <c r="AR171" s="627">
        <v>48</v>
      </c>
      <c r="AS171" s="673"/>
      <c r="AT171" s="673"/>
      <c r="AU171" s="673"/>
      <c r="AV171" s="673"/>
      <c r="AW171" s="673"/>
      <c r="AX171" s="673"/>
      <c r="AY171" s="673"/>
      <c r="AZ171" s="673"/>
    </row>
    <row r="172" spans="1:52" ht="15.95">
      <c r="A172" s="673" t="s">
        <v>640</v>
      </c>
      <c r="B172" s="673">
        <v>11</v>
      </c>
      <c r="C172" s="673"/>
      <c r="D172" s="673" t="s">
        <v>652</v>
      </c>
      <c r="E172" s="673" t="s">
        <v>396</v>
      </c>
      <c r="F172" s="875">
        <v>1343446</v>
      </c>
      <c r="G172" s="875" t="s">
        <v>144</v>
      </c>
      <c r="H172" s="875" t="s">
        <v>183</v>
      </c>
      <c r="I172" s="875" t="s">
        <v>316</v>
      </c>
      <c r="J172" s="678">
        <v>44082</v>
      </c>
      <c r="K172" s="1107">
        <f t="shared" ca="1" si="6"/>
        <v>3</v>
      </c>
      <c r="L172" s="1107">
        <f t="shared" ca="1" si="7"/>
        <v>1095</v>
      </c>
      <c r="M172" s="1107">
        <f t="shared" ca="1" si="8"/>
        <v>36.5</v>
      </c>
      <c r="N172" s="678">
        <v>44445</v>
      </c>
      <c r="O172" s="1228">
        <v>12.1</v>
      </c>
      <c r="P172" s="673" t="s">
        <v>141</v>
      </c>
      <c r="Q172" s="673">
        <v>206</v>
      </c>
      <c r="R172" s="673"/>
      <c r="S172" s="673"/>
      <c r="T172" s="673"/>
      <c r="U172" s="673"/>
      <c r="V172" s="673"/>
      <c r="W172" s="673">
        <v>27</v>
      </c>
      <c r="X172" s="673">
        <v>27</v>
      </c>
      <c r="Y172" s="673">
        <v>28</v>
      </c>
      <c r="Z172" s="673">
        <v>28</v>
      </c>
      <c r="AA172" s="673">
        <v>29</v>
      </c>
      <c r="AB172" s="673">
        <v>30</v>
      </c>
      <c r="AC172" s="673"/>
      <c r="AD172" s="673"/>
      <c r="AE172" s="673">
        <v>33</v>
      </c>
      <c r="AF172" s="673">
        <v>30</v>
      </c>
      <c r="AG172" s="673">
        <v>31</v>
      </c>
      <c r="AH172" s="673">
        <v>30</v>
      </c>
      <c r="AI172" s="627">
        <v>31</v>
      </c>
      <c r="AJ172" s="627">
        <v>31</v>
      </c>
      <c r="AK172" s="627">
        <v>32</v>
      </c>
      <c r="AL172" s="627">
        <v>31</v>
      </c>
      <c r="AM172" s="627">
        <v>31</v>
      </c>
      <c r="AN172" s="627">
        <v>30</v>
      </c>
      <c r="AO172" s="627">
        <v>30</v>
      </c>
      <c r="AP172" s="627">
        <v>31</v>
      </c>
      <c r="AQ172" s="627">
        <v>31</v>
      </c>
      <c r="AR172" s="627">
        <v>31</v>
      </c>
      <c r="AS172" s="673"/>
      <c r="AT172" s="673"/>
      <c r="AU172" s="673"/>
      <c r="AV172" s="673"/>
      <c r="AW172" s="673"/>
      <c r="AX172" s="673"/>
      <c r="AY172" s="673"/>
      <c r="AZ172" s="673"/>
    </row>
    <row r="173" spans="1:52" ht="15.95">
      <c r="A173" s="673" t="s">
        <v>640</v>
      </c>
      <c r="B173" s="673">
        <v>12</v>
      </c>
      <c r="C173" s="673"/>
      <c r="D173" s="673" t="s">
        <v>653</v>
      </c>
      <c r="E173" s="673" t="s">
        <v>396</v>
      </c>
      <c r="F173" s="875">
        <v>1343446</v>
      </c>
      <c r="G173" s="875" t="s">
        <v>144</v>
      </c>
      <c r="H173" s="875" t="s">
        <v>183</v>
      </c>
      <c r="I173" s="875" t="s">
        <v>323</v>
      </c>
      <c r="J173" s="678">
        <v>44082</v>
      </c>
      <c r="K173" s="1107">
        <f t="shared" ca="1" si="6"/>
        <v>3</v>
      </c>
      <c r="L173" s="1107">
        <f t="shared" ca="1" si="7"/>
        <v>1095</v>
      </c>
      <c r="M173" s="1107">
        <f t="shared" ca="1" si="8"/>
        <v>36.5</v>
      </c>
      <c r="N173" s="678">
        <v>44445</v>
      </c>
      <c r="O173" s="1228">
        <v>12.1</v>
      </c>
      <c r="P173" s="673" t="s">
        <v>141</v>
      </c>
      <c r="Q173" s="673">
        <v>173</v>
      </c>
      <c r="R173" s="673"/>
      <c r="S173" s="673"/>
      <c r="T173" s="673"/>
      <c r="U173" s="673"/>
      <c r="V173" s="673"/>
      <c r="W173" s="673">
        <v>29</v>
      </c>
      <c r="X173" s="673">
        <v>29</v>
      </c>
      <c r="Y173" s="673">
        <v>30</v>
      </c>
      <c r="Z173" s="673">
        <v>31</v>
      </c>
      <c r="AA173" s="673">
        <v>31</v>
      </c>
      <c r="AB173" s="673">
        <v>31</v>
      </c>
      <c r="AC173" s="673"/>
      <c r="AD173" s="673"/>
      <c r="AE173" s="673">
        <v>35</v>
      </c>
      <c r="AF173" s="673">
        <v>33</v>
      </c>
      <c r="AG173" s="673">
        <v>34</v>
      </c>
      <c r="AH173" s="673">
        <v>35</v>
      </c>
      <c r="AI173" s="627">
        <v>37</v>
      </c>
      <c r="AJ173" s="627">
        <v>37</v>
      </c>
      <c r="AK173" s="627">
        <v>35</v>
      </c>
      <c r="AL173" s="627">
        <v>34</v>
      </c>
      <c r="AM173" s="627">
        <v>36</v>
      </c>
      <c r="AN173" s="627">
        <v>36</v>
      </c>
      <c r="AO173" s="627">
        <v>38</v>
      </c>
      <c r="AP173" s="627">
        <v>37</v>
      </c>
      <c r="AQ173" s="627">
        <v>38</v>
      </c>
      <c r="AR173" s="627">
        <v>39</v>
      </c>
      <c r="AS173" s="673"/>
      <c r="AT173" s="673"/>
      <c r="AU173" s="673"/>
      <c r="AV173" s="673"/>
      <c r="AW173" s="673"/>
      <c r="AX173" s="673"/>
      <c r="AY173" s="673"/>
      <c r="AZ173" s="673"/>
    </row>
    <row r="174" spans="1:52" ht="15.95">
      <c r="A174" s="673" t="s">
        <v>640</v>
      </c>
      <c r="B174" s="673">
        <v>13</v>
      </c>
      <c r="C174" s="673"/>
      <c r="D174" s="673" t="s">
        <v>654</v>
      </c>
      <c r="E174" s="673" t="s">
        <v>396</v>
      </c>
      <c r="F174" s="875">
        <v>1343446</v>
      </c>
      <c r="G174" s="875" t="s">
        <v>144</v>
      </c>
      <c r="H174" s="875" t="s">
        <v>183</v>
      </c>
      <c r="I174" s="875" t="s">
        <v>320</v>
      </c>
      <c r="J174" s="678">
        <v>44082</v>
      </c>
      <c r="K174" s="1107">
        <f t="shared" ca="1" si="6"/>
        <v>3</v>
      </c>
      <c r="L174" s="1107">
        <f t="shared" ca="1" si="7"/>
        <v>1095</v>
      </c>
      <c r="M174" s="1107">
        <f t="shared" ca="1" si="8"/>
        <v>36.5</v>
      </c>
      <c r="N174" s="678">
        <v>44445</v>
      </c>
      <c r="O174" s="1228">
        <v>12.1</v>
      </c>
      <c r="P174" s="673" t="s">
        <v>141</v>
      </c>
      <c r="Q174" s="673">
        <v>181</v>
      </c>
      <c r="R174" s="673"/>
      <c r="S174" s="673"/>
      <c r="T174" s="673"/>
      <c r="U174" s="673"/>
      <c r="V174" s="673"/>
      <c r="W174" s="673">
        <v>31</v>
      </c>
      <c r="X174" s="673">
        <v>31</v>
      </c>
      <c r="Y174" s="673">
        <v>32</v>
      </c>
      <c r="Z174" s="673">
        <v>32</v>
      </c>
      <c r="AA174" s="673">
        <v>31</v>
      </c>
      <c r="AB174" s="673">
        <v>32</v>
      </c>
      <c r="AC174" s="673"/>
      <c r="AD174" s="673"/>
      <c r="AE174" s="673">
        <v>34</v>
      </c>
      <c r="AF174" s="673">
        <v>33</v>
      </c>
      <c r="AG174" s="673">
        <v>34</v>
      </c>
      <c r="AH174" s="673">
        <v>33</v>
      </c>
      <c r="AI174" s="627">
        <v>33</v>
      </c>
      <c r="AJ174" s="627">
        <v>36</v>
      </c>
      <c r="AK174" s="627">
        <v>36</v>
      </c>
      <c r="AL174" s="627">
        <v>34</v>
      </c>
      <c r="AM174" s="627">
        <v>35</v>
      </c>
      <c r="AN174" s="627">
        <v>36</v>
      </c>
      <c r="AO174" s="627">
        <v>36</v>
      </c>
      <c r="AP174" s="627">
        <v>35</v>
      </c>
      <c r="AQ174" s="627">
        <v>37</v>
      </c>
      <c r="AR174" s="627">
        <v>35</v>
      </c>
      <c r="AS174" s="673"/>
      <c r="AT174" s="673"/>
      <c r="AU174" s="673"/>
      <c r="AV174" s="673"/>
      <c r="AW174" s="673"/>
      <c r="AX174" s="673"/>
      <c r="AY174" s="673"/>
      <c r="AZ174" s="673"/>
    </row>
    <row r="175" spans="1:52" ht="15.95">
      <c r="A175" s="673" t="s">
        <v>640</v>
      </c>
      <c r="B175" s="673">
        <v>14</v>
      </c>
      <c r="C175" s="673"/>
      <c r="D175" s="673" t="s">
        <v>655</v>
      </c>
      <c r="E175" s="673" t="s">
        <v>423</v>
      </c>
      <c r="F175" s="875">
        <v>1362660</v>
      </c>
      <c r="G175" s="875" t="s">
        <v>144</v>
      </c>
      <c r="H175" s="875" t="s">
        <v>183</v>
      </c>
      <c r="I175" s="875" t="s">
        <v>329</v>
      </c>
      <c r="J175" s="678">
        <v>44107</v>
      </c>
      <c r="K175" s="1107">
        <f t="shared" ca="1" si="6"/>
        <v>2.9305555555555554</v>
      </c>
      <c r="L175" s="1107">
        <f t="shared" ca="1" si="7"/>
        <v>1070</v>
      </c>
      <c r="M175" s="1107">
        <f t="shared" ca="1" si="8"/>
        <v>35.666666666666664</v>
      </c>
      <c r="N175" s="678">
        <v>44445</v>
      </c>
      <c r="O175" s="1228">
        <v>11.27</v>
      </c>
      <c r="P175" s="673" t="s">
        <v>141</v>
      </c>
      <c r="Q175" s="673">
        <v>217</v>
      </c>
      <c r="R175" s="673"/>
      <c r="S175" s="673"/>
      <c r="T175" s="673"/>
      <c r="U175" s="673"/>
      <c r="V175" s="673"/>
      <c r="W175" s="673">
        <v>32</v>
      </c>
      <c r="X175" s="673">
        <v>32</v>
      </c>
      <c r="Y175" s="673">
        <v>34</v>
      </c>
      <c r="Z175" s="673">
        <v>35</v>
      </c>
      <c r="AA175" s="673">
        <v>35</v>
      </c>
      <c r="AB175" s="673">
        <v>36</v>
      </c>
      <c r="AC175" s="673"/>
      <c r="AD175" s="673"/>
      <c r="AE175" s="673">
        <v>27</v>
      </c>
      <c r="AF175" s="673">
        <v>27</v>
      </c>
      <c r="AG175" s="673">
        <v>26</v>
      </c>
      <c r="AH175" s="673">
        <v>26</v>
      </c>
      <c r="AI175" s="627">
        <v>28</v>
      </c>
      <c r="AJ175" s="627">
        <v>28</v>
      </c>
      <c r="AK175" s="627">
        <v>28</v>
      </c>
      <c r="AL175" s="627">
        <v>28</v>
      </c>
      <c r="AM175" s="627">
        <v>28</v>
      </c>
      <c r="AN175" s="627">
        <v>29</v>
      </c>
      <c r="AO175" s="627">
        <v>30</v>
      </c>
      <c r="AP175" s="627">
        <v>30</v>
      </c>
      <c r="AQ175" s="627">
        <v>31</v>
      </c>
      <c r="AR175" s="627">
        <v>31</v>
      </c>
      <c r="AS175" s="673"/>
      <c r="AT175" s="673"/>
      <c r="AU175" s="673"/>
      <c r="AV175" s="673"/>
      <c r="AW175" s="673"/>
      <c r="AX175" s="673"/>
      <c r="AY175" s="673"/>
      <c r="AZ175" s="673"/>
    </row>
    <row r="176" spans="1:52" ht="15.95">
      <c r="A176" s="673" t="s">
        <v>640</v>
      </c>
      <c r="B176" s="673">
        <v>15</v>
      </c>
      <c r="C176" s="673"/>
      <c r="D176" s="673" t="s">
        <v>656</v>
      </c>
      <c r="E176" s="673" t="s">
        <v>423</v>
      </c>
      <c r="F176" s="875">
        <v>1362660</v>
      </c>
      <c r="G176" s="875" t="s">
        <v>144</v>
      </c>
      <c r="H176" s="875" t="s">
        <v>183</v>
      </c>
      <c r="I176" s="875" t="s">
        <v>326</v>
      </c>
      <c r="J176" s="678">
        <v>44107</v>
      </c>
      <c r="K176" s="1107">
        <f t="shared" ca="1" si="6"/>
        <v>2.9305555555555554</v>
      </c>
      <c r="L176" s="1107">
        <f t="shared" ca="1" si="7"/>
        <v>1070</v>
      </c>
      <c r="M176" s="1107">
        <f t="shared" ca="1" si="8"/>
        <v>35.666666666666664</v>
      </c>
      <c r="N176" s="678">
        <v>44445</v>
      </c>
      <c r="O176" s="1228">
        <v>11.27</v>
      </c>
      <c r="P176" s="673" t="s">
        <v>141</v>
      </c>
      <c r="Q176" s="673">
        <v>195</v>
      </c>
      <c r="R176" s="673"/>
      <c r="S176" s="673"/>
      <c r="T176" s="673"/>
      <c r="U176" s="673"/>
      <c r="V176" s="673"/>
      <c r="W176" s="673">
        <v>29</v>
      </c>
      <c r="X176" s="673">
        <v>32</v>
      </c>
      <c r="Y176" s="673">
        <v>34</v>
      </c>
      <c r="Z176" s="673">
        <v>36</v>
      </c>
      <c r="AA176" s="673">
        <v>38</v>
      </c>
      <c r="AB176" s="673">
        <v>40</v>
      </c>
      <c r="AC176" s="673"/>
      <c r="AD176" s="673"/>
      <c r="AE176" s="673">
        <v>39</v>
      </c>
      <c r="AF176" s="673">
        <v>35</v>
      </c>
      <c r="AG176" s="673">
        <v>36</v>
      </c>
      <c r="AH176" s="673">
        <v>35</v>
      </c>
      <c r="AI176" s="627">
        <v>36</v>
      </c>
      <c r="AJ176" s="627">
        <v>36</v>
      </c>
      <c r="AK176" s="627">
        <v>37</v>
      </c>
      <c r="AL176" s="627">
        <v>36</v>
      </c>
      <c r="AM176" s="627">
        <v>37</v>
      </c>
      <c r="AN176" s="627">
        <v>38</v>
      </c>
      <c r="AO176" s="627">
        <v>38</v>
      </c>
      <c r="AP176" s="627">
        <v>38</v>
      </c>
      <c r="AQ176" s="627">
        <v>38</v>
      </c>
      <c r="AR176" s="627">
        <v>39</v>
      </c>
      <c r="AS176" s="673"/>
      <c r="AT176" s="673"/>
      <c r="AU176" s="673"/>
      <c r="AV176" s="673"/>
      <c r="AW176" s="673"/>
      <c r="AX176" s="673"/>
      <c r="AY176" s="673"/>
      <c r="AZ176" s="673"/>
    </row>
    <row r="177" spans="1:52" ht="15.95">
      <c r="A177" s="673" t="s">
        <v>640</v>
      </c>
      <c r="B177" s="673">
        <v>16</v>
      </c>
      <c r="C177" s="673"/>
      <c r="D177" s="673" t="s">
        <v>657</v>
      </c>
      <c r="E177" s="673" t="s">
        <v>423</v>
      </c>
      <c r="F177" s="875">
        <v>1362660</v>
      </c>
      <c r="G177" s="875" t="s">
        <v>144</v>
      </c>
      <c r="H177" s="875" t="s">
        <v>183</v>
      </c>
      <c r="I177" s="875" t="s">
        <v>316</v>
      </c>
      <c r="J177" s="678">
        <v>44107</v>
      </c>
      <c r="K177" s="1107">
        <f t="shared" ca="1" si="6"/>
        <v>2.9305555555555554</v>
      </c>
      <c r="L177" s="1107">
        <f t="shared" ca="1" si="7"/>
        <v>1070</v>
      </c>
      <c r="M177" s="1107">
        <f t="shared" ca="1" si="8"/>
        <v>35.666666666666664</v>
      </c>
      <c r="N177" s="678">
        <v>44445</v>
      </c>
      <c r="O177" s="1228">
        <v>11.27</v>
      </c>
      <c r="P177" s="673" t="s">
        <v>141</v>
      </c>
      <c r="Q177" s="673">
        <v>168</v>
      </c>
      <c r="R177" s="673"/>
      <c r="S177" s="673"/>
      <c r="T177" s="673"/>
      <c r="U177" s="673"/>
      <c r="V177" s="673"/>
      <c r="W177" s="673">
        <v>28</v>
      </c>
      <c r="X177" s="673">
        <v>29</v>
      </c>
      <c r="Y177" s="673">
        <v>30</v>
      </c>
      <c r="Z177" s="673">
        <v>31</v>
      </c>
      <c r="AA177" s="673">
        <v>33</v>
      </c>
      <c r="AB177" s="673">
        <v>33</v>
      </c>
      <c r="AC177" s="673"/>
      <c r="AD177" s="673"/>
      <c r="AE177" s="673">
        <v>33</v>
      </c>
      <c r="AF177" s="673">
        <v>33</v>
      </c>
      <c r="AG177" s="673">
        <v>34</v>
      </c>
      <c r="AH177" s="673">
        <v>34</v>
      </c>
      <c r="AI177" s="627">
        <v>33</v>
      </c>
      <c r="AJ177" s="627">
        <v>34</v>
      </c>
      <c r="AK177" s="627">
        <v>35</v>
      </c>
      <c r="AL177" s="627">
        <v>35</v>
      </c>
      <c r="AM177" s="627">
        <v>35</v>
      </c>
      <c r="AN177" s="627">
        <v>36</v>
      </c>
      <c r="AO177" s="627">
        <v>37</v>
      </c>
      <c r="AP177" s="627">
        <v>37</v>
      </c>
      <c r="AQ177" s="627">
        <v>37</v>
      </c>
      <c r="AR177" s="627">
        <v>37</v>
      </c>
      <c r="AS177" s="673"/>
      <c r="AT177" s="673"/>
      <c r="AU177" s="673"/>
      <c r="AV177" s="673"/>
      <c r="AW177" s="673"/>
      <c r="AX177" s="673"/>
      <c r="AY177" s="673"/>
      <c r="AZ177" s="673"/>
    </row>
    <row r="178" spans="1:52" ht="15.95">
      <c r="A178" s="673" t="s">
        <v>640</v>
      </c>
      <c r="B178" s="673">
        <v>17</v>
      </c>
      <c r="C178" s="673"/>
      <c r="D178" s="673" t="s">
        <v>658</v>
      </c>
      <c r="E178" s="673" t="s">
        <v>423</v>
      </c>
      <c r="F178" s="875">
        <v>1362660</v>
      </c>
      <c r="G178" s="875" t="s">
        <v>144</v>
      </c>
      <c r="H178" s="875" t="s">
        <v>183</v>
      </c>
      <c r="I178" s="875" t="s">
        <v>323</v>
      </c>
      <c r="J178" s="678">
        <v>44107</v>
      </c>
      <c r="K178" s="1107">
        <f t="shared" ca="1" si="6"/>
        <v>2.9305555555555554</v>
      </c>
      <c r="L178" s="1107">
        <f t="shared" ca="1" si="7"/>
        <v>1070</v>
      </c>
      <c r="M178" s="1107">
        <f t="shared" ca="1" si="8"/>
        <v>35.666666666666664</v>
      </c>
      <c r="N178" s="678">
        <v>44445</v>
      </c>
      <c r="O178" s="1228">
        <v>11.27</v>
      </c>
      <c r="P178" s="673" t="s">
        <v>141</v>
      </c>
      <c r="Q178" s="673">
        <v>184</v>
      </c>
      <c r="R178" s="673"/>
      <c r="S178" s="673"/>
      <c r="T178" s="673"/>
      <c r="U178" s="673"/>
      <c r="V178" s="673"/>
      <c r="W178" s="673">
        <v>33</v>
      </c>
      <c r="X178" s="673">
        <v>34</v>
      </c>
      <c r="Y178" s="673">
        <v>34</v>
      </c>
      <c r="Z178" s="673">
        <v>35</v>
      </c>
      <c r="AA178" s="673">
        <v>35</v>
      </c>
      <c r="AB178" s="673">
        <v>35</v>
      </c>
      <c r="AC178" s="673"/>
      <c r="AD178" s="673"/>
      <c r="AE178" s="673">
        <v>26</v>
      </c>
      <c r="AF178" s="673">
        <v>27</v>
      </c>
      <c r="AG178" s="673">
        <v>25</v>
      </c>
      <c r="AH178" s="673">
        <v>26</v>
      </c>
      <c r="AI178" s="627">
        <v>26</v>
      </c>
      <c r="AJ178" s="627">
        <v>25</v>
      </c>
      <c r="AK178" s="627">
        <v>27</v>
      </c>
      <c r="AL178" s="627">
        <v>26</v>
      </c>
      <c r="AM178" s="627">
        <v>26</v>
      </c>
      <c r="AN178" s="627">
        <v>26</v>
      </c>
      <c r="AO178" s="627">
        <v>26</v>
      </c>
      <c r="AP178" s="627">
        <v>26</v>
      </c>
      <c r="AQ178" s="627">
        <v>25</v>
      </c>
      <c r="AR178" s="627">
        <v>26</v>
      </c>
      <c r="AT178" s="673"/>
      <c r="AU178" s="673"/>
      <c r="AV178" s="673"/>
      <c r="AW178" s="673"/>
      <c r="AX178" s="673"/>
      <c r="AY178" s="673"/>
      <c r="AZ178" s="673"/>
    </row>
    <row r="179" spans="1:52" ht="15.95">
      <c r="A179" s="673" t="s">
        <v>640</v>
      </c>
      <c r="B179" s="673">
        <v>18</v>
      </c>
      <c r="C179" s="673"/>
      <c r="D179" s="673" t="s">
        <v>659</v>
      </c>
      <c r="E179" s="673" t="s">
        <v>423</v>
      </c>
      <c r="F179" s="875">
        <v>1362660</v>
      </c>
      <c r="G179" s="875" t="s">
        <v>144</v>
      </c>
      <c r="H179" s="875" t="s">
        <v>183</v>
      </c>
      <c r="I179" s="875" t="s">
        <v>320</v>
      </c>
      <c r="J179" s="678">
        <v>44107</v>
      </c>
      <c r="K179" s="1107">
        <f t="shared" ca="1" si="6"/>
        <v>2.9305555555555554</v>
      </c>
      <c r="L179" s="1107">
        <f t="shared" ca="1" si="7"/>
        <v>1070</v>
      </c>
      <c r="M179" s="1107">
        <f t="shared" ca="1" si="8"/>
        <v>35.666666666666664</v>
      </c>
      <c r="N179" s="678">
        <v>44445</v>
      </c>
      <c r="O179" s="1228">
        <v>11.27</v>
      </c>
      <c r="P179" s="673" t="s">
        <v>141</v>
      </c>
      <c r="Q179" s="673"/>
      <c r="R179" s="673"/>
      <c r="S179" s="673"/>
      <c r="T179" s="673"/>
      <c r="U179" s="673"/>
      <c r="V179" s="673"/>
      <c r="W179" s="673"/>
      <c r="X179" s="673"/>
      <c r="Y179" s="673"/>
      <c r="Z179" s="673"/>
      <c r="AA179" s="673"/>
      <c r="AB179" s="673"/>
      <c r="AC179" s="673"/>
      <c r="AD179" s="673"/>
      <c r="AE179" s="673">
        <v>31</v>
      </c>
      <c r="AF179" s="673">
        <v>32</v>
      </c>
      <c r="AG179" s="673">
        <v>34</v>
      </c>
      <c r="AH179" s="673">
        <v>35</v>
      </c>
      <c r="AI179" s="627">
        <v>36</v>
      </c>
      <c r="AJ179" s="627">
        <v>35</v>
      </c>
      <c r="AK179" s="627">
        <v>36</v>
      </c>
      <c r="AL179" s="627">
        <v>36</v>
      </c>
      <c r="AM179" s="627">
        <v>37</v>
      </c>
      <c r="AN179" s="627">
        <v>38</v>
      </c>
      <c r="AO179" s="627">
        <v>39</v>
      </c>
      <c r="AP179" s="627">
        <v>39</v>
      </c>
      <c r="AQ179" s="627">
        <v>40</v>
      </c>
      <c r="AR179" s="627">
        <v>40</v>
      </c>
      <c r="AT179" s="673"/>
      <c r="AU179" s="673"/>
      <c r="AV179" s="673"/>
      <c r="AW179" s="673"/>
      <c r="AX179" s="673"/>
      <c r="AY179" s="673"/>
      <c r="AZ179" s="673"/>
    </row>
    <row r="180" spans="1:52" ht="15.95">
      <c r="A180" s="673" t="s">
        <v>640</v>
      </c>
      <c r="B180" s="673">
        <v>19</v>
      </c>
      <c r="C180" s="673"/>
      <c r="D180" s="673" t="s">
        <v>660</v>
      </c>
      <c r="E180" s="673" t="s">
        <v>433</v>
      </c>
      <c r="F180" s="875">
        <v>1362661</v>
      </c>
      <c r="G180" s="875" t="s">
        <v>144</v>
      </c>
      <c r="H180" s="875" t="s">
        <v>183</v>
      </c>
      <c r="I180" s="875" t="s">
        <v>329</v>
      </c>
      <c r="J180" s="678">
        <v>44107</v>
      </c>
      <c r="K180" s="1107">
        <f t="shared" ca="1" si="6"/>
        <v>2.9305555555555554</v>
      </c>
      <c r="L180" s="1107">
        <f t="shared" ca="1" si="7"/>
        <v>1070</v>
      </c>
      <c r="M180" s="1107">
        <f t="shared" ca="1" si="8"/>
        <v>35.666666666666664</v>
      </c>
      <c r="N180" s="678">
        <v>44445</v>
      </c>
      <c r="O180" s="1228">
        <v>11.27</v>
      </c>
      <c r="P180" s="673" t="s">
        <v>141</v>
      </c>
      <c r="Q180" s="673">
        <v>155</v>
      </c>
      <c r="R180" s="673"/>
      <c r="S180" s="673"/>
      <c r="T180" s="673"/>
      <c r="U180" s="673"/>
      <c r="V180" s="673"/>
      <c r="W180" s="673">
        <v>28</v>
      </c>
      <c r="X180" s="673">
        <v>33</v>
      </c>
      <c r="Y180" s="673">
        <v>36</v>
      </c>
      <c r="Z180" s="673">
        <v>33</v>
      </c>
      <c r="AA180" s="673">
        <v>35</v>
      </c>
      <c r="AB180" s="673">
        <v>35</v>
      </c>
      <c r="AC180" s="673"/>
      <c r="AD180" s="673"/>
      <c r="AE180" s="673">
        <v>40</v>
      </c>
      <c r="AF180" s="673">
        <v>39</v>
      </c>
      <c r="AG180" s="673">
        <v>41</v>
      </c>
      <c r="AH180" s="673">
        <v>42</v>
      </c>
      <c r="AI180" s="627">
        <v>41</v>
      </c>
      <c r="AJ180" s="627">
        <v>42</v>
      </c>
      <c r="AK180" s="627">
        <v>42</v>
      </c>
      <c r="AL180" s="627">
        <v>41</v>
      </c>
      <c r="AM180" s="627">
        <v>42</v>
      </c>
      <c r="AN180" s="627">
        <v>43</v>
      </c>
      <c r="AO180" s="627">
        <v>44</v>
      </c>
      <c r="AP180" s="627">
        <v>46</v>
      </c>
      <c r="AQ180" s="627">
        <v>48</v>
      </c>
      <c r="AR180" s="627">
        <v>48</v>
      </c>
      <c r="AS180" s="627">
        <v>49</v>
      </c>
      <c r="AT180" s="627">
        <v>50</v>
      </c>
      <c r="AV180" s="627">
        <v>50</v>
      </c>
      <c r="AW180" s="627">
        <v>51</v>
      </c>
      <c r="AX180" s="627">
        <v>51</v>
      </c>
      <c r="AY180" s="1229">
        <v>49</v>
      </c>
      <c r="AZ180" s="627">
        <v>50</v>
      </c>
    </row>
    <row r="181" spans="1:52" ht="15.95">
      <c r="A181" s="673" t="s">
        <v>640</v>
      </c>
      <c r="B181" s="673">
        <v>20</v>
      </c>
      <c r="C181" s="673"/>
      <c r="D181" s="673" t="s">
        <v>661</v>
      </c>
      <c r="E181" s="673" t="s">
        <v>433</v>
      </c>
      <c r="F181" s="875">
        <v>1362661</v>
      </c>
      <c r="G181" s="875" t="s">
        <v>144</v>
      </c>
      <c r="H181" s="875" t="s">
        <v>183</v>
      </c>
      <c r="I181" s="875" t="s">
        <v>326</v>
      </c>
      <c r="J181" s="678">
        <v>44107</v>
      </c>
      <c r="K181" s="1107">
        <f t="shared" ca="1" si="6"/>
        <v>2.9305555555555554</v>
      </c>
      <c r="L181" s="1107">
        <f t="shared" ca="1" si="7"/>
        <v>1070</v>
      </c>
      <c r="M181" s="1107">
        <f t="shared" ca="1" si="8"/>
        <v>35.666666666666664</v>
      </c>
      <c r="N181" s="678">
        <v>44445</v>
      </c>
      <c r="O181" s="1228">
        <v>11.27</v>
      </c>
      <c r="P181" s="673" t="s">
        <v>141</v>
      </c>
      <c r="Q181" s="673">
        <v>179</v>
      </c>
      <c r="R181" s="673"/>
      <c r="S181" s="673"/>
      <c r="T181" s="673"/>
      <c r="U181" s="673"/>
      <c r="V181" s="673"/>
      <c r="W181" s="673">
        <v>31</v>
      </c>
      <c r="X181" s="673">
        <v>34</v>
      </c>
      <c r="Y181" s="673">
        <v>35</v>
      </c>
      <c r="Z181" s="673">
        <v>37</v>
      </c>
      <c r="AA181" s="673">
        <v>39</v>
      </c>
      <c r="AB181" s="673">
        <v>42</v>
      </c>
      <c r="AC181" s="673"/>
      <c r="AD181" s="673"/>
      <c r="AE181" s="673">
        <v>41</v>
      </c>
      <c r="AF181" s="673">
        <v>40</v>
      </c>
      <c r="AG181" s="673">
        <v>43</v>
      </c>
      <c r="AH181" s="673">
        <v>43</v>
      </c>
      <c r="AI181" s="627">
        <v>44</v>
      </c>
      <c r="AJ181" s="627">
        <v>46</v>
      </c>
      <c r="AK181" s="627">
        <v>45</v>
      </c>
      <c r="AL181" s="627">
        <v>45</v>
      </c>
      <c r="AM181" s="627">
        <v>47</v>
      </c>
      <c r="AN181" s="627">
        <v>48</v>
      </c>
      <c r="AO181" s="627">
        <v>49</v>
      </c>
      <c r="AP181" s="627">
        <v>51</v>
      </c>
      <c r="AQ181" s="627">
        <v>51</v>
      </c>
      <c r="AR181" s="627">
        <v>52</v>
      </c>
      <c r="AS181" s="627">
        <v>52</v>
      </c>
      <c r="AT181" s="627">
        <v>51</v>
      </c>
      <c r="AV181" s="627">
        <v>52</v>
      </c>
      <c r="AW181" s="627">
        <v>53</v>
      </c>
      <c r="AX181" s="627">
        <v>52</v>
      </c>
      <c r="AY181" s="1229">
        <v>52</v>
      </c>
      <c r="AZ181" s="627">
        <v>54</v>
      </c>
    </row>
    <row r="182" spans="1:52" ht="15.95">
      <c r="A182" s="673" t="s">
        <v>640</v>
      </c>
      <c r="B182" s="673">
        <v>21</v>
      </c>
      <c r="C182" s="673"/>
      <c r="D182" s="673" t="s">
        <v>662</v>
      </c>
      <c r="E182" s="673" t="s">
        <v>433</v>
      </c>
      <c r="F182" s="875">
        <v>1362661</v>
      </c>
      <c r="G182" s="875" t="s">
        <v>144</v>
      </c>
      <c r="H182" s="875" t="s">
        <v>183</v>
      </c>
      <c r="I182" s="875" t="s">
        <v>316</v>
      </c>
      <c r="J182" s="678">
        <v>44107</v>
      </c>
      <c r="K182" s="1107">
        <f t="shared" ca="1" si="6"/>
        <v>2.9305555555555554</v>
      </c>
      <c r="L182" s="1107">
        <f t="shared" ca="1" si="7"/>
        <v>1070</v>
      </c>
      <c r="M182" s="1107">
        <f t="shared" ca="1" si="8"/>
        <v>35.666666666666664</v>
      </c>
      <c r="N182" s="678">
        <v>44445</v>
      </c>
      <c r="O182" s="1228">
        <v>11.27</v>
      </c>
      <c r="P182" s="673" t="s">
        <v>141</v>
      </c>
      <c r="Q182" s="673">
        <v>193</v>
      </c>
      <c r="R182" s="673"/>
      <c r="S182" s="673"/>
      <c r="T182" s="673"/>
      <c r="U182" s="673"/>
      <c r="V182" s="673"/>
      <c r="W182" s="673">
        <v>30</v>
      </c>
      <c r="X182" s="673">
        <v>32</v>
      </c>
      <c r="Y182" s="673">
        <v>33</v>
      </c>
      <c r="Z182" s="673">
        <v>35</v>
      </c>
      <c r="AA182" s="673">
        <v>38</v>
      </c>
      <c r="AB182" s="673">
        <v>38</v>
      </c>
      <c r="AC182" s="673"/>
      <c r="AD182" s="673"/>
      <c r="AE182" s="673">
        <v>37</v>
      </c>
      <c r="AF182" s="673">
        <v>37</v>
      </c>
      <c r="AG182" s="673">
        <v>38</v>
      </c>
      <c r="AH182" s="673">
        <v>39</v>
      </c>
      <c r="AI182" s="627">
        <v>38</v>
      </c>
      <c r="AJ182" s="627">
        <v>39</v>
      </c>
      <c r="AK182" s="627">
        <v>38</v>
      </c>
      <c r="AL182" s="627">
        <v>38</v>
      </c>
      <c r="AM182" s="627">
        <v>40</v>
      </c>
      <c r="AN182" s="627">
        <v>40</v>
      </c>
      <c r="AO182" s="627">
        <v>42</v>
      </c>
      <c r="AP182" s="627">
        <v>42</v>
      </c>
      <c r="AQ182" s="627">
        <v>43</v>
      </c>
      <c r="AR182" s="627">
        <v>43</v>
      </c>
      <c r="AS182" s="627">
        <v>45</v>
      </c>
      <c r="AT182" s="627">
        <v>45</v>
      </c>
      <c r="AV182" s="627">
        <v>45</v>
      </c>
      <c r="AW182" s="627">
        <v>47</v>
      </c>
      <c r="AX182" s="627">
        <v>47</v>
      </c>
      <c r="AY182" s="1229">
        <v>46</v>
      </c>
      <c r="AZ182" s="627">
        <v>48</v>
      </c>
    </row>
    <row r="183" spans="1:52" ht="15.95">
      <c r="A183" s="673" t="s">
        <v>640</v>
      </c>
      <c r="B183" s="673">
        <v>22</v>
      </c>
      <c r="C183" s="673"/>
      <c r="D183" s="673" t="s">
        <v>663</v>
      </c>
      <c r="E183" s="673" t="s">
        <v>433</v>
      </c>
      <c r="F183" s="875">
        <v>1362661</v>
      </c>
      <c r="G183" s="875" t="s">
        <v>144</v>
      </c>
      <c r="H183" s="875" t="s">
        <v>183</v>
      </c>
      <c r="I183" s="875" t="s">
        <v>323</v>
      </c>
      <c r="J183" s="678">
        <v>44107</v>
      </c>
      <c r="K183" s="1107">
        <f t="shared" ca="1" si="6"/>
        <v>2.9305555555555554</v>
      </c>
      <c r="L183" s="1107">
        <f t="shared" ca="1" si="7"/>
        <v>1070</v>
      </c>
      <c r="M183" s="1107">
        <f t="shared" ca="1" si="8"/>
        <v>35.666666666666664</v>
      </c>
      <c r="N183" s="678">
        <v>44445</v>
      </c>
      <c r="O183" s="1228">
        <v>11.27</v>
      </c>
      <c r="P183" s="673" t="s">
        <v>141</v>
      </c>
      <c r="Q183" s="673">
        <v>233</v>
      </c>
      <c r="R183" s="673"/>
      <c r="S183" s="673"/>
      <c r="T183" s="673"/>
      <c r="U183" s="673"/>
      <c r="V183" s="673"/>
      <c r="W183" s="673">
        <v>33</v>
      </c>
      <c r="X183" s="673">
        <v>34</v>
      </c>
      <c r="Y183" s="673">
        <v>35</v>
      </c>
      <c r="Z183" s="673">
        <v>35</v>
      </c>
      <c r="AA183" s="673">
        <v>36</v>
      </c>
      <c r="AB183" s="673">
        <v>37</v>
      </c>
      <c r="AC183" s="673"/>
      <c r="AD183" s="673"/>
      <c r="AE183" s="673">
        <v>40</v>
      </c>
      <c r="AF183" s="673">
        <v>40</v>
      </c>
      <c r="AG183" s="673">
        <v>42</v>
      </c>
      <c r="AH183" s="673">
        <v>42</v>
      </c>
      <c r="AI183" s="627">
        <v>44</v>
      </c>
      <c r="AJ183" s="627">
        <v>45</v>
      </c>
      <c r="AK183" s="627">
        <v>45</v>
      </c>
      <c r="AL183" s="627">
        <v>44</v>
      </c>
      <c r="AM183" s="627">
        <v>46</v>
      </c>
      <c r="AN183" s="627">
        <v>46</v>
      </c>
      <c r="AO183" s="627">
        <v>47</v>
      </c>
      <c r="AP183" s="627">
        <v>49</v>
      </c>
      <c r="AQ183" s="627">
        <v>52</v>
      </c>
      <c r="AR183" s="627">
        <v>53</v>
      </c>
      <c r="AS183" s="627">
        <v>54</v>
      </c>
      <c r="AT183" s="627">
        <v>56</v>
      </c>
      <c r="AV183" s="627">
        <v>56</v>
      </c>
      <c r="AW183" s="627">
        <v>58</v>
      </c>
      <c r="AX183" s="627">
        <v>57</v>
      </c>
      <c r="AY183" s="1229">
        <v>56</v>
      </c>
      <c r="AZ183" s="627">
        <v>56</v>
      </c>
    </row>
    <row r="184" spans="1:52" ht="15.95">
      <c r="A184" s="673" t="s">
        <v>640</v>
      </c>
      <c r="B184" s="673">
        <v>23</v>
      </c>
      <c r="C184" s="673"/>
      <c r="D184" s="673" t="s">
        <v>664</v>
      </c>
      <c r="E184" s="673" t="s">
        <v>437</v>
      </c>
      <c r="F184" s="875">
        <v>1362658</v>
      </c>
      <c r="G184" s="875" t="s">
        <v>144</v>
      </c>
      <c r="H184" s="875" t="s">
        <v>183</v>
      </c>
      <c r="I184" s="875" t="s">
        <v>329</v>
      </c>
      <c r="J184" s="678">
        <v>44104</v>
      </c>
      <c r="K184" s="1107">
        <f t="shared" ca="1" si="6"/>
        <v>2.9388888888888891</v>
      </c>
      <c r="L184" s="1107">
        <f t="shared" ca="1" si="7"/>
        <v>1073</v>
      </c>
      <c r="M184" s="1107">
        <f t="shared" ca="1" si="8"/>
        <v>35.766666666666666</v>
      </c>
      <c r="N184" s="678">
        <v>44445</v>
      </c>
      <c r="O184" s="1228">
        <v>11.37</v>
      </c>
      <c r="P184" s="673" t="s">
        <v>387</v>
      </c>
      <c r="Q184" s="673"/>
      <c r="R184" s="673"/>
      <c r="S184" s="673"/>
      <c r="T184" s="673"/>
      <c r="U184" s="673"/>
      <c r="V184" s="673"/>
      <c r="W184" s="673"/>
      <c r="X184" s="673"/>
      <c r="Y184" s="673"/>
      <c r="Z184" s="673"/>
      <c r="AA184" s="673"/>
      <c r="AB184" s="673"/>
      <c r="AC184" s="673"/>
      <c r="AD184" s="673"/>
      <c r="AE184" s="673"/>
      <c r="AF184" s="673">
        <v>26</v>
      </c>
      <c r="AG184" s="673">
        <v>24</v>
      </c>
      <c r="AH184" s="673">
        <v>24</v>
      </c>
      <c r="AI184" s="627">
        <v>25</v>
      </c>
      <c r="AJ184" s="627">
        <v>25</v>
      </c>
      <c r="AK184" s="627">
        <v>25</v>
      </c>
      <c r="AL184" s="627">
        <v>25</v>
      </c>
      <c r="AM184" s="627">
        <v>25</v>
      </c>
      <c r="AN184" s="627">
        <v>26</v>
      </c>
      <c r="AO184" s="627">
        <v>26</v>
      </c>
      <c r="AP184" s="627">
        <v>25</v>
      </c>
      <c r="AQ184" s="627">
        <v>25</v>
      </c>
      <c r="AR184" s="627">
        <v>25</v>
      </c>
      <c r="AS184" s="627">
        <v>25</v>
      </c>
      <c r="AT184" s="627">
        <v>25</v>
      </c>
      <c r="AV184" s="627">
        <v>26</v>
      </c>
      <c r="AW184" s="627">
        <v>26</v>
      </c>
      <c r="AX184" s="627">
        <v>25</v>
      </c>
      <c r="AY184" s="1229">
        <v>26</v>
      </c>
      <c r="AZ184" s="627">
        <v>27</v>
      </c>
    </row>
    <row r="185" spans="1:52" ht="15.95">
      <c r="A185" s="673" t="s">
        <v>640</v>
      </c>
      <c r="B185" s="673">
        <v>24</v>
      </c>
      <c r="C185" s="673"/>
      <c r="D185" s="673" t="s">
        <v>665</v>
      </c>
      <c r="E185" s="673" t="s">
        <v>437</v>
      </c>
      <c r="F185" s="875">
        <v>1362658</v>
      </c>
      <c r="G185" s="875" t="s">
        <v>144</v>
      </c>
      <c r="H185" s="875" t="s">
        <v>183</v>
      </c>
      <c r="I185" s="875" t="s">
        <v>326</v>
      </c>
      <c r="J185" s="678">
        <v>44104</v>
      </c>
      <c r="K185" s="1107">
        <f t="shared" ca="1" si="6"/>
        <v>2.9388888888888891</v>
      </c>
      <c r="L185" s="1107">
        <f t="shared" ca="1" si="7"/>
        <v>1073</v>
      </c>
      <c r="M185" s="1107">
        <f t="shared" ca="1" si="8"/>
        <v>35.766666666666666</v>
      </c>
      <c r="N185" s="678">
        <v>44445</v>
      </c>
      <c r="O185" s="1228">
        <v>11.37</v>
      </c>
      <c r="P185" s="673" t="s">
        <v>387</v>
      </c>
      <c r="Q185" s="673"/>
      <c r="R185" s="673"/>
      <c r="S185" s="673"/>
      <c r="T185" s="673"/>
      <c r="U185" s="673"/>
      <c r="V185" s="673"/>
      <c r="W185" s="673"/>
      <c r="X185" s="673"/>
      <c r="Y185" s="673"/>
      <c r="Z185" s="673"/>
      <c r="AA185" s="673"/>
      <c r="AB185" s="673"/>
      <c r="AC185" s="673"/>
      <c r="AD185" s="673"/>
      <c r="AE185" s="673"/>
      <c r="AF185" s="673">
        <v>23</v>
      </c>
      <c r="AG185" s="673">
        <v>25</v>
      </c>
      <c r="AH185" s="673">
        <v>24</v>
      </c>
      <c r="AI185" s="627">
        <v>24</v>
      </c>
      <c r="AJ185" s="627">
        <v>24</v>
      </c>
      <c r="AK185" s="627">
        <v>24</v>
      </c>
      <c r="AL185" s="627">
        <v>24</v>
      </c>
      <c r="AM185" s="627">
        <v>24</v>
      </c>
      <c r="AN185" s="627">
        <v>24</v>
      </c>
      <c r="AO185" s="627">
        <v>24</v>
      </c>
      <c r="AP185" s="627">
        <v>24</v>
      </c>
      <c r="AQ185" s="627">
        <v>24</v>
      </c>
      <c r="AR185" s="627">
        <v>24</v>
      </c>
      <c r="AS185" s="627">
        <v>24</v>
      </c>
      <c r="AT185" s="627">
        <v>24</v>
      </c>
      <c r="AV185" s="627">
        <v>25</v>
      </c>
      <c r="AW185" s="627">
        <v>24</v>
      </c>
      <c r="AX185" s="627">
        <v>24</v>
      </c>
      <c r="AY185" s="1229">
        <v>25</v>
      </c>
      <c r="AZ185" s="627">
        <v>26</v>
      </c>
    </row>
    <row r="186" spans="1:52" ht="15.95">
      <c r="A186" s="673"/>
      <c r="B186" s="673"/>
      <c r="C186" s="673"/>
      <c r="D186" s="673"/>
      <c r="E186" s="673"/>
      <c r="F186" s="875"/>
      <c r="G186" s="875"/>
      <c r="H186" s="875"/>
      <c r="I186" s="875"/>
      <c r="J186" s="678"/>
      <c r="K186" s="1107"/>
      <c r="L186" s="1107"/>
      <c r="M186" s="1107"/>
      <c r="N186" s="678"/>
      <c r="O186" s="1228"/>
      <c r="P186" s="673"/>
      <c r="Q186" s="673"/>
      <c r="R186" s="673"/>
      <c r="S186" s="673"/>
      <c r="T186" s="673"/>
      <c r="U186" s="673"/>
      <c r="V186" s="673"/>
      <c r="W186" s="673"/>
      <c r="X186" s="673"/>
      <c r="Y186" s="673"/>
      <c r="Z186" s="673"/>
      <c r="AA186" s="673"/>
      <c r="AB186" s="673"/>
      <c r="AC186" s="673"/>
      <c r="AD186" s="673"/>
      <c r="AE186" s="673"/>
      <c r="AF186" s="673"/>
      <c r="AG186" s="673"/>
      <c r="AH186" s="673"/>
      <c r="AL186" s="673"/>
      <c r="AM186" s="673"/>
      <c r="AN186" s="673"/>
      <c r="AO186" s="673"/>
      <c r="AP186" s="673"/>
      <c r="AQ186" s="673"/>
      <c r="AR186" s="673"/>
      <c r="AS186" s="673"/>
      <c r="AT186" s="673"/>
      <c r="AU186" s="673"/>
      <c r="AV186" s="673"/>
      <c r="AW186" s="673"/>
      <c r="AX186" s="673"/>
      <c r="AY186" s="673"/>
      <c r="AZ186" s="673"/>
    </row>
    <row r="187" spans="1:52" ht="15.95">
      <c r="A187" s="673" t="s">
        <v>666</v>
      </c>
      <c r="B187" s="673">
        <v>1</v>
      </c>
      <c r="C187" s="673"/>
      <c r="D187" s="673" t="s">
        <v>667</v>
      </c>
      <c r="E187" s="673" t="s">
        <v>630</v>
      </c>
      <c r="F187" s="875">
        <v>1362674</v>
      </c>
      <c r="G187" s="875" t="s">
        <v>142</v>
      </c>
      <c r="H187" s="875" t="s">
        <v>185</v>
      </c>
      <c r="I187" s="875" t="s">
        <v>329</v>
      </c>
      <c r="J187" s="678">
        <v>44107</v>
      </c>
      <c r="K187" s="1107">
        <f t="shared" ca="1" si="6"/>
        <v>2.9305555555555554</v>
      </c>
      <c r="L187" s="1107">
        <f t="shared" ca="1" si="7"/>
        <v>1070</v>
      </c>
      <c r="M187" s="1107">
        <f t="shared" ca="1" si="8"/>
        <v>35.666666666666664</v>
      </c>
      <c r="N187" s="678">
        <v>44473</v>
      </c>
      <c r="O187" s="1228">
        <v>12.2</v>
      </c>
      <c r="P187" s="673" t="s">
        <v>387</v>
      </c>
      <c r="Q187" s="923">
        <v>170</v>
      </c>
      <c r="R187" s="673"/>
      <c r="S187" s="673"/>
      <c r="T187" s="673"/>
      <c r="U187" s="673"/>
      <c r="V187" s="673"/>
      <c r="W187" s="923">
        <v>31</v>
      </c>
      <c r="X187" s="673">
        <v>30</v>
      </c>
      <c r="Y187" s="673"/>
      <c r="Z187" s="673"/>
      <c r="AA187" s="673">
        <v>35</v>
      </c>
      <c r="AB187" s="673">
        <v>38</v>
      </c>
      <c r="AC187" s="673">
        <v>37</v>
      </c>
      <c r="AD187" s="673">
        <v>38</v>
      </c>
      <c r="AE187" s="627">
        <v>38</v>
      </c>
      <c r="AF187" s="627">
        <v>39</v>
      </c>
      <c r="AG187" s="627">
        <v>38</v>
      </c>
      <c r="AH187" s="627">
        <v>37</v>
      </c>
      <c r="AI187" s="627">
        <v>37</v>
      </c>
      <c r="AJ187" s="627">
        <v>38</v>
      </c>
      <c r="AK187" s="627">
        <v>37</v>
      </c>
      <c r="AL187" s="627">
        <v>36</v>
      </c>
      <c r="AM187" s="627">
        <v>37</v>
      </c>
      <c r="AO187" s="673"/>
      <c r="AP187" s="673"/>
      <c r="AQ187" s="673"/>
      <c r="AR187" s="673"/>
      <c r="AS187" s="673"/>
      <c r="AT187" s="673"/>
      <c r="AU187" s="673"/>
      <c r="AV187" s="673"/>
      <c r="AW187" s="673"/>
      <c r="AX187" s="673"/>
      <c r="AY187" s="673"/>
      <c r="AZ187" s="673"/>
    </row>
    <row r="188" spans="1:52" ht="15.95">
      <c r="A188" s="673" t="s">
        <v>666</v>
      </c>
      <c r="B188" s="673">
        <v>2</v>
      </c>
      <c r="C188" s="673"/>
      <c r="D188" s="673" t="s">
        <v>668</v>
      </c>
      <c r="E188" s="673" t="s">
        <v>630</v>
      </c>
      <c r="F188" s="875">
        <v>1362674</v>
      </c>
      <c r="G188" s="875" t="s">
        <v>142</v>
      </c>
      <c r="H188" s="875" t="s">
        <v>185</v>
      </c>
      <c r="I188" s="875" t="s">
        <v>326</v>
      </c>
      <c r="J188" s="678">
        <v>44107</v>
      </c>
      <c r="K188" s="1107">
        <f t="shared" ca="1" si="6"/>
        <v>2.9305555555555554</v>
      </c>
      <c r="L188" s="1107">
        <f t="shared" ca="1" si="7"/>
        <v>1070</v>
      </c>
      <c r="M188" s="1107">
        <f t="shared" ca="1" si="8"/>
        <v>35.666666666666664</v>
      </c>
      <c r="N188" s="678">
        <v>44473</v>
      </c>
      <c r="O188" s="1228">
        <v>12.2</v>
      </c>
      <c r="P188" s="673" t="s">
        <v>387</v>
      </c>
      <c r="Q188" s="923">
        <v>210</v>
      </c>
      <c r="R188" s="673"/>
      <c r="S188" s="673"/>
      <c r="T188" s="673"/>
      <c r="U188" s="673"/>
      <c r="V188" s="673"/>
      <c r="W188" s="923">
        <v>26</v>
      </c>
      <c r="X188" s="673">
        <v>27</v>
      </c>
      <c r="Y188" s="673"/>
      <c r="Z188" s="673"/>
      <c r="AA188" s="673">
        <v>39</v>
      </c>
      <c r="AB188" s="673">
        <v>38</v>
      </c>
      <c r="AC188" s="673">
        <v>37</v>
      </c>
      <c r="AD188" s="673">
        <v>37</v>
      </c>
      <c r="AE188" s="627">
        <v>37</v>
      </c>
      <c r="AF188" s="627">
        <v>39</v>
      </c>
      <c r="AG188" s="627">
        <v>38</v>
      </c>
      <c r="AH188" s="627">
        <v>37</v>
      </c>
      <c r="AI188" s="627">
        <v>37</v>
      </c>
      <c r="AJ188" s="627">
        <v>37</v>
      </c>
      <c r="AK188" s="627">
        <v>36</v>
      </c>
      <c r="AL188" s="627">
        <v>35</v>
      </c>
      <c r="AM188" s="627">
        <v>36</v>
      </c>
      <c r="AO188" s="673"/>
      <c r="AP188" s="673"/>
      <c r="AQ188" s="673"/>
      <c r="AR188" s="673"/>
      <c r="AS188" s="673"/>
      <c r="AT188" s="673"/>
      <c r="AU188" s="673"/>
      <c r="AV188" s="673"/>
      <c r="AW188" s="673"/>
      <c r="AX188" s="673"/>
      <c r="AY188" s="673"/>
      <c r="AZ188" s="673"/>
    </row>
    <row r="189" spans="1:52" ht="15.95">
      <c r="A189" s="673" t="s">
        <v>666</v>
      </c>
      <c r="B189" s="673">
        <v>3</v>
      </c>
      <c r="C189" s="673"/>
      <c r="D189" s="673" t="s">
        <v>669</v>
      </c>
      <c r="E189" s="673" t="s">
        <v>630</v>
      </c>
      <c r="F189" s="875">
        <v>1362674</v>
      </c>
      <c r="G189" s="875" t="s">
        <v>142</v>
      </c>
      <c r="H189" s="875" t="s">
        <v>185</v>
      </c>
      <c r="I189" s="875" t="s">
        <v>316</v>
      </c>
      <c r="J189" s="678">
        <v>44119</v>
      </c>
      <c r="K189" s="1107">
        <f t="shared" ca="1" si="6"/>
        <v>2.8972222222222221</v>
      </c>
      <c r="L189" s="1107">
        <f t="shared" ca="1" si="7"/>
        <v>1058</v>
      </c>
      <c r="M189" s="1107">
        <f t="shared" ca="1" si="8"/>
        <v>35.266666666666666</v>
      </c>
      <c r="N189" s="678">
        <v>44473</v>
      </c>
      <c r="O189" s="1228">
        <v>11.8</v>
      </c>
      <c r="P189" s="673" t="s">
        <v>387</v>
      </c>
      <c r="Q189" s="923">
        <v>204</v>
      </c>
      <c r="R189" s="673"/>
      <c r="S189" s="673"/>
      <c r="T189" s="673"/>
      <c r="U189" s="673"/>
      <c r="V189" s="673"/>
      <c r="W189" s="923">
        <v>25</v>
      </c>
      <c r="X189" s="673">
        <v>28</v>
      </c>
      <c r="Y189" s="673"/>
      <c r="Z189" s="673"/>
      <c r="AA189" s="673">
        <v>37</v>
      </c>
      <c r="AB189" s="673">
        <v>36</v>
      </c>
      <c r="AC189" s="673">
        <v>35</v>
      </c>
      <c r="AD189" s="673">
        <v>36</v>
      </c>
      <c r="AE189" s="627">
        <v>37</v>
      </c>
      <c r="AF189" s="627">
        <v>38</v>
      </c>
      <c r="AG189" s="627">
        <v>37</v>
      </c>
      <c r="AH189" s="627">
        <v>36</v>
      </c>
      <c r="AI189" s="627">
        <v>36</v>
      </c>
      <c r="AJ189" s="627">
        <v>35</v>
      </c>
      <c r="AK189" s="627">
        <v>35</v>
      </c>
      <c r="AL189" s="627">
        <v>35</v>
      </c>
      <c r="AM189" s="627">
        <v>36</v>
      </c>
      <c r="AO189" s="673"/>
      <c r="AP189" s="673"/>
      <c r="AQ189" s="673"/>
      <c r="AR189" s="673"/>
      <c r="AS189" s="673"/>
      <c r="AT189" s="673"/>
      <c r="AU189" s="673"/>
      <c r="AV189" s="673"/>
      <c r="AW189" s="673"/>
      <c r="AX189" s="673"/>
      <c r="AY189" s="673"/>
      <c r="AZ189" s="673"/>
    </row>
    <row r="190" spans="1:52" ht="15.95">
      <c r="A190" s="673" t="s">
        <v>666</v>
      </c>
      <c r="B190" s="673">
        <v>4</v>
      </c>
      <c r="C190" s="673"/>
      <c r="D190" s="1219" t="s">
        <v>670</v>
      </c>
      <c r="E190" s="673" t="s">
        <v>630</v>
      </c>
      <c r="F190" s="875">
        <v>1362674</v>
      </c>
      <c r="G190" s="875" t="s">
        <v>142</v>
      </c>
      <c r="H190" s="875" t="s">
        <v>185</v>
      </c>
      <c r="I190" s="875" t="s">
        <v>323</v>
      </c>
      <c r="J190" s="678">
        <v>44119</v>
      </c>
      <c r="K190" s="1107">
        <f t="shared" ca="1" si="6"/>
        <v>2.8972222222222221</v>
      </c>
      <c r="L190" s="1107">
        <f t="shared" ca="1" si="7"/>
        <v>1058</v>
      </c>
      <c r="M190" s="1107">
        <f t="shared" ca="1" si="8"/>
        <v>35.266666666666666</v>
      </c>
      <c r="N190" s="678">
        <v>44473</v>
      </c>
      <c r="O190" s="1228">
        <v>11.8</v>
      </c>
      <c r="P190" s="673" t="s">
        <v>387</v>
      </c>
      <c r="Q190" s="923">
        <v>211</v>
      </c>
      <c r="R190" s="673"/>
      <c r="S190" s="673"/>
      <c r="T190" s="673"/>
      <c r="U190" s="673"/>
      <c r="V190" s="673"/>
      <c r="W190" s="923">
        <v>31</v>
      </c>
      <c r="X190" s="673">
        <v>29</v>
      </c>
      <c r="Y190" s="673"/>
      <c r="Z190" s="673"/>
      <c r="AA190" s="673">
        <v>38</v>
      </c>
      <c r="AB190" s="673">
        <v>40</v>
      </c>
      <c r="AC190" s="673">
        <v>40</v>
      </c>
      <c r="AD190" s="673"/>
      <c r="AO190" s="673"/>
      <c r="AP190" s="673"/>
      <c r="AQ190" s="673"/>
      <c r="AR190" s="673"/>
      <c r="AS190" s="673"/>
      <c r="AT190" s="673"/>
      <c r="AU190" s="673"/>
      <c r="AV190" s="673"/>
      <c r="AW190" s="673"/>
      <c r="AX190" s="673"/>
      <c r="AY190" s="673"/>
      <c r="AZ190" s="673"/>
    </row>
    <row r="191" spans="1:52" ht="15.95">
      <c r="A191" s="673" t="s">
        <v>666</v>
      </c>
      <c r="B191" s="673">
        <v>5</v>
      </c>
      <c r="C191" s="673"/>
      <c r="D191" s="673" t="s">
        <v>671</v>
      </c>
      <c r="E191" s="673" t="s">
        <v>636</v>
      </c>
      <c r="F191" s="875">
        <v>1362665</v>
      </c>
      <c r="G191" s="875" t="s">
        <v>144</v>
      </c>
      <c r="H191" s="875" t="s">
        <v>185</v>
      </c>
      <c r="I191" s="875" t="s">
        <v>326</v>
      </c>
      <c r="J191" s="678">
        <v>44107</v>
      </c>
      <c r="K191" s="1107">
        <f t="shared" ca="1" si="6"/>
        <v>2.9305555555555554</v>
      </c>
      <c r="L191" s="1107">
        <f t="shared" ca="1" si="7"/>
        <v>1070</v>
      </c>
      <c r="M191" s="1107">
        <f t="shared" ca="1" si="8"/>
        <v>35.666666666666664</v>
      </c>
      <c r="N191" s="678">
        <v>44473</v>
      </c>
      <c r="O191" s="1228">
        <v>12.2</v>
      </c>
      <c r="P191" s="673" t="s">
        <v>141</v>
      </c>
      <c r="Q191" s="923">
        <v>174</v>
      </c>
      <c r="R191" s="673"/>
      <c r="S191" s="673"/>
      <c r="T191" s="673"/>
      <c r="U191" s="673"/>
      <c r="V191" s="673"/>
      <c r="W191" s="923">
        <v>28</v>
      </c>
      <c r="X191" s="673">
        <v>28</v>
      </c>
      <c r="Y191" s="673"/>
      <c r="Z191" s="673"/>
      <c r="AA191" s="673">
        <v>45</v>
      </c>
      <c r="AB191" s="673">
        <v>42</v>
      </c>
      <c r="AC191" s="673">
        <v>44</v>
      </c>
      <c r="AD191" s="673">
        <v>45</v>
      </c>
      <c r="AE191" s="627">
        <v>46</v>
      </c>
      <c r="AF191" s="627">
        <v>47</v>
      </c>
      <c r="AG191" s="627">
        <v>49</v>
      </c>
      <c r="AH191" s="627">
        <v>48</v>
      </c>
      <c r="AI191" s="627">
        <v>50</v>
      </c>
      <c r="AJ191" s="627">
        <v>51</v>
      </c>
      <c r="AK191" s="627">
        <v>49</v>
      </c>
      <c r="AL191" s="627">
        <v>50</v>
      </c>
      <c r="AM191" s="627">
        <v>51</v>
      </c>
      <c r="AN191" s="627">
        <v>52</v>
      </c>
      <c r="AO191" s="627">
        <v>55</v>
      </c>
      <c r="AP191" s="627">
        <v>54</v>
      </c>
      <c r="AQ191" s="673"/>
      <c r="AR191" s="673"/>
      <c r="AS191" s="673"/>
      <c r="AT191" s="673"/>
      <c r="AU191" s="673"/>
      <c r="AV191" s="673"/>
      <c r="AW191" s="673"/>
      <c r="AX191" s="673"/>
      <c r="AY191" s="673"/>
      <c r="AZ191" s="673"/>
    </row>
    <row r="192" spans="1:52" ht="15.95">
      <c r="A192" s="673" t="s">
        <v>666</v>
      </c>
      <c r="B192" s="673">
        <v>6</v>
      </c>
      <c r="C192" s="673"/>
      <c r="D192" s="1219" t="s">
        <v>672</v>
      </c>
      <c r="E192" s="673" t="s">
        <v>636</v>
      </c>
      <c r="F192" s="875">
        <v>1362665</v>
      </c>
      <c r="G192" s="875" t="s">
        <v>144</v>
      </c>
      <c r="H192" s="875" t="s">
        <v>185</v>
      </c>
      <c r="I192" s="875" t="s">
        <v>316</v>
      </c>
      <c r="J192" s="678">
        <v>44107</v>
      </c>
      <c r="K192" s="1107">
        <f t="shared" ca="1" si="6"/>
        <v>2.9305555555555554</v>
      </c>
      <c r="L192" s="1107">
        <f t="shared" ca="1" si="7"/>
        <v>1070</v>
      </c>
      <c r="M192" s="1107">
        <f t="shared" ca="1" si="8"/>
        <v>35.666666666666664</v>
      </c>
      <c r="N192" s="678">
        <v>44473</v>
      </c>
      <c r="O192" s="1228">
        <v>12.2</v>
      </c>
      <c r="P192" s="673" t="s">
        <v>141</v>
      </c>
      <c r="Q192" s="923">
        <v>168</v>
      </c>
      <c r="R192" s="673"/>
      <c r="S192" s="673"/>
      <c r="T192" s="673"/>
      <c r="U192" s="673"/>
      <c r="V192" s="673"/>
      <c r="W192" s="923">
        <v>27</v>
      </c>
      <c r="X192" s="673">
        <v>29</v>
      </c>
      <c r="Y192" s="673"/>
      <c r="Z192" s="673"/>
      <c r="AA192" s="673">
        <v>42</v>
      </c>
      <c r="AB192" s="673">
        <v>38</v>
      </c>
      <c r="AC192" s="673">
        <v>41</v>
      </c>
      <c r="AD192" s="673"/>
      <c r="AQ192" s="673"/>
      <c r="AR192" s="673"/>
      <c r="AS192" s="673"/>
      <c r="AT192" s="673"/>
      <c r="AU192" s="673"/>
      <c r="AV192" s="673"/>
      <c r="AW192" s="673"/>
      <c r="AX192" s="673"/>
      <c r="AY192" s="673"/>
      <c r="AZ192" s="673"/>
    </row>
    <row r="193" spans="1:52" ht="15.95">
      <c r="A193" s="673" t="s">
        <v>666</v>
      </c>
      <c r="B193" s="673">
        <v>7</v>
      </c>
      <c r="C193" s="673"/>
      <c r="D193" s="1219" t="s">
        <v>673</v>
      </c>
      <c r="E193" s="673" t="s">
        <v>636</v>
      </c>
      <c r="F193" s="875">
        <v>1362665</v>
      </c>
      <c r="G193" s="875" t="s">
        <v>144</v>
      </c>
      <c r="H193" s="875" t="s">
        <v>185</v>
      </c>
      <c r="I193" s="875" t="s">
        <v>323</v>
      </c>
      <c r="J193" s="678">
        <v>44119</v>
      </c>
      <c r="K193" s="1107">
        <f t="shared" ca="1" si="6"/>
        <v>2.8972222222222221</v>
      </c>
      <c r="L193" s="1107">
        <f t="shared" ca="1" si="7"/>
        <v>1058</v>
      </c>
      <c r="M193" s="1107">
        <f t="shared" ca="1" si="8"/>
        <v>35.266666666666666</v>
      </c>
      <c r="N193" s="678">
        <v>44473</v>
      </c>
      <c r="O193" s="1228">
        <v>11.8</v>
      </c>
      <c r="P193" s="673" t="s">
        <v>141</v>
      </c>
      <c r="Q193" s="923">
        <v>178</v>
      </c>
      <c r="R193" s="673"/>
      <c r="S193" s="673"/>
      <c r="T193" s="673"/>
      <c r="U193" s="673"/>
      <c r="V193" s="673"/>
      <c r="W193" s="923">
        <v>33</v>
      </c>
      <c r="X193" s="673">
        <v>33</v>
      </c>
      <c r="Y193" s="673"/>
      <c r="Z193" s="673"/>
      <c r="AA193" s="673">
        <v>53</v>
      </c>
      <c r="AB193" s="673">
        <v>48</v>
      </c>
      <c r="AC193" s="673">
        <v>50</v>
      </c>
      <c r="AD193" s="673"/>
      <c r="AQ193" s="673"/>
      <c r="AR193" s="673"/>
      <c r="AS193" s="673"/>
      <c r="AT193" s="673"/>
      <c r="AU193" s="673"/>
      <c r="AV193" s="673"/>
      <c r="AW193" s="673"/>
      <c r="AX193" s="673"/>
      <c r="AY193" s="673"/>
      <c r="AZ193" s="673"/>
    </row>
    <row r="194" spans="1:52" ht="15.95">
      <c r="A194" s="673" t="s">
        <v>666</v>
      </c>
      <c r="B194" s="673">
        <v>8</v>
      </c>
      <c r="C194" s="673"/>
      <c r="D194" s="1219" t="s">
        <v>674</v>
      </c>
      <c r="E194" s="673" t="s">
        <v>636</v>
      </c>
      <c r="F194" s="875">
        <v>1362665</v>
      </c>
      <c r="G194" s="875" t="s">
        <v>144</v>
      </c>
      <c r="H194" s="875" t="s">
        <v>185</v>
      </c>
      <c r="I194" s="875" t="s">
        <v>320</v>
      </c>
      <c r="J194" s="678">
        <v>44119</v>
      </c>
      <c r="K194" s="1107">
        <f t="shared" ca="1" si="6"/>
        <v>2.8972222222222221</v>
      </c>
      <c r="L194" s="1107">
        <f t="shared" ca="1" si="7"/>
        <v>1058</v>
      </c>
      <c r="M194" s="1107">
        <f t="shared" ca="1" si="8"/>
        <v>35.266666666666666</v>
      </c>
      <c r="N194" s="678">
        <v>44473</v>
      </c>
      <c r="O194" s="1228">
        <v>11.8</v>
      </c>
      <c r="P194" s="673" t="s">
        <v>141</v>
      </c>
      <c r="Q194" s="923">
        <v>177</v>
      </c>
      <c r="R194" s="673"/>
      <c r="S194" s="673"/>
      <c r="T194" s="673"/>
      <c r="U194" s="673"/>
      <c r="V194" s="673"/>
      <c r="W194" s="923">
        <v>28</v>
      </c>
      <c r="X194" s="673">
        <v>28</v>
      </c>
      <c r="Y194" s="673"/>
      <c r="Z194" s="673"/>
      <c r="AA194" s="673">
        <v>48</v>
      </c>
      <c r="AB194" s="673">
        <v>43</v>
      </c>
      <c r="AC194" s="673">
        <v>46</v>
      </c>
      <c r="AD194" s="673"/>
      <c r="AQ194" s="673"/>
      <c r="AR194" s="673"/>
      <c r="AS194" s="673"/>
      <c r="AT194" s="673"/>
      <c r="AU194" s="673"/>
      <c r="AV194" s="673"/>
      <c r="AW194" s="673"/>
      <c r="AX194" s="673"/>
      <c r="AY194" s="673"/>
      <c r="AZ194" s="673"/>
    </row>
    <row r="195" spans="1:52" ht="15.95">
      <c r="A195" s="673" t="s">
        <v>666</v>
      </c>
      <c r="B195" s="673">
        <v>9</v>
      </c>
      <c r="C195" s="673"/>
      <c r="D195" s="673" t="s">
        <v>675</v>
      </c>
      <c r="E195" s="673" t="s">
        <v>636</v>
      </c>
      <c r="F195" s="875">
        <v>1362665</v>
      </c>
      <c r="G195" s="875" t="s">
        <v>144</v>
      </c>
      <c r="H195" s="875" t="s">
        <v>185</v>
      </c>
      <c r="I195" s="875" t="s">
        <v>425</v>
      </c>
      <c r="J195" s="678">
        <v>44119</v>
      </c>
      <c r="K195" s="1107">
        <f t="shared" ref="K195:K236" ca="1" si="9">YEARFRAC(J195,TODAY())</f>
        <v>2.8972222222222221</v>
      </c>
      <c r="L195" s="1107">
        <f t="shared" ref="L195:L236" ca="1" si="10">_xlfn.DAYS(TODAY(),J195)</f>
        <v>1058</v>
      </c>
      <c r="M195" s="1107">
        <f t="shared" ref="M195:M236" ca="1" si="11">(L195/30)</f>
        <v>35.266666666666666</v>
      </c>
      <c r="N195" s="678">
        <v>44473</v>
      </c>
      <c r="O195" s="1228">
        <v>11.8</v>
      </c>
      <c r="P195" s="673" t="s">
        <v>141</v>
      </c>
      <c r="Q195" s="923">
        <v>165</v>
      </c>
      <c r="R195" s="673"/>
      <c r="S195" s="673"/>
      <c r="T195" s="673"/>
      <c r="U195" s="673"/>
      <c r="V195" s="673"/>
      <c r="W195" s="923">
        <v>27</v>
      </c>
      <c r="X195" s="673">
        <v>28</v>
      </c>
      <c r="Y195" s="673"/>
      <c r="Z195" s="673"/>
      <c r="AA195" s="673">
        <v>41</v>
      </c>
      <c r="AB195" s="673">
        <v>37</v>
      </c>
      <c r="AC195" s="673">
        <v>40</v>
      </c>
      <c r="AD195" s="673">
        <v>40</v>
      </c>
      <c r="AE195" s="627">
        <v>41</v>
      </c>
      <c r="AF195" s="627">
        <v>43</v>
      </c>
      <c r="AG195" s="627">
        <v>46</v>
      </c>
      <c r="AH195" s="627">
        <v>44</v>
      </c>
      <c r="AI195" s="627">
        <v>47</v>
      </c>
      <c r="AJ195" s="627">
        <v>46</v>
      </c>
      <c r="AK195" s="627">
        <v>44</v>
      </c>
      <c r="AL195" s="627">
        <v>46</v>
      </c>
      <c r="AM195" s="627">
        <v>47</v>
      </c>
      <c r="AN195" s="627">
        <v>47</v>
      </c>
      <c r="AO195" s="627">
        <v>49</v>
      </c>
      <c r="AP195" s="627">
        <v>47</v>
      </c>
      <c r="AQ195" s="673"/>
      <c r="AR195" s="673"/>
      <c r="AS195" s="673"/>
      <c r="AT195" s="673"/>
      <c r="AU195" s="673"/>
      <c r="AV195" s="673"/>
      <c r="AW195" s="673"/>
      <c r="AX195" s="673"/>
      <c r="AY195" s="673"/>
      <c r="AZ195" s="673"/>
    </row>
    <row r="196" spans="1:52" ht="15.95">
      <c r="A196" s="673" t="s">
        <v>666</v>
      </c>
      <c r="B196" s="673">
        <v>10</v>
      </c>
      <c r="C196" s="673"/>
      <c r="D196" s="673" t="s">
        <v>676</v>
      </c>
      <c r="E196" s="673" t="s">
        <v>677</v>
      </c>
      <c r="F196" s="875">
        <v>1362666</v>
      </c>
      <c r="G196" s="875" t="s">
        <v>144</v>
      </c>
      <c r="H196" s="875" t="s">
        <v>153</v>
      </c>
      <c r="I196" s="875" t="s">
        <v>329</v>
      </c>
      <c r="J196" s="678">
        <v>44109</v>
      </c>
      <c r="K196" s="1107">
        <f t="shared" ca="1" si="9"/>
        <v>2.9249999999999998</v>
      </c>
      <c r="L196" s="1107">
        <f t="shared" ca="1" si="10"/>
        <v>1068</v>
      </c>
      <c r="M196" s="1107">
        <f t="shared" ca="1" si="11"/>
        <v>35.6</v>
      </c>
      <c r="N196" s="678">
        <v>44473</v>
      </c>
      <c r="O196" s="1228">
        <v>12.13</v>
      </c>
      <c r="P196" s="673" t="s">
        <v>387</v>
      </c>
      <c r="Q196" s="923">
        <v>201</v>
      </c>
      <c r="R196" s="673"/>
      <c r="S196" s="673"/>
      <c r="T196" s="673"/>
      <c r="U196" s="673"/>
      <c r="V196" s="673"/>
      <c r="W196" s="923" t="s">
        <v>317</v>
      </c>
      <c r="X196" s="673" t="s">
        <v>317</v>
      </c>
      <c r="Y196" s="673"/>
      <c r="Z196" s="673"/>
      <c r="AA196" s="673">
        <v>23</v>
      </c>
      <c r="AB196" s="673">
        <v>25</v>
      </c>
      <c r="AC196" s="673">
        <v>25</v>
      </c>
      <c r="AD196" s="673">
        <v>22</v>
      </c>
      <c r="AE196" s="627">
        <v>23</v>
      </c>
      <c r="AF196" s="627">
        <v>24</v>
      </c>
      <c r="AG196" s="627">
        <v>24</v>
      </c>
      <c r="AH196" s="627">
        <v>25</v>
      </c>
      <c r="AI196" s="627">
        <v>25</v>
      </c>
      <c r="AJ196" s="627">
        <v>26</v>
      </c>
      <c r="AK196" s="627">
        <v>25</v>
      </c>
      <c r="AL196" s="627">
        <v>25</v>
      </c>
      <c r="AM196" s="627">
        <v>26</v>
      </c>
      <c r="AN196" s="627">
        <v>25</v>
      </c>
      <c r="AO196" s="627">
        <v>25</v>
      </c>
      <c r="AP196" s="627">
        <v>26</v>
      </c>
      <c r="AQ196" s="673"/>
      <c r="AR196" s="673"/>
      <c r="AS196" s="673"/>
      <c r="AT196" s="673"/>
      <c r="AU196" s="673"/>
      <c r="AV196" s="673"/>
      <c r="AW196" s="673"/>
      <c r="AX196" s="673"/>
      <c r="AY196" s="673"/>
      <c r="AZ196" s="673"/>
    </row>
    <row r="197" spans="1:52" ht="15.95">
      <c r="A197" s="673" t="s">
        <v>666</v>
      </c>
      <c r="B197" s="673">
        <v>11</v>
      </c>
      <c r="C197" s="673"/>
      <c r="D197" s="673" t="s">
        <v>678</v>
      </c>
      <c r="E197" s="673" t="s">
        <v>677</v>
      </c>
      <c r="F197" s="875">
        <v>1362666</v>
      </c>
      <c r="G197" s="875" t="s">
        <v>144</v>
      </c>
      <c r="H197" s="875" t="s">
        <v>153</v>
      </c>
      <c r="I197" s="875" t="s">
        <v>326</v>
      </c>
      <c r="J197" s="678">
        <v>44109</v>
      </c>
      <c r="K197" s="1107">
        <f t="shared" ca="1" si="9"/>
        <v>2.9249999999999998</v>
      </c>
      <c r="L197" s="1107">
        <f t="shared" ca="1" si="10"/>
        <v>1068</v>
      </c>
      <c r="M197" s="1107">
        <f t="shared" ca="1" si="11"/>
        <v>35.6</v>
      </c>
      <c r="N197" s="678">
        <v>44473</v>
      </c>
      <c r="O197" s="1228">
        <v>12.13</v>
      </c>
      <c r="P197" s="673" t="s">
        <v>387</v>
      </c>
      <c r="Q197" s="923">
        <v>194</v>
      </c>
      <c r="R197" s="673"/>
      <c r="S197" s="673"/>
      <c r="T197" s="673"/>
      <c r="U197" s="673"/>
      <c r="V197" s="673"/>
      <c r="W197" s="923"/>
      <c r="X197" s="673"/>
      <c r="Y197" s="673"/>
      <c r="Z197" s="673"/>
      <c r="AA197" s="673">
        <v>23</v>
      </c>
      <c r="AB197" s="673">
        <v>26</v>
      </c>
      <c r="AC197" s="673">
        <v>27</v>
      </c>
      <c r="AD197" s="673">
        <v>27</v>
      </c>
      <c r="AE197" s="627">
        <v>27</v>
      </c>
      <c r="AF197" s="627">
        <v>27</v>
      </c>
      <c r="AG197" s="627">
        <v>27</v>
      </c>
      <c r="AH197" s="627">
        <v>27</v>
      </c>
      <c r="AI197" s="627">
        <v>28</v>
      </c>
      <c r="AJ197" s="627">
        <v>28</v>
      </c>
      <c r="AK197" s="627">
        <v>27</v>
      </c>
      <c r="AL197" s="627">
        <v>28</v>
      </c>
      <c r="AM197" s="627">
        <v>28</v>
      </c>
      <c r="AN197" s="627">
        <v>27</v>
      </c>
      <c r="AO197" s="627">
        <v>27</v>
      </c>
      <c r="AP197" s="627">
        <v>27</v>
      </c>
      <c r="AQ197" s="673"/>
      <c r="AR197" s="673"/>
      <c r="AS197" s="673"/>
      <c r="AT197" s="673"/>
      <c r="AU197" s="673"/>
      <c r="AV197" s="673"/>
      <c r="AW197" s="673"/>
      <c r="AX197" s="673"/>
      <c r="AY197" s="673"/>
      <c r="AZ197" s="673"/>
    </row>
    <row r="198" spans="1:52" ht="15.95">
      <c r="A198" s="673" t="s">
        <v>666</v>
      </c>
      <c r="B198" s="673">
        <v>12</v>
      </c>
      <c r="C198" s="673"/>
      <c r="D198" s="673" t="s">
        <v>679</v>
      </c>
      <c r="E198" s="673" t="s">
        <v>677</v>
      </c>
      <c r="F198" s="875">
        <v>1362666</v>
      </c>
      <c r="G198" s="875" t="s">
        <v>144</v>
      </c>
      <c r="H198" s="875" t="s">
        <v>153</v>
      </c>
      <c r="I198" s="875" t="s">
        <v>316</v>
      </c>
      <c r="J198" s="678">
        <v>44109</v>
      </c>
      <c r="K198" s="1107">
        <f t="shared" ca="1" si="9"/>
        <v>2.9249999999999998</v>
      </c>
      <c r="L198" s="1107">
        <f t="shared" ca="1" si="10"/>
        <v>1068</v>
      </c>
      <c r="M198" s="1107">
        <f t="shared" ca="1" si="11"/>
        <v>35.6</v>
      </c>
      <c r="N198" s="678">
        <v>44473</v>
      </c>
      <c r="O198" s="1228">
        <v>12.13</v>
      </c>
      <c r="P198" s="673" t="s">
        <v>387</v>
      </c>
      <c r="Q198" s="923">
        <v>177</v>
      </c>
      <c r="R198" s="673"/>
      <c r="S198" s="673"/>
      <c r="T198" s="673"/>
      <c r="U198" s="673"/>
      <c r="V198" s="673"/>
      <c r="W198" s="923"/>
      <c r="X198" s="673"/>
      <c r="Y198" s="673"/>
      <c r="Z198" s="673"/>
      <c r="AA198" s="673">
        <v>17</v>
      </c>
      <c r="AB198" s="673">
        <v>20</v>
      </c>
      <c r="AC198" s="673">
        <v>20</v>
      </c>
      <c r="AD198" s="673">
        <v>20</v>
      </c>
      <c r="AE198" s="627">
        <v>21</v>
      </c>
      <c r="AF198" s="627">
        <v>21</v>
      </c>
      <c r="AG198" s="627">
        <v>21</v>
      </c>
      <c r="AH198" s="627">
        <v>21</v>
      </c>
      <c r="AI198" s="627">
        <v>20</v>
      </c>
      <c r="AJ198" s="627">
        <v>21</v>
      </c>
      <c r="AK198" s="627">
        <v>21</v>
      </c>
      <c r="AL198" s="627">
        <v>21</v>
      </c>
      <c r="AM198" s="627">
        <v>21</v>
      </c>
      <c r="AN198" s="627">
        <v>21</v>
      </c>
      <c r="AO198" s="627">
        <v>20</v>
      </c>
      <c r="AP198" s="627">
        <v>21</v>
      </c>
      <c r="AQ198" s="673"/>
      <c r="AR198" s="673"/>
      <c r="AS198" s="673"/>
      <c r="AT198" s="673"/>
      <c r="AU198" s="673"/>
      <c r="AV198" s="673"/>
      <c r="AW198" s="673"/>
      <c r="AX198" s="673"/>
      <c r="AY198" s="673"/>
      <c r="AZ198" s="673"/>
    </row>
    <row r="199" spans="1:52" ht="15.95">
      <c r="A199" s="673" t="s">
        <v>666</v>
      </c>
      <c r="B199" s="673">
        <v>13</v>
      </c>
      <c r="C199" s="673"/>
      <c r="D199" s="673" t="s">
        <v>680</v>
      </c>
      <c r="E199" s="673" t="s">
        <v>677</v>
      </c>
      <c r="F199" s="875">
        <v>1362666</v>
      </c>
      <c r="G199" s="875" t="s">
        <v>144</v>
      </c>
      <c r="H199" s="875" t="s">
        <v>153</v>
      </c>
      <c r="I199" s="875" t="s">
        <v>323</v>
      </c>
      <c r="J199" s="678">
        <v>44109</v>
      </c>
      <c r="K199" s="1107">
        <f t="shared" ca="1" si="9"/>
        <v>2.9249999999999998</v>
      </c>
      <c r="L199" s="1107">
        <f t="shared" ca="1" si="10"/>
        <v>1068</v>
      </c>
      <c r="M199" s="1107">
        <f t="shared" ca="1" si="11"/>
        <v>35.6</v>
      </c>
      <c r="N199" s="678">
        <v>44473</v>
      </c>
      <c r="O199" s="1228">
        <v>12.13</v>
      </c>
      <c r="P199" s="673" t="s">
        <v>387</v>
      </c>
      <c r="Q199" s="923">
        <v>171</v>
      </c>
      <c r="R199" s="673"/>
      <c r="S199" s="673"/>
      <c r="T199" s="673"/>
      <c r="U199" s="673"/>
      <c r="V199" s="673"/>
      <c r="W199" s="923"/>
      <c r="X199" s="673"/>
      <c r="Y199" s="673"/>
      <c r="Z199" s="673"/>
      <c r="AA199" s="673">
        <v>21</v>
      </c>
      <c r="AB199" s="673">
        <v>23</v>
      </c>
      <c r="AC199" s="673">
        <v>24</v>
      </c>
      <c r="AD199" s="673">
        <v>24</v>
      </c>
      <c r="AE199" s="627">
        <v>24</v>
      </c>
      <c r="AF199" s="627">
        <v>24</v>
      </c>
      <c r="AG199" s="627">
        <v>23</v>
      </c>
      <c r="AH199" s="627">
        <v>23</v>
      </c>
      <c r="AI199" s="627">
        <v>24</v>
      </c>
      <c r="AJ199" s="627">
        <v>25</v>
      </c>
      <c r="AK199" s="627">
        <v>24</v>
      </c>
      <c r="AL199" s="627">
        <v>24</v>
      </c>
      <c r="AM199" s="627">
        <v>24</v>
      </c>
      <c r="AN199" s="627">
        <v>24</v>
      </c>
      <c r="AO199" s="627">
        <v>24</v>
      </c>
      <c r="AP199" s="627">
        <v>24</v>
      </c>
      <c r="AQ199" s="673"/>
      <c r="AR199" s="673"/>
      <c r="AS199" s="673"/>
      <c r="AT199" s="673"/>
      <c r="AU199" s="673"/>
      <c r="AV199" s="673"/>
      <c r="AW199" s="673"/>
      <c r="AX199" s="673"/>
      <c r="AY199" s="673"/>
      <c r="AZ199" s="673"/>
    </row>
    <row r="200" spans="1:52" ht="15.95">
      <c r="A200" s="673" t="s">
        <v>666</v>
      </c>
      <c r="B200" s="673">
        <v>14</v>
      </c>
      <c r="C200" s="673"/>
      <c r="D200" s="673" t="s">
        <v>681</v>
      </c>
      <c r="E200" s="673" t="s">
        <v>682</v>
      </c>
      <c r="F200" s="875">
        <v>1362673</v>
      </c>
      <c r="G200" s="875" t="s">
        <v>142</v>
      </c>
      <c r="H200" s="875" t="s">
        <v>153</v>
      </c>
      <c r="I200" s="875" t="s">
        <v>329</v>
      </c>
      <c r="J200" s="678">
        <v>44109</v>
      </c>
      <c r="K200" s="1107">
        <f t="shared" ca="1" si="9"/>
        <v>2.9249999999999998</v>
      </c>
      <c r="L200" s="1107">
        <f t="shared" ca="1" si="10"/>
        <v>1068</v>
      </c>
      <c r="M200" s="1107">
        <f t="shared" ca="1" si="11"/>
        <v>35.6</v>
      </c>
      <c r="N200" s="678">
        <v>44473</v>
      </c>
      <c r="O200" s="1228">
        <v>12.13</v>
      </c>
      <c r="P200" s="673" t="s">
        <v>141</v>
      </c>
      <c r="Q200" s="923">
        <v>169</v>
      </c>
      <c r="R200" s="673"/>
      <c r="S200" s="673"/>
      <c r="T200" s="673"/>
      <c r="U200" s="673"/>
      <c r="V200" s="673"/>
      <c r="W200" s="923"/>
      <c r="X200" s="673"/>
      <c r="Y200" s="673"/>
      <c r="Z200" s="673"/>
      <c r="AA200" s="673">
        <v>44</v>
      </c>
      <c r="AB200" s="673">
        <v>41</v>
      </c>
      <c r="AC200" s="673">
        <v>42</v>
      </c>
      <c r="AD200" s="673">
        <v>44</v>
      </c>
      <c r="AE200" s="627">
        <v>42</v>
      </c>
      <c r="AF200" s="627">
        <v>45</v>
      </c>
      <c r="AG200" s="627">
        <v>47</v>
      </c>
      <c r="AH200" s="627">
        <v>48</v>
      </c>
      <c r="AI200" s="627">
        <v>49</v>
      </c>
      <c r="AJ200" s="627">
        <v>50</v>
      </c>
      <c r="AK200" s="627">
        <v>48</v>
      </c>
      <c r="AL200" s="627">
        <v>46</v>
      </c>
      <c r="AM200" s="627">
        <v>47</v>
      </c>
      <c r="AN200" s="627">
        <v>48</v>
      </c>
      <c r="AO200" s="627">
        <v>48</v>
      </c>
      <c r="AP200" s="627">
        <v>49</v>
      </c>
      <c r="AQ200" s="673"/>
      <c r="AR200" s="673"/>
      <c r="AS200" s="673"/>
      <c r="AT200" s="673"/>
      <c r="AU200" s="673"/>
      <c r="AV200" s="673"/>
      <c r="AW200" s="673"/>
      <c r="AX200" s="673"/>
      <c r="AY200" s="673"/>
      <c r="AZ200" s="673"/>
    </row>
    <row r="201" spans="1:52" ht="15.95">
      <c r="A201" s="673" t="s">
        <v>666</v>
      </c>
      <c r="B201" s="673">
        <v>15</v>
      </c>
      <c r="C201" s="673"/>
      <c r="D201" s="673" t="s">
        <v>683</v>
      </c>
      <c r="E201" s="673" t="s">
        <v>682</v>
      </c>
      <c r="F201" s="875">
        <v>1362673</v>
      </c>
      <c r="G201" s="875" t="s">
        <v>142</v>
      </c>
      <c r="H201" s="875" t="s">
        <v>153</v>
      </c>
      <c r="I201" s="875" t="s">
        <v>326</v>
      </c>
      <c r="J201" s="678">
        <v>44109</v>
      </c>
      <c r="K201" s="1107">
        <f t="shared" ca="1" si="9"/>
        <v>2.9249999999999998</v>
      </c>
      <c r="L201" s="1107">
        <f t="shared" ca="1" si="10"/>
        <v>1068</v>
      </c>
      <c r="M201" s="1107">
        <f t="shared" ca="1" si="11"/>
        <v>35.6</v>
      </c>
      <c r="N201" s="678">
        <v>44473</v>
      </c>
      <c r="O201" s="1228">
        <v>12.13</v>
      </c>
      <c r="P201" s="673" t="s">
        <v>141</v>
      </c>
      <c r="Q201" s="923">
        <v>185</v>
      </c>
      <c r="R201" s="673"/>
      <c r="S201" s="673"/>
      <c r="T201" s="673"/>
      <c r="U201" s="673"/>
      <c r="V201" s="673"/>
      <c r="W201" s="923">
        <v>27</v>
      </c>
      <c r="X201" s="673">
        <v>28</v>
      </c>
      <c r="Y201" s="673"/>
      <c r="Z201" s="673"/>
      <c r="AA201" s="673">
        <v>47</v>
      </c>
      <c r="AB201" s="673">
        <v>40</v>
      </c>
      <c r="AC201" s="673">
        <v>40</v>
      </c>
      <c r="AD201" s="673">
        <v>41</v>
      </c>
      <c r="AE201" s="627">
        <v>42</v>
      </c>
      <c r="AF201" s="627">
        <v>42</v>
      </c>
      <c r="AG201" s="627">
        <v>45</v>
      </c>
      <c r="AH201" s="627">
        <v>44</v>
      </c>
      <c r="AI201" s="627">
        <v>45</v>
      </c>
      <c r="AJ201" s="627">
        <v>46</v>
      </c>
      <c r="AK201" s="627">
        <v>46</v>
      </c>
      <c r="AL201" s="627">
        <v>45</v>
      </c>
      <c r="AM201" s="627">
        <v>45</v>
      </c>
      <c r="AN201" s="627">
        <v>45</v>
      </c>
      <c r="AO201" s="627">
        <v>46</v>
      </c>
      <c r="AP201" s="627">
        <v>47</v>
      </c>
      <c r="AQ201" s="673"/>
      <c r="AR201" s="673"/>
      <c r="AS201" s="673"/>
      <c r="AT201" s="673"/>
      <c r="AU201" s="673"/>
      <c r="AV201" s="673"/>
      <c r="AW201" s="673"/>
      <c r="AX201" s="673"/>
      <c r="AY201" s="673"/>
      <c r="AZ201" s="673"/>
    </row>
    <row r="202" spans="1:52" ht="15.95">
      <c r="A202" s="673" t="s">
        <v>666</v>
      </c>
      <c r="B202" s="673">
        <v>16</v>
      </c>
      <c r="C202" s="673"/>
      <c r="D202" s="673" t="s">
        <v>684</v>
      </c>
      <c r="E202" s="673" t="s">
        <v>682</v>
      </c>
      <c r="F202" s="875">
        <v>1362673</v>
      </c>
      <c r="G202" s="875" t="s">
        <v>142</v>
      </c>
      <c r="H202" s="875" t="s">
        <v>153</v>
      </c>
      <c r="I202" s="875" t="s">
        <v>323</v>
      </c>
      <c r="J202" s="678">
        <v>44109</v>
      </c>
      <c r="K202" s="1107">
        <f t="shared" ca="1" si="9"/>
        <v>2.9249999999999998</v>
      </c>
      <c r="L202" s="1107">
        <f t="shared" ca="1" si="10"/>
        <v>1068</v>
      </c>
      <c r="M202" s="1107">
        <f t="shared" ca="1" si="11"/>
        <v>35.6</v>
      </c>
      <c r="N202" s="678">
        <v>44473</v>
      </c>
      <c r="O202" s="1228">
        <v>12.13</v>
      </c>
      <c r="P202" s="673" t="s">
        <v>141</v>
      </c>
      <c r="Q202" s="923">
        <v>183</v>
      </c>
      <c r="R202" s="673"/>
      <c r="S202" s="673"/>
      <c r="T202" s="673"/>
      <c r="U202" s="673"/>
      <c r="V202" s="673"/>
      <c r="W202" s="923">
        <v>32</v>
      </c>
      <c r="X202" s="673">
        <v>30</v>
      </c>
      <c r="Y202" s="673"/>
      <c r="Z202" s="673"/>
      <c r="AA202" s="673">
        <v>47</v>
      </c>
      <c r="AB202" s="673">
        <v>44</v>
      </c>
      <c r="AC202" s="673">
        <v>44</v>
      </c>
      <c r="AD202" s="673">
        <v>47</v>
      </c>
      <c r="AE202" s="627">
        <v>47</v>
      </c>
      <c r="AF202" s="627">
        <v>48</v>
      </c>
      <c r="AG202" s="627">
        <v>48</v>
      </c>
      <c r="AH202" s="627">
        <v>47</v>
      </c>
      <c r="AI202" s="627">
        <v>47</v>
      </c>
      <c r="AJ202" s="627">
        <v>46</v>
      </c>
      <c r="AK202" s="627">
        <v>44</v>
      </c>
      <c r="AL202" s="627">
        <v>45</v>
      </c>
      <c r="AM202" s="627">
        <v>47</v>
      </c>
      <c r="AN202" s="627">
        <v>48</v>
      </c>
      <c r="AO202" s="627">
        <v>49</v>
      </c>
      <c r="AP202" s="627">
        <v>50</v>
      </c>
      <c r="AQ202" s="673"/>
      <c r="AR202" s="673"/>
      <c r="AS202" s="673"/>
      <c r="AT202" s="673"/>
      <c r="AU202" s="673"/>
      <c r="AV202" s="673"/>
      <c r="AW202" s="673"/>
      <c r="AX202" s="673"/>
      <c r="AY202" s="673"/>
      <c r="AZ202" s="673"/>
    </row>
    <row r="203" spans="1:52" ht="15.95">
      <c r="A203" s="673" t="s">
        <v>666</v>
      </c>
      <c r="B203" s="673">
        <v>17</v>
      </c>
      <c r="C203" s="673"/>
      <c r="D203" s="673" t="s">
        <v>685</v>
      </c>
      <c r="E203" s="673" t="s">
        <v>682</v>
      </c>
      <c r="F203" s="875">
        <v>1362673</v>
      </c>
      <c r="G203" s="875" t="s">
        <v>142</v>
      </c>
      <c r="H203" s="875" t="s">
        <v>153</v>
      </c>
      <c r="I203" s="875" t="s">
        <v>320</v>
      </c>
      <c r="J203" s="678">
        <v>44109</v>
      </c>
      <c r="K203" s="1107">
        <f t="shared" ca="1" si="9"/>
        <v>2.9249999999999998</v>
      </c>
      <c r="L203" s="1107">
        <f t="shared" ca="1" si="10"/>
        <v>1068</v>
      </c>
      <c r="M203" s="1107">
        <f t="shared" ca="1" si="11"/>
        <v>35.6</v>
      </c>
      <c r="N203" s="678">
        <v>44473</v>
      </c>
      <c r="O203" s="1228">
        <v>12.13</v>
      </c>
      <c r="P203" s="673" t="s">
        <v>141</v>
      </c>
      <c r="Q203" s="923">
        <v>199</v>
      </c>
      <c r="R203" s="673"/>
      <c r="S203" s="673"/>
      <c r="T203" s="673"/>
      <c r="U203" s="673"/>
      <c r="V203" s="673"/>
      <c r="W203" s="923">
        <v>24</v>
      </c>
      <c r="X203" s="673">
        <v>26</v>
      </c>
      <c r="Y203" s="673"/>
      <c r="Z203" s="673"/>
      <c r="AA203" s="673">
        <v>50</v>
      </c>
      <c r="AB203" s="673">
        <v>45</v>
      </c>
      <c r="AC203" s="673">
        <v>46</v>
      </c>
      <c r="AD203" s="673">
        <v>49</v>
      </c>
      <c r="AE203" s="627">
        <v>49</v>
      </c>
      <c r="AF203" s="627">
        <v>49</v>
      </c>
      <c r="AG203" s="627">
        <v>50</v>
      </c>
      <c r="AH203" s="627">
        <v>49</v>
      </c>
      <c r="AI203" s="627">
        <v>50</v>
      </c>
      <c r="AJ203" s="627">
        <v>49</v>
      </c>
      <c r="AK203" s="627">
        <v>48</v>
      </c>
      <c r="AL203" s="627">
        <v>48</v>
      </c>
      <c r="AM203" s="627">
        <v>49</v>
      </c>
      <c r="AN203" s="627">
        <v>49</v>
      </c>
      <c r="AO203" s="627">
        <v>50</v>
      </c>
      <c r="AP203" s="627">
        <v>50</v>
      </c>
      <c r="AQ203" s="673"/>
      <c r="AR203" s="673"/>
      <c r="AS203" s="673"/>
      <c r="AT203" s="673"/>
      <c r="AU203" s="673"/>
      <c r="AV203" s="673"/>
      <c r="AW203" s="673"/>
      <c r="AX203" s="673"/>
      <c r="AY203" s="673"/>
      <c r="AZ203" s="673"/>
    </row>
    <row r="204" spans="1:52" ht="15.95">
      <c r="A204" s="673" t="s">
        <v>666</v>
      </c>
      <c r="B204" s="673">
        <v>18</v>
      </c>
      <c r="C204" s="673"/>
      <c r="D204" s="1219" t="s">
        <v>686</v>
      </c>
      <c r="E204" s="673" t="s">
        <v>682</v>
      </c>
      <c r="F204" s="875">
        <v>1362673</v>
      </c>
      <c r="G204" s="875" t="s">
        <v>142</v>
      </c>
      <c r="H204" s="875" t="s">
        <v>153</v>
      </c>
      <c r="I204" s="875" t="s">
        <v>412</v>
      </c>
      <c r="J204" s="678">
        <v>44109</v>
      </c>
      <c r="K204" s="1107">
        <f t="shared" ca="1" si="9"/>
        <v>2.9249999999999998</v>
      </c>
      <c r="L204" s="1107">
        <f t="shared" ca="1" si="10"/>
        <v>1068</v>
      </c>
      <c r="M204" s="1107">
        <f t="shared" ca="1" si="11"/>
        <v>35.6</v>
      </c>
      <c r="N204" s="678">
        <v>44473</v>
      </c>
      <c r="O204" s="1228">
        <v>12.13</v>
      </c>
      <c r="P204" s="673" t="s">
        <v>141</v>
      </c>
      <c r="Q204" s="923">
        <v>194</v>
      </c>
      <c r="R204" s="673"/>
      <c r="S204" s="673"/>
      <c r="T204" s="673"/>
      <c r="U204" s="673"/>
      <c r="V204" s="673"/>
      <c r="W204" s="923">
        <v>27</v>
      </c>
      <c r="X204" s="673">
        <v>26</v>
      </c>
      <c r="Y204" s="673"/>
      <c r="Z204" s="673"/>
      <c r="AA204" s="673"/>
      <c r="AB204" s="673"/>
      <c r="AC204" s="673"/>
      <c r="AD204" s="673"/>
      <c r="AO204" s="673"/>
      <c r="AP204" s="673"/>
      <c r="AQ204" s="673"/>
      <c r="AR204" s="673"/>
      <c r="AS204" s="673"/>
      <c r="AT204" s="673"/>
      <c r="AU204" s="673"/>
      <c r="AV204" s="673"/>
      <c r="AW204" s="673"/>
      <c r="AX204" s="673"/>
      <c r="AY204" s="673"/>
      <c r="AZ204" s="673"/>
    </row>
    <row r="205" spans="1:52" ht="15.95">
      <c r="A205" s="673" t="s">
        <v>666</v>
      </c>
      <c r="B205" s="673">
        <v>19</v>
      </c>
      <c r="C205" s="673"/>
      <c r="D205" s="673" t="s">
        <v>687</v>
      </c>
      <c r="E205" s="673" t="s">
        <v>688</v>
      </c>
      <c r="F205" s="673">
        <v>1343442</v>
      </c>
      <c r="G205" s="673" t="s">
        <v>142</v>
      </c>
      <c r="H205" s="875" t="s">
        <v>183</v>
      </c>
      <c r="I205" s="875" t="s">
        <v>323</v>
      </c>
      <c r="J205" s="678">
        <v>43927</v>
      </c>
      <c r="K205" s="1107">
        <f t="shared" ca="1" si="9"/>
        <v>3.4222222222222221</v>
      </c>
      <c r="L205" s="1107">
        <f t="shared" ca="1" si="10"/>
        <v>1250</v>
      </c>
      <c r="M205" s="1107">
        <f t="shared" ca="1" si="11"/>
        <v>41.666666666666664</v>
      </c>
      <c r="N205" s="678">
        <v>44473</v>
      </c>
      <c r="O205" s="1228">
        <v>18.2</v>
      </c>
      <c r="P205" s="673" t="s">
        <v>387</v>
      </c>
      <c r="Q205" s="1230">
        <v>176</v>
      </c>
      <c r="R205" s="673"/>
      <c r="S205" s="673"/>
      <c r="T205" s="673"/>
      <c r="U205" s="673"/>
      <c r="V205" s="673"/>
      <c r="W205" s="673"/>
      <c r="X205" s="673"/>
      <c r="Y205" s="673"/>
      <c r="Z205" s="673"/>
      <c r="AA205" s="673"/>
      <c r="AB205" s="673"/>
      <c r="AC205" s="673"/>
      <c r="AD205" s="673"/>
      <c r="AE205" s="1230">
        <v>32</v>
      </c>
      <c r="AF205" s="1230">
        <v>32</v>
      </c>
      <c r="AG205" s="1230">
        <v>31</v>
      </c>
      <c r="AH205" s="1230">
        <v>32</v>
      </c>
      <c r="AI205" s="1230">
        <v>32</v>
      </c>
      <c r="AJ205" s="1230">
        <v>32</v>
      </c>
      <c r="AK205" s="1230">
        <v>31</v>
      </c>
      <c r="AL205" s="1230">
        <v>31</v>
      </c>
      <c r="AM205" s="1230">
        <v>32</v>
      </c>
      <c r="AN205" s="1230">
        <v>31</v>
      </c>
      <c r="AO205" s="673"/>
      <c r="AP205" s="673"/>
      <c r="AQ205" s="673"/>
      <c r="AR205" s="673"/>
      <c r="AS205" s="673"/>
      <c r="AT205" s="673"/>
      <c r="AU205" s="673"/>
      <c r="AV205" s="673"/>
      <c r="AW205" s="673"/>
      <c r="AX205" s="673"/>
      <c r="AY205" s="673"/>
      <c r="AZ205" s="673"/>
    </row>
    <row r="206" spans="1:52" ht="15.95">
      <c r="A206" s="673" t="s">
        <v>666</v>
      </c>
      <c r="B206" s="673">
        <v>20</v>
      </c>
      <c r="C206" s="673"/>
      <c r="D206" s="673" t="s">
        <v>689</v>
      </c>
      <c r="E206" s="673" t="s">
        <v>688</v>
      </c>
      <c r="F206" s="673">
        <v>1343442</v>
      </c>
      <c r="G206" s="673" t="s">
        <v>144</v>
      </c>
      <c r="H206" s="875" t="s">
        <v>183</v>
      </c>
      <c r="I206" s="875"/>
      <c r="J206" s="678">
        <v>43927</v>
      </c>
      <c r="K206" s="1107">
        <f t="shared" ca="1" si="9"/>
        <v>3.4222222222222221</v>
      </c>
      <c r="L206" s="1107">
        <f t="shared" ca="1" si="10"/>
        <v>1250</v>
      </c>
      <c r="M206" s="1107">
        <f t="shared" ca="1" si="11"/>
        <v>41.666666666666664</v>
      </c>
      <c r="N206" s="678">
        <v>44473</v>
      </c>
      <c r="O206" s="1228">
        <v>18.2</v>
      </c>
      <c r="P206" s="673" t="s">
        <v>387</v>
      </c>
      <c r="Q206" s="1230">
        <v>159</v>
      </c>
      <c r="R206" s="673"/>
      <c r="S206" s="673"/>
      <c r="T206" s="673"/>
      <c r="U206" s="673"/>
      <c r="V206" s="673"/>
      <c r="W206" s="673"/>
      <c r="X206" s="673"/>
      <c r="Y206" s="673"/>
      <c r="Z206" s="673"/>
      <c r="AA206" s="673"/>
      <c r="AB206" s="673"/>
      <c r="AC206" s="673"/>
      <c r="AD206" s="673"/>
      <c r="AE206" s="1230">
        <v>31</v>
      </c>
      <c r="AF206" s="1230">
        <v>31</v>
      </c>
      <c r="AG206" s="1230">
        <v>30</v>
      </c>
      <c r="AH206" s="1230">
        <v>31</v>
      </c>
      <c r="AI206" s="1230">
        <v>29</v>
      </c>
      <c r="AJ206" s="1230">
        <v>31</v>
      </c>
      <c r="AK206" s="1230">
        <v>30</v>
      </c>
      <c r="AL206" s="1230">
        <v>28</v>
      </c>
      <c r="AM206" s="1230">
        <v>29</v>
      </c>
      <c r="AN206" s="1230">
        <v>29</v>
      </c>
      <c r="AO206" s="673"/>
      <c r="AP206" s="673"/>
      <c r="AQ206" s="673"/>
      <c r="AR206" s="673"/>
      <c r="AS206" s="673"/>
      <c r="AT206" s="673"/>
      <c r="AU206" s="673"/>
      <c r="AV206" s="673"/>
      <c r="AW206" s="673"/>
      <c r="AX206" s="673"/>
      <c r="AY206" s="673"/>
      <c r="AZ206" s="673"/>
    </row>
    <row r="207" spans="1:52" ht="15.95">
      <c r="A207" s="673" t="s">
        <v>666</v>
      </c>
      <c r="B207" s="673">
        <v>21</v>
      </c>
      <c r="C207" s="673"/>
      <c r="D207" s="673" t="s">
        <v>690</v>
      </c>
      <c r="E207" s="673" t="s">
        <v>688</v>
      </c>
      <c r="F207" s="627">
        <v>1416092</v>
      </c>
      <c r="G207" s="627" t="s">
        <v>142</v>
      </c>
      <c r="H207" s="1231" t="s">
        <v>153</v>
      </c>
      <c r="I207" s="1231" t="s">
        <v>320</v>
      </c>
      <c r="J207" s="1212">
        <v>43942</v>
      </c>
      <c r="K207" s="1107">
        <f t="shared" ca="1" si="9"/>
        <v>3.3805555555555555</v>
      </c>
      <c r="L207" s="1107">
        <f t="shared" ca="1" si="10"/>
        <v>1235</v>
      </c>
      <c r="M207" s="1107">
        <f t="shared" ca="1" si="11"/>
        <v>41.166666666666664</v>
      </c>
      <c r="N207" s="678">
        <v>44473</v>
      </c>
      <c r="O207" s="1228">
        <v>17.7</v>
      </c>
      <c r="P207" s="673" t="s">
        <v>387</v>
      </c>
      <c r="Q207" s="1230">
        <v>153</v>
      </c>
      <c r="R207" s="673"/>
      <c r="S207" s="673"/>
      <c r="T207" s="673"/>
      <c r="U207" s="673"/>
      <c r="V207" s="673"/>
      <c r="W207" s="673"/>
      <c r="X207" s="673"/>
      <c r="Y207" s="673"/>
      <c r="Z207" s="673"/>
      <c r="AA207" s="673"/>
      <c r="AB207" s="673"/>
      <c r="AC207" s="673"/>
      <c r="AD207" s="673"/>
      <c r="AE207" s="1230"/>
      <c r="AF207" s="1230">
        <v>28</v>
      </c>
      <c r="AG207" s="1230">
        <v>28</v>
      </c>
      <c r="AH207" s="1230">
        <v>29</v>
      </c>
      <c r="AI207" s="1230">
        <v>28</v>
      </c>
      <c r="AJ207" s="1230">
        <v>29</v>
      </c>
      <c r="AK207" s="1230">
        <v>29</v>
      </c>
      <c r="AL207" s="1230">
        <v>28</v>
      </c>
      <c r="AM207" s="1230">
        <v>28</v>
      </c>
      <c r="AN207" s="1230">
        <v>28</v>
      </c>
      <c r="AO207" s="673"/>
      <c r="AP207" s="673"/>
      <c r="AQ207" s="673"/>
      <c r="AR207" s="673"/>
      <c r="AS207" s="673"/>
      <c r="AT207" s="673"/>
      <c r="AU207" s="673"/>
      <c r="AV207" s="673"/>
      <c r="AW207" s="673"/>
      <c r="AX207" s="673"/>
      <c r="AY207" s="673"/>
      <c r="AZ207" s="673"/>
    </row>
    <row r="208" spans="1:52" ht="15.95">
      <c r="A208" s="673"/>
      <c r="B208" s="673"/>
      <c r="C208" s="673"/>
      <c r="D208" s="673"/>
      <c r="E208" s="673"/>
      <c r="H208" s="1231"/>
      <c r="I208" s="1231"/>
      <c r="J208" s="1212"/>
      <c r="K208" s="1107"/>
      <c r="L208" s="1107"/>
      <c r="M208" s="1107"/>
      <c r="N208" s="678"/>
      <c r="O208" s="1228"/>
      <c r="P208" s="673"/>
      <c r="Q208" s="1230"/>
      <c r="R208" s="673"/>
      <c r="S208" s="673"/>
      <c r="T208" s="673"/>
      <c r="U208" s="673"/>
      <c r="V208" s="673"/>
      <c r="W208" s="673"/>
      <c r="X208" s="673"/>
      <c r="Y208" s="673"/>
      <c r="Z208" s="673"/>
      <c r="AA208" s="673"/>
      <c r="AB208" s="673"/>
      <c r="AC208" s="673"/>
      <c r="AD208" s="673"/>
      <c r="AE208" s="1230"/>
      <c r="AF208" s="1230"/>
      <c r="AG208" s="1230"/>
      <c r="AH208" s="673"/>
      <c r="AI208" s="673"/>
      <c r="AJ208" s="673"/>
      <c r="AK208" s="673"/>
      <c r="AL208" s="673"/>
      <c r="AM208" s="673"/>
      <c r="AN208" s="673"/>
      <c r="AO208" s="673"/>
      <c r="AP208" s="673"/>
      <c r="AQ208" s="673"/>
      <c r="AR208" s="673"/>
      <c r="AS208" s="673"/>
      <c r="AT208" s="673"/>
      <c r="AU208" s="673"/>
      <c r="AV208" s="673"/>
      <c r="AW208" s="673"/>
      <c r="AX208" s="673"/>
      <c r="AY208" s="673"/>
      <c r="AZ208" s="673"/>
    </row>
    <row r="209" spans="1:52" ht="15.95">
      <c r="A209" s="673" t="s">
        <v>173</v>
      </c>
      <c r="B209" s="673">
        <v>1</v>
      </c>
      <c r="C209" s="673"/>
      <c r="D209" s="673" t="s">
        <v>691</v>
      </c>
      <c r="E209" s="673" t="s">
        <v>630</v>
      </c>
      <c r="F209" s="1107">
        <v>1362669</v>
      </c>
      <c r="G209" s="673" t="s">
        <v>144</v>
      </c>
      <c r="H209" s="673" t="s">
        <v>179</v>
      </c>
      <c r="I209" s="673" t="s">
        <v>329</v>
      </c>
      <c r="J209" s="1864">
        <v>44150</v>
      </c>
      <c r="K209" s="1107">
        <f t="shared" ca="1" si="9"/>
        <v>2.8138888888888891</v>
      </c>
      <c r="L209" s="1107">
        <f t="shared" ca="1" si="10"/>
        <v>1027</v>
      </c>
      <c r="M209" s="1107">
        <f t="shared" ca="1" si="11"/>
        <v>34.233333333333334</v>
      </c>
      <c r="N209" s="678">
        <v>44522</v>
      </c>
      <c r="O209" s="1228">
        <v>12.4</v>
      </c>
      <c r="P209" s="673" t="s">
        <v>141</v>
      </c>
      <c r="Q209" s="673">
        <v>164</v>
      </c>
      <c r="R209" s="673"/>
      <c r="S209" s="673"/>
      <c r="T209" s="673"/>
      <c r="U209" s="673"/>
      <c r="V209" s="673"/>
      <c r="W209" s="673">
        <v>24</v>
      </c>
      <c r="X209" s="673">
        <v>29</v>
      </c>
      <c r="Y209" s="627">
        <v>28</v>
      </c>
      <c r="Z209" s="627">
        <v>29</v>
      </c>
      <c r="AA209" s="627">
        <v>27</v>
      </c>
      <c r="AB209" s="627">
        <v>28</v>
      </c>
      <c r="AC209" s="627">
        <v>28</v>
      </c>
      <c r="AD209" s="627">
        <v>27</v>
      </c>
      <c r="AE209" s="627">
        <v>29</v>
      </c>
      <c r="AF209" s="627">
        <v>30</v>
      </c>
      <c r="AG209" s="627">
        <v>32</v>
      </c>
      <c r="AH209" s="627">
        <v>32</v>
      </c>
      <c r="AI209" s="627">
        <v>33</v>
      </c>
      <c r="AJ209" s="627">
        <v>36</v>
      </c>
      <c r="AL209" s="627">
        <v>37</v>
      </c>
      <c r="AM209" s="627">
        <v>37</v>
      </c>
      <c r="AN209" s="627">
        <v>38</v>
      </c>
      <c r="AO209" s="1229">
        <v>39</v>
      </c>
      <c r="AP209" s="627">
        <v>40</v>
      </c>
      <c r="AQ209" s="627">
        <v>42</v>
      </c>
      <c r="AS209" s="673"/>
      <c r="AT209" s="673"/>
      <c r="AU209" s="673"/>
      <c r="AV209" s="673"/>
      <c r="AW209" s="673"/>
      <c r="AX209" s="673"/>
      <c r="AY209" s="673"/>
      <c r="AZ209" s="673"/>
    </row>
    <row r="210" spans="1:52" ht="15.95">
      <c r="A210" s="673" t="s">
        <v>173</v>
      </c>
      <c r="B210" s="673">
        <v>2</v>
      </c>
      <c r="C210" s="673"/>
      <c r="D210" s="673" t="s">
        <v>692</v>
      </c>
      <c r="E210" s="673" t="s">
        <v>630</v>
      </c>
      <c r="F210" s="1107">
        <v>1362669</v>
      </c>
      <c r="G210" s="673" t="s">
        <v>144</v>
      </c>
      <c r="H210" s="673" t="s">
        <v>179</v>
      </c>
      <c r="I210" s="673" t="s">
        <v>316</v>
      </c>
      <c r="J210" s="1864">
        <v>44150</v>
      </c>
      <c r="K210" s="1107">
        <f t="shared" ca="1" si="9"/>
        <v>2.8138888888888891</v>
      </c>
      <c r="L210" s="1107">
        <f t="shared" ca="1" si="10"/>
        <v>1027</v>
      </c>
      <c r="M210" s="1107">
        <f t="shared" ca="1" si="11"/>
        <v>34.233333333333334</v>
      </c>
      <c r="N210" s="678">
        <v>44522</v>
      </c>
      <c r="O210" s="1228">
        <v>12.4</v>
      </c>
      <c r="P210" s="673" t="s">
        <v>141</v>
      </c>
      <c r="Q210" s="673">
        <v>146</v>
      </c>
      <c r="R210" s="673"/>
      <c r="S210" s="673"/>
      <c r="T210" s="673"/>
      <c r="U210" s="673"/>
      <c r="V210" s="673"/>
      <c r="W210" s="673">
        <v>27</v>
      </c>
      <c r="X210" s="673">
        <v>30</v>
      </c>
      <c r="Y210" s="627">
        <v>33</v>
      </c>
      <c r="Z210" s="627">
        <v>33</v>
      </c>
      <c r="AA210" s="627">
        <v>33</v>
      </c>
      <c r="AB210" s="627">
        <v>33</v>
      </c>
      <c r="AC210" s="627">
        <v>32</v>
      </c>
      <c r="AD210" s="627">
        <v>33</v>
      </c>
      <c r="AE210" s="627">
        <v>35</v>
      </c>
      <c r="AF210" s="627">
        <v>34</v>
      </c>
      <c r="AG210" s="627">
        <v>35</v>
      </c>
      <c r="AH210" s="627">
        <v>34</v>
      </c>
      <c r="AI210" s="627">
        <v>36</v>
      </c>
      <c r="AJ210" s="627">
        <v>37</v>
      </c>
      <c r="AL210" s="627">
        <v>38</v>
      </c>
      <c r="AM210" s="627">
        <v>39</v>
      </c>
      <c r="AN210" s="627">
        <v>40</v>
      </c>
      <c r="AO210" s="1229">
        <v>40</v>
      </c>
      <c r="AP210" s="627">
        <v>42</v>
      </c>
      <c r="AQ210" s="627">
        <v>42</v>
      </c>
      <c r="AS210" s="673"/>
      <c r="AT210" s="673"/>
      <c r="AU210" s="673"/>
      <c r="AV210" s="673"/>
      <c r="AW210" s="673"/>
      <c r="AX210" s="673"/>
      <c r="AY210" s="673"/>
      <c r="AZ210" s="673"/>
    </row>
    <row r="211" spans="1:52" ht="15.95">
      <c r="A211" s="673" t="s">
        <v>173</v>
      </c>
      <c r="B211" s="673">
        <v>3</v>
      </c>
      <c r="C211" s="673"/>
      <c r="D211" s="673" t="s">
        <v>693</v>
      </c>
      <c r="E211" s="673" t="s">
        <v>630</v>
      </c>
      <c r="F211" s="1107">
        <v>1362669</v>
      </c>
      <c r="G211" s="673" t="s">
        <v>144</v>
      </c>
      <c r="H211" s="673" t="s">
        <v>179</v>
      </c>
      <c r="I211" s="673" t="s">
        <v>326</v>
      </c>
      <c r="J211" s="1864">
        <v>44150</v>
      </c>
      <c r="K211" s="1107">
        <f t="shared" ca="1" si="9"/>
        <v>2.8138888888888891</v>
      </c>
      <c r="L211" s="1107">
        <f t="shared" ca="1" si="10"/>
        <v>1027</v>
      </c>
      <c r="M211" s="1107">
        <f t="shared" ca="1" si="11"/>
        <v>34.233333333333334</v>
      </c>
      <c r="N211" s="678">
        <v>44522</v>
      </c>
      <c r="O211" s="1228">
        <v>12.4</v>
      </c>
      <c r="P211" s="673" t="s">
        <v>141</v>
      </c>
      <c r="Q211" s="673">
        <v>163</v>
      </c>
      <c r="R211" s="673"/>
      <c r="S211" s="673"/>
      <c r="T211" s="673"/>
      <c r="U211" s="673"/>
      <c r="V211" s="673"/>
      <c r="W211" s="673">
        <v>25</v>
      </c>
      <c r="X211" s="673">
        <v>28</v>
      </c>
      <c r="Y211" s="627">
        <v>30</v>
      </c>
      <c r="Z211" s="627">
        <v>29</v>
      </c>
      <c r="AA211" s="627">
        <v>31</v>
      </c>
      <c r="AB211" s="627">
        <v>32</v>
      </c>
      <c r="AC211" s="627">
        <v>34</v>
      </c>
      <c r="AD211" s="627">
        <v>34</v>
      </c>
      <c r="AE211" s="627">
        <v>34</v>
      </c>
      <c r="AF211" s="627">
        <v>35</v>
      </c>
      <c r="AG211" s="627">
        <v>36</v>
      </c>
      <c r="AH211" s="627">
        <v>34</v>
      </c>
      <c r="AI211" s="627">
        <v>37</v>
      </c>
      <c r="AJ211" s="627">
        <v>39</v>
      </c>
      <c r="AL211" s="627">
        <v>38</v>
      </c>
      <c r="AM211" s="627">
        <v>40</v>
      </c>
      <c r="AN211" s="627">
        <v>40</v>
      </c>
      <c r="AO211" s="1229">
        <v>40</v>
      </c>
      <c r="AP211" s="627">
        <v>42</v>
      </c>
      <c r="AQ211" s="627">
        <v>43</v>
      </c>
      <c r="AS211" s="673"/>
      <c r="AT211" s="673"/>
      <c r="AU211" s="673"/>
      <c r="AV211" s="673"/>
      <c r="AW211" s="673"/>
      <c r="AX211" s="673"/>
      <c r="AY211" s="673"/>
      <c r="AZ211" s="673"/>
    </row>
    <row r="212" spans="1:52" ht="15.95">
      <c r="A212" s="673" t="s">
        <v>173</v>
      </c>
      <c r="B212" s="673">
        <v>4</v>
      </c>
      <c r="C212" s="673"/>
      <c r="D212" s="673" t="s">
        <v>694</v>
      </c>
      <c r="E212" s="673" t="s">
        <v>630</v>
      </c>
      <c r="F212" s="1107">
        <v>1362669</v>
      </c>
      <c r="G212" s="673" t="s">
        <v>144</v>
      </c>
      <c r="H212" s="673" t="s">
        <v>179</v>
      </c>
      <c r="I212" s="673" t="s">
        <v>323</v>
      </c>
      <c r="J212" s="1864">
        <v>44154</v>
      </c>
      <c r="K212" s="1107">
        <f t="shared" ca="1" si="9"/>
        <v>2.8027777777777776</v>
      </c>
      <c r="L212" s="1107">
        <f t="shared" ca="1" si="10"/>
        <v>1023</v>
      </c>
      <c r="M212" s="1107">
        <f t="shared" ca="1" si="11"/>
        <v>34.1</v>
      </c>
      <c r="N212" s="678">
        <v>44523</v>
      </c>
      <c r="O212" s="1228">
        <v>12.3</v>
      </c>
      <c r="P212" s="673" t="s">
        <v>141</v>
      </c>
      <c r="Q212" s="673">
        <v>190</v>
      </c>
      <c r="R212" s="673"/>
      <c r="S212" s="673"/>
      <c r="T212" s="673"/>
      <c r="U212" s="673"/>
      <c r="V212" s="673"/>
      <c r="W212" s="673">
        <v>26</v>
      </c>
      <c r="X212" s="673">
        <v>27</v>
      </c>
      <c r="Y212" s="627">
        <v>29</v>
      </c>
      <c r="Z212" s="627">
        <v>28</v>
      </c>
      <c r="AA212" s="627">
        <v>30</v>
      </c>
      <c r="AB212" s="627">
        <v>30</v>
      </c>
      <c r="AC212" s="627">
        <v>32</v>
      </c>
      <c r="AD212" s="627">
        <v>32</v>
      </c>
      <c r="AE212" s="627">
        <v>33</v>
      </c>
      <c r="AF212" s="627">
        <v>33</v>
      </c>
      <c r="AG212" s="627">
        <v>32</v>
      </c>
      <c r="AH212" s="627">
        <v>32</v>
      </c>
      <c r="AI212" s="627">
        <v>34</v>
      </c>
      <c r="AJ212" s="627">
        <v>35</v>
      </c>
      <c r="AL212" s="627">
        <v>37</v>
      </c>
      <c r="AM212" s="627">
        <v>37</v>
      </c>
      <c r="AN212" s="627">
        <v>38</v>
      </c>
      <c r="AO212" s="1229">
        <v>38</v>
      </c>
      <c r="AP212" s="627">
        <v>40</v>
      </c>
      <c r="AQ212" s="627">
        <v>41</v>
      </c>
      <c r="AS212" s="673"/>
      <c r="AT212" s="673"/>
      <c r="AU212" s="673"/>
      <c r="AV212" s="673"/>
      <c r="AW212" s="673"/>
      <c r="AX212" s="673"/>
      <c r="AY212" s="673"/>
      <c r="AZ212" s="673"/>
    </row>
    <row r="213" spans="1:52" ht="15.95">
      <c r="A213" s="673" t="s">
        <v>173</v>
      </c>
      <c r="B213" s="673">
        <v>5</v>
      </c>
      <c r="C213" s="673"/>
      <c r="D213" s="673" t="s">
        <v>695</v>
      </c>
      <c r="E213" s="673" t="s">
        <v>636</v>
      </c>
      <c r="F213" s="1107">
        <v>1362675</v>
      </c>
      <c r="G213" s="673" t="s">
        <v>144</v>
      </c>
      <c r="H213" s="673" t="s">
        <v>179</v>
      </c>
      <c r="I213" s="673" t="s">
        <v>329</v>
      </c>
      <c r="J213" s="1864">
        <v>44142</v>
      </c>
      <c r="K213" s="1107">
        <f t="shared" ca="1" si="9"/>
        <v>2.8361111111111112</v>
      </c>
      <c r="L213" s="1107">
        <f t="shared" ca="1" si="10"/>
        <v>1035</v>
      </c>
      <c r="M213" s="1107">
        <f t="shared" ca="1" si="11"/>
        <v>34.5</v>
      </c>
      <c r="N213" s="678">
        <v>44522</v>
      </c>
      <c r="O213" s="1228">
        <v>12.67</v>
      </c>
      <c r="P213" s="673" t="s">
        <v>141</v>
      </c>
      <c r="Q213" s="673">
        <v>166</v>
      </c>
      <c r="R213" s="673"/>
      <c r="S213" s="673"/>
      <c r="T213" s="673"/>
      <c r="U213" s="673"/>
      <c r="V213" s="673"/>
      <c r="W213" s="673">
        <v>26</v>
      </c>
      <c r="X213" s="673">
        <v>30</v>
      </c>
      <c r="Y213" s="627">
        <v>27</v>
      </c>
      <c r="Z213" s="627">
        <v>27</v>
      </c>
      <c r="AA213" s="627">
        <v>29</v>
      </c>
      <c r="AB213" s="627">
        <v>29</v>
      </c>
      <c r="AC213" s="627">
        <v>31</v>
      </c>
      <c r="AD213" s="627">
        <v>31</v>
      </c>
      <c r="AE213" s="627">
        <v>34</v>
      </c>
      <c r="AF213" s="627">
        <v>33</v>
      </c>
      <c r="AG213" s="627">
        <v>34</v>
      </c>
      <c r="AH213" s="627">
        <v>33</v>
      </c>
      <c r="AI213" s="627">
        <v>34</v>
      </c>
      <c r="AJ213" s="627">
        <v>33</v>
      </c>
      <c r="AL213" s="627">
        <v>33</v>
      </c>
      <c r="AM213" s="627">
        <v>32</v>
      </c>
      <c r="AN213" s="627">
        <v>33</v>
      </c>
      <c r="AO213" s="1229">
        <v>34</v>
      </c>
      <c r="AP213" s="627">
        <v>35</v>
      </c>
      <c r="AQ213" s="627">
        <v>35</v>
      </c>
      <c r="AS213" s="673"/>
      <c r="AT213" s="673"/>
      <c r="AU213" s="673"/>
      <c r="AV213" s="673"/>
      <c r="AW213" s="673"/>
      <c r="AX213" s="673"/>
      <c r="AY213" s="673"/>
      <c r="AZ213" s="673"/>
    </row>
    <row r="214" spans="1:52" ht="15.95">
      <c r="A214" s="673" t="s">
        <v>173</v>
      </c>
      <c r="B214" s="673">
        <v>6</v>
      </c>
      <c r="C214" s="673"/>
      <c r="D214" s="673" t="s">
        <v>696</v>
      </c>
      <c r="E214" s="673" t="s">
        <v>636</v>
      </c>
      <c r="F214" s="1107">
        <v>1362675</v>
      </c>
      <c r="G214" s="673" t="s">
        <v>144</v>
      </c>
      <c r="H214" s="673" t="s">
        <v>179</v>
      </c>
      <c r="I214" s="673" t="s">
        <v>326</v>
      </c>
      <c r="J214" s="1864">
        <v>44142</v>
      </c>
      <c r="K214" s="1107">
        <f t="shared" ca="1" si="9"/>
        <v>2.8361111111111112</v>
      </c>
      <c r="L214" s="1107">
        <f t="shared" ca="1" si="10"/>
        <v>1035</v>
      </c>
      <c r="M214" s="1107">
        <f t="shared" ca="1" si="11"/>
        <v>34.5</v>
      </c>
      <c r="N214" s="678">
        <v>44522</v>
      </c>
      <c r="O214" s="1228">
        <v>12.67</v>
      </c>
      <c r="P214" s="673" t="s">
        <v>141</v>
      </c>
      <c r="Q214" s="673">
        <v>172</v>
      </c>
      <c r="R214" s="673"/>
      <c r="S214" s="673"/>
      <c r="T214" s="673"/>
      <c r="U214" s="673"/>
      <c r="V214" s="673"/>
      <c r="W214" s="673">
        <v>26</v>
      </c>
      <c r="X214" s="673">
        <v>31</v>
      </c>
      <c r="Y214" s="627">
        <v>34</v>
      </c>
      <c r="Z214" s="627">
        <v>36</v>
      </c>
      <c r="AA214" s="627">
        <v>37</v>
      </c>
      <c r="AB214" s="627">
        <v>36</v>
      </c>
      <c r="AC214" s="627">
        <v>38</v>
      </c>
      <c r="AD214" s="627">
        <v>38</v>
      </c>
      <c r="AE214" s="627">
        <v>40</v>
      </c>
      <c r="AF214" s="627">
        <v>39</v>
      </c>
      <c r="AG214" s="627">
        <v>40</v>
      </c>
      <c r="AH214" s="627">
        <v>40</v>
      </c>
      <c r="AI214" s="627">
        <v>41</v>
      </c>
      <c r="AJ214" s="627">
        <v>41</v>
      </c>
      <c r="AL214" s="627">
        <v>41</v>
      </c>
      <c r="AM214" s="627">
        <v>41</v>
      </c>
      <c r="AN214" s="627">
        <v>40</v>
      </c>
      <c r="AO214" s="1229">
        <v>43</v>
      </c>
      <c r="AP214" s="627">
        <v>44</v>
      </c>
      <c r="AQ214" s="627">
        <v>45</v>
      </c>
      <c r="AS214" s="673"/>
      <c r="AT214" s="673"/>
      <c r="AU214" s="673"/>
      <c r="AV214" s="673"/>
      <c r="AW214" s="673"/>
      <c r="AX214" s="673"/>
      <c r="AY214" s="673"/>
      <c r="AZ214" s="673"/>
    </row>
    <row r="215" spans="1:52" ht="15.95">
      <c r="A215" s="673" t="s">
        <v>173</v>
      </c>
      <c r="B215" s="673">
        <v>7</v>
      </c>
      <c r="C215" s="673"/>
      <c r="D215" s="673" t="s">
        <v>697</v>
      </c>
      <c r="E215" s="673" t="s">
        <v>636</v>
      </c>
      <c r="F215" s="1107">
        <v>1362675</v>
      </c>
      <c r="G215" s="673" t="s">
        <v>144</v>
      </c>
      <c r="H215" s="673" t="s">
        <v>179</v>
      </c>
      <c r="I215" s="673" t="s">
        <v>323</v>
      </c>
      <c r="J215" s="1864">
        <v>44146</v>
      </c>
      <c r="K215" s="1107">
        <f t="shared" ca="1" si="9"/>
        <v>2.8250000000000002</v>
      </c>
      <c r="L215" s="1107">
        <f t="shared" ca="1" si="10"/>
        <v>1031</v>
      </c>
      <c r="M215" s="1107">
        <f t="shared" ca="1" si="11"/>
        <v>34.366666666666667</v>
      </c>
      <c r="N215" s="678">
        <v>44522</v>
      </c>
      <c r="O215" s="1228">
        <v>12.53</v>
      </c>
      <c r="P215" s="673" t="s">
        <v>141</v>
      </c>
      <c r="Q215" s="673">
        <v>170</v>
      </c>
      <c r="R215" s="673"/>
      <c r="S215" s="673"/>
      <c r="T215" s="673"/>
      <c r="U215" s="673"/>
      <c r="V215" s="673"/>
      <c r="W215" s="673">
        <v>27</v>
      </c>
      <c r="X215" s="673">
        <v>32</v>
      </c>
      <c r="Y215" s="627">
        <v>32</v>
      </c>
      <c r="Z215" s="627">
        <v>35</v>
      </c>
      <c r="AA215" s="627">
        <v>38</v>
      </c>
      <c r="AB215" s="627">
        <v>35</v>
      </c>
      <c r="AC215" s="627">
        <v>38</v>
      </c>
      <c r="AD215" s="627">
        <v>39</v>
      </c>
      <c r="AE215" s="627">
        <v>41</v>
      </c>
      <c r="AF215" s="627">
        <v>44</v>
      </c>
      <c r="AG215" s="627">
        <v>42</v>
      </c>
      <c r="AH215" s="627">
        <v>43</v>
      </c>
      <c r="AI215" s="627">
        <v>45</v>
      </c>
      <c r="AJ215" s="627">
        <v>45</v>
      </c>
      <c r="AL215" s="627">
        <v>45</v>
      </c>
      <c r="AM215" s="627">
        <v>46</v>
      </c>
      <c r="AN215" s="627">
        <v>48</v>
      </c>
      <c r="AO215" s="1229">
        <v>49</v>
      </c>
      <c r="AP215" s="627">
        <v>50</v>
      </c>
      <c r="AQ215" s="627">
        <v>53</v>
      </c>
      <c r="AS215" s="673"/>
      <c r="AT215" s="673"/>
      <c r="AU215" s="673"/>
      <c r="AV215" s="673"/>
      <c r="AW215" s="673"/>
      <c r="AX215" s="673"/>
      <c r="AY215" s="673"/>
      <c r="AZ215" s="673"/>
    </row>
    <row r="216" spans="1:52" ht="15.95">
      <c r="A216" s="673" t="s">
        <v>173</v>
      </c>
      <c r="B216" s="673">
        <v>8</v>
      </c>
      <c r="C216" s="673"/>
      <c r="D216" s="673" t="s">
        <v>698</v>
      </c>
      <c r="E216" s="673" t="s">
        <v>636</v>
      </c>
      <c r="F216" s="1107">
        <v>1362675</v>
      </c>
      <c r="G216" s="673" t="s">
        <v>144</v>
      </c>
      <c r="H216" s="673" t="s">
        <v>179</v>
      </c>
      <c r="I216" s="673" t="s">
        <v>316</v>
      </c>
      <c r="J216" s="1864">
        <v>44146</v>
      </c>
      <c r="K216" s="1107">
        <f t="shared" ca="1" si="9"/>
        <v>2.8250000000000002</v>
      </c>
      <c r="L216" s="1107">
        <f t="shared" ca="1" si="10"/>
        <v>1031</v>
      </c>
      <c r="M216" s="1107">
        <f t="shared" ca="1" si="11"/>
        <v>34.366666666666667</v>
      </c>
      <c r="N216" s="678">
        <v>44522</v>
      </c>
      <c r="O216" s="1228">
        <v>12.53</v>
      </c>
      <c r="P216" s="673" t="s">
        <v>141</v>
      </c>
      <c r="Q216" s="673">
        <v>183</v>
      </c>
      <c r="R216" s="673"/>
      <c r="S216" s="673"/>
      <c r="T216" s="673"/>
      <c r="U216" s="673"/>
      <c r="V216" s="673"/>
      <c r="W216" s="673">
        <v>25</v>
      </c>
      <c r="X216" s="673">
        <v>28</v>
      </c>
      <c r="Y216" s="627">
        <v>29</v>
      </c>
      <c r="Z216" s="627">
        <v>30</v>
      </c>
      <c r="AA216" s="627">
        <v>31</v>
      </c>
      <c r="AB216" s="627">
        <v>30</v>
      </c>
      <c r="AC216" s="627">
        <v>32</v>
      </c>
      <c r="AD216" s="627">
        <v>32</v>
      </c>
      <c r="AE216" s="627">
        <v>35</v>
      </c>
      <c r="AF216" s="627">
        <v>35</v>
      </c>
      <c r="AG216" s="627">
        <v>37</v>
      </c>
      <c r="AH216" s="627">
        <v>36</v>
      </c>
      <c r="AI216" s="627">
        <v>38</v>
      </c>
      <c r="AJ216" s="627">
        <v>36</v>
      </c>
      <c r="AL216" s="627">
        <v>37</v>
      </c>
      <c r="AM216" s="627">
        <v>36</v>
      </c>
      <c r="AN216" s="627">
        <v>36</v>
      </c>
      <c r="AO216" s="1229">
        <v>38</v>
      </c>
      <c r="AP216" s="627">
        <v>38</v>
      </c>
      <c r="AQ216" s="627">
        <v>40</v>
      </c>
      <c r="AS216" s="673"/>
      <c r="AT216" s="673"/>
      <c r="AU216" s="673"/>
      <c r="AV216" s="673"/>
      <c r="AW216" s="673"/>
      <c r="AX216" s="673"/>
      <c r="AY216" s="673"/>
      <c r="AZ216" s="673"/>
    </row>
    <row r="217" spans="1:52" ht="15.95">
      <c r="A217" s="673" t="s">
        <v>173</v>
      </c>
      <c r="B217" s="673">
        <v>9</v>
      </c>
      <c r="C217" s="673"/>
      <c r="D217" s="673" t="s">
        <v>699</v>
      </c>
      <c r="E217" s="673" t="s">
        <v>677</v>
      </c>
      <c r="F217" s="1107">
        <v>1362664</v>
      </c>
      <c r="G217" s="673" t="s">
        <v>142</v>
      </c>
      <c r="H217" s="673" t="s">
        <v>179</v>
      </c>
      <c r="I217" s="673" t="s">
        <v>329</v>
      </c>
      <c r="J217" s="1864">
        <v>44142</v>
      </c>
      <c r="K217" s="1107">
        <f t="shared" ca="1" si="9"/>
        <v>2.8361111111111112</v>
      </c>
      <c r="L217" s="1107">
        <f t="shared" ca="1" si="10"/>
        <v>1035</v>
      </c>
      <c r="M217" s="1107">
        <f t="shared" ca="1" si="11"/>
        <v>34.5</v>
      </c>
      <c r="N217" s="678">
        <v>44522</v>
      </c>
      <c r="O217" s="1228">
        <v>12.67</v>
      </c>
      <c r="P217" s="673" t="s">
        <v>387</v>
      </c>
      <c r="Q217" s="673">
        <v>126</v>
      </c>
      <c r="R217" s="673"/>
      <c r="S217" s="673"/>
      <c r="T217" s="673"/>
      <c r="U217" s="673"/>
      <c r="V217" s="673"/>
      <c r="W217" s="673">
        <v>29</v>
      </c>
      <c r="X217" s="673">
        <v>30</v>
      </c>
      <c r="Y217" s="627">
        <v>30</v>
      </c>
      <c r="Z217" s="627">
        <v>30</v>
      </c>
      <c r="AA217" s="627">
        <v>29</v>
      </c>
      <c r="AB217" s="627">
        <v>30</v>
      </c>
      <c r="AC217" s="627">
        <v>30</v>
      </c>
      <c r="AD217" s="627">
        <v>30</v>
      </c>
      <c r="AE217" s="627">
        <v>30</v>
      </c>
      <c r="AF217" s="627">
        <v>30</v>
      </c>
      <c r="AG217" s="627">
        <v>29</v>
      </c>
      <c r="AH217" s="627">
        <v>30</v>
      </c>
      <c r="AI217" s="627">
        <v>30</v>
      </c>
      <c r="AJ217" s="627">
        <v>30</v>
      </c>
      <c r="AL217" s="627">
        <v>29</v>
      </c>
      <c r="AM217" s="627">
        <v>29</v>
      </c>
      <c r="AN217" s="627">
        <v>29</v>
      </c>
      <c r="AO217" s="1229">
        <v>29</v>
      </c>
      <c r="AP217" s="627">
        <v>30</v>
      </c>
      <c r="AQ217" s="627">
        <v>30</v>
      </c>
      <c r="AS217" s="673"/>
      <c r="AT217" s="673"/>
      <c r="AU217" s="673"/>
      <c r="AV217" s="673"/>
      <c r="AW217" s="673"/>
      <c r="AX217" s="673"/>
      <c r="AY217" s="673"/>
      <c r="AZ217" s="673"/>
    </row>
    <row r="218" spans="1:52" ht="15.95">
      <c r="A218" s="673" t="s">
        <v>173</v>
      </c>
      <c r="B218" s="673">
        <v>10</v>
      </c>
      <c r="C218" s="673"/>
      <c r="D218" s="673" t="s">
        <v>700</v>
      </c>
      <c r="E218" s="673" t="s">
        <v>677</v>
      </c>
      <c r="F218" s="1107">
        <v>1362664</v>
      </c>
      <c r="G218" s="673" t="s">
        <v>142</v>
      </c>
      <c r="H218" s="673" t="s">
        <v>179</v>
      </c>
      <c r="I218" s="673" t="s">
        <v>326</v>
      </c>
      <c r="J218" s="1864">
        <v>44142</v>
      </c>
      <c r="K218" s="1107">
        <f t="shared" ca="1" si="9"/>
        <v>2.8361111111111112</v>
      </c>
      <c r="L218" s="1107">
        <f t="shared" ca="1" si="10"/>
        <v>1035</v>
      </c>
      <c r="M218" s="1107">
        <f t="shared" ca="1" si="11"/>
        <v>34.5</v>
      </c>
      <c r="N218" s="678">
        <v>44522</v>
      </c>
      <c r="O218" s="1228">
        <v>12.67</v>
      </c>
      <c r="P218" s="673" t="s">
        <v>387</v>
      </c>
      <c r="Q218" s="673">
        <v>156</v>
      </c>
      <c r="R218" s="673"/>
      <c r="S218" s="673"/>
      <c r="T218" s="673"/>
      <c r="U218" s="673"/>
      <c r="V218" s="673"/>
      <c r="W218" s="673">
        <v>33</v>
      </c>
      <c r="X218" s="673">
        <v>33</v>
      </c>
      <c r="Y218" s="627">
        <v>34</v>
      </c>
      <c r="Z218" s="627">
        <v>34</v>
      </c>
      <c r="AA218" s="627">
        <v>32</v>
      </c>
      <c r="AB218" s="627">
        <v>33</v>
      </c>
      <c r="AC218" s="627">
        <v>33</v>
      </c>
      <c r="AD218" s="627">
        <v>33</v>
      </c>
      <c r="AE218" s="627">
        <v>32</v>
      </c>
      <c r="AF218" s="627">
        <v>33</v>
      </c>
      <c r="AG218" s="627">
        <v>32</v>
      </c>
      <c r="AH218" s="627">
        <v>34</v>
      </c>
      <c r="AI218" s="627">
        <v>33</v>
      </c>
      <c r="AJ218" s="627">
        <v>33</v>
      </c>
      <c r="AL218" s="627">
        <v>33</v>
      </c>
      <c r="AM218" s="627">
        <v>33</v>
      </c>
      <c r="AN218" s="627">
        <v>33</v>
      </c>
      <c r="AO218" s="1229">
        <v>33</v>
      </c>
      <c r="AP218" s="627">
        <v>33</v>
      </c>
      <c r="AQ218" s="627">
        <v>32</v>
      </c>
      <c r="AS218" s="673"/>
      <c r="AT218" s="673"/>
      <c r="AU218" s="673"/>
      <c r="AV218" s="673"/>
      <c r="AW218" s="673"/>
      <c r="AX218" s="673"/>
      <c r="AY218" s="673"/>
      <c r="AZ218" s="673"/>
    </row>
    <row r="219" spans="1:52" ht="15.95">
      <c r="A219" s="673" t="s">
        <v>173</v>
      </c>
      <c r="B219" s="673">
        <v>11</v>
      </c>
      <c r="C219" s="673"/>
      <c r="D219" s="673" t="s">
        <v>701</v>
      </c>
      <c r="E219" s="673" t="s">
        <v>677</v>
      </c>
      <c r="F219" s="1107">
        <v>1362664</v>
      </c>
      <c r="G219" s="673" t="s">
        <v>142</v>
      </c>
      <c r="H219" s="673" t="s">
        <v>179</v>
      </c>
      <c r="I219" s="673" t="s">
        <v>316</v>
      </c>
      <c r="J219" s="1864">
        <v>44142</v>
      </c>
      <c r="K219" s="1107">
        <f t="shared" ca="1" si="9"/>
        <v>2.8361111111111112</v>
      </c>
      <c r="L219" s="1107">
        <f t="shared" ca="1" si="10"/>
        <v>1035</v>
      </c>
      <c r="M219" s="1107">
        <f t="shared" ca="1" si="11"/>
        <v>34.5</v>
      </c>
      <c r="N219" s="678">
        <v>44522</v>
      </c>
      <c r="O219" s="1228">
        <v>12.67</v>
      </c>
      <c r="P219" s="673" t="s">
        <v>387</v>
      </c>
      <c r="Q219" s="673">
        <v>183</v>
      </c>
      <c r="R219" s="673"/>
      <c r="S219" s="673"/>
      <c r="T219" s="673"/>
      <c r="U219" s="673"/>
      <c r="V219" s="673"/>
      <c r="W219" s="673">
        <v>32</v>
      </c>
      <c r="X219" s="673">
        <v>32</v>
      </c>
      <c r="Y219" s="627">
        <v>32</v>
      </c>
      <c r="Z219" s="627">
        <v>33</v>
      </c>
      <c r="AA219" s="627">
        <v>31</v>
      </c>
      <c r="AB219" s="627">
        <v>32</v>
      </c>
      <c r="AC219" s="627">
        <v>31</v>
      </c>
      <c r="AD219" s="627">
        <v>32</v>
      </c>
      <c r="AE219" s="627">
        <v>31</v>
      </c>
      <c r="AF219" s="627">
        <v>32</v>
      </c>
      <c r="AG219" s="627">
        <v>32</v>
      </c>
      <c r="AH219" s="627">
        <v>33</v>
      </c>
      <c r="AI219" s="627">
        <v>32</v>
      </c>
      <c r="AJ219" s="627">
        <v>33</v>
      </c>
      <c r="AL219" s="627">
        <v>33</v>
      </c>
      <c r="AM219" s="627">
        <v>32</v>
      </c>
      <c r="AN219" s="627">
        <v>32</v>
      </c>
      <c r="AO219" s="1229">
        <v>31</v>
      </c>
      <c r="AP219" s="627">
        <v>32</v>
      </c>
      <c r="AQ219" s="627">
        <v>31</v>
      </c>
      <c r="AS219" s="673"/>
      <c r="AT219" s="673"/>
      <c r="AU219" s="673"/>
      <c r="AV219" s="673"/>
      <c r="AW219" s="673"/>
      <c r="AX219" s="673"/>
      <c r="AY219" s="673"/>
      <c r="AZ219" s="673"/>
    </row>
    <row r="220" spans="1:52" ht="15.95">
      <c r="A220" s="673" t="s">
        <v>173</v>
      </c>
      <c r="B220" s="673">
        <v>12</v>
      </c>
      <c r="C220" s="673"/>
      <c r="D220" s="673" t="s">
        <v>702</v>
      </c>
      <c r="E220" s="673" t="s">
        <v>677</v>
      </c>
      <c r="F220" s="1107">
        <v>1362664</v>
      </c>
      <c r="G220" s="673" t="s">
        <v>142</v>
      </c>
      <c r="H220" s="673" t="s">
        <v>179</v>
      </c>
      <c r="I220" s="673" t="s">
        <v>323</v>
      </c>
      <c r="J220" s="1864">
        <v>44142</v>
      </c>
      <c r="K220" s="1107">
        <f t="shared" ca="1" si="9"/>
        <v>2.8361111111111112</v>
      </c>
      <c r="L220" s="1107">
        <f t="shared" ca="1" si="10"/>
        <v>1035</v>
      </c>
      <c r="M220" s="1107">
        <f t="shared" ca="1" si="11"/>
        <v>34.5</v>
      </c>
      <c r="N220" s="678">
        <v>44522</v>
      </c>
      <c r="O220" s="1228">
        <v>12.67</v>
      </c>
      <c r="P220" s="673" t="s">
        <v>387</v>
      </c>
      <c r="Q220" s="673">
        <v>199</v>
      </c>
      <c r="R220" s="673"/>
      <c r="S220" s="673"/>
      <c r="T220" s="673"/>
      <c r="U220" s="673"/>
      <c r="V220" s="673"/>
      <c r="W220" s="673">
        <v>31</v>
      </c>
      <c r="X220" s="673">
        <v>31</v>
      </c>
      <c r="Y220" s="627">
        <v>32</v>
      </c>
      <c r="Z220" s="627">
        <v>32</v>
      </c>
      <c r="AA220" s="627">
        <v>30</v>
      </c>
      <c r="AB220" s="627">
        <v>31</v>
      </c>
      <c r="AC220" s="627">
        <v>30</v>
      </c>
      <c r="AD220" s="627">
        <v>31</v>
      </c>
      <c r="AE220" s="627">
        <v>31</v>
      </c>
      <c r="AF220" s="627">
        <v>31</v>
      </c>
      <c r="AG220" s="627">
        <v>31</v>
      </c>
      <c r="AH220" s="627">
        <v>32</v>
      </c>
      <c r="AI220" s="627">
        <v>31</v>
      </c>
      <c r="AJ220" s="627">
        <v>31</v>
      </c>
      <c r="AL220" s="627">
        <v>32</v>
      </c>
      <c r="AM220" s="627">
        <v>31</v>
      </c>
      <c r="AN220" s="627">
        <v>30</v>
      </c>
      <c r="AO220" s="1229">
        <v>31</v>
      </c>
      <c r="AP220" s="627">
        <v>32</v>
      </c>
      <c r="AQ220" s="627">
        <v>30</v>
      </c>
      <c r="AS220" s="673"/>
      <c r="AT220" s="673"/>
      <c r="AU220" s="673"/>
      <c r="AV220" s="673"/>
      <c r="AW220" s="673"/>
      <c r="AX220" s="673"/>
      <c r="AY220" s="673"/>
      <c r="AZ220" s="673"/>
    </row>
    <row r="221" spans="1:52" ht="17.100000000000001">
      <c r="A221" s="673" t="s">
        <v>173</v>
      </c>
      <c r="B221" s="627">
        <v>13</v>
      </c>
      <c r="D221" s="627" t="s">
        <v>703</v>
      </c>
      <c r="E221" s="673" t="s">
        <v>682</v>
      </c>
      <c r="F221" s="87">
        <v>1378926</v>
      </c>
      <c r="G221" s="1211" t="s">
        <v>142</v>
      </c>
      <c r="H221" s="627" t="s">
        <v>179</v>
      </c>
      <c r="I221" s="627" t="s">
        <v>329</v>
      </c>
      <c r="J221" s="77">
        <v>44152</v>
      </c>
      <c r="K221" s="1214">
        <f t="shared" ca="1" si="9"/>
        <v>2.8083333333333331</v>
      </c>
      <c r="L221" s="87">
        <f t="shared" ca="1" si="10"/>
        <v>1025</v>
      </c>
      <c r="M221" s="87">
        <f t="shared" ref="M221:M224" ca="1" si="12">L221/30</f>
        <v>34.166666666666664</v>
      </c>
      <c r="N221" s="678">
        <v>44522</v>
      </c>
      <c r="O221" s="1228"/>
      <c r="P221" s="673" t="s">
        <v>387</v>
      </c>
      <c r="Q221" s="627">
        <v>126</v>
      </c>
      <c r="R221" s="673"/>
      <c r="S221" s="673"/>
      <c r="T221" s="673"/>
      <c r="U221" s="673"/>
      <c r="V221" s="673"/>
      <c r="W221" s="673"/>
      <c r="X221" s="673"/>
      <c r="AG221" s="627">
        <v>33</v>
      </c>
      <c r="AH221" s="627">
        <v>34</v>
      </c>
      <c r="AI221" s="627">
        <v>33</v>
      </c>
      <c r="AJ221" s="627">
        <v>34</v>
      </c>
      <c r="AL221" s="627">
        <v>34</v>
      </c>
      <c r="AM221" s="627">
        <v>32</v>
      </c>
      <c r="AN221" s="627">
        <v>33</v>
      </c>
      <c r="AO221" s="1229">
        <v>32</v>
      </c>
      <c r="AP221" s="627">
        <v>33</v>
      </c>
      <c r="AQ221" s="627">
        <v>33</v>
      </c>
      <c r="AR221" s="627">
        <v>34</v>
      </c>
      <c r="AS221" s="673"/>
      <c r="AT221" s="673"/>
      <c r="AU221" s="673"/>
      <c r="AV221" s="673"/>
      <c r="AW221" s="673"/>
      <c r="AX221" s="673"/>
      <c r="AY221" s="673"/>
      <c r="AZ221" s="673"/>
    </row>
    <row r="222" spans="1:52" ht="17.100000000000001">
      <c r="A222" s="673" t="s">
        <v>173</v>
      </c>
      <c r="B222" s="627">
        <v>14</v>
      </c>
      <c r="D222" s="627" t="s">
        <v>704</v>
      </c>
      <c r="E222" s="673" t="s">
        <v>682</v>
      </c>
      <c r="F222" s="87">
        <v>1378926</v>
      </c>
      <c r="G222" s="1211" t="s">
        <v>142</v>
      </c>
      <c r="H222" s="627" t="s">
        <v>179</v>
      </c>
      <c r="I222" s="627" t="s">
        <v>326</v>
      </c>
      <c r="J222" s="77">
        <v>44152</v>
      </c>
      <c r="K222" s="1214">
        <f t="shared" ca="1" si="9"/>
        <v>2.8083333333333331</v>
      </c>
      <c r="L222" s="87">
        <f t="shared" ca="1" si="10"/>
        <v>1025</v>
      </c>
      <c r="M222" s="87">
        <f t="shared" ca="1" si="12"/>
        <v>34.166666666666664</v>
      </c>
      <c r="N222" s="678">
        <v>44522</v>
      </c>
      <c r="O222" s="1228"/>
      <c r="P222" s="673" t="s">
        <v>387</v>
      </c>
      <c r="Q222" s="627">
        <v>144</v>
      </c>
      <c r="R222" s="673"/>
      <c r="S222" s="673"/>
      <c r="T222" s="673"/>
      <c r="U222" s="673"/>
      <c r="V222" s="673"/>
      <c r="W222" s="673"/>
      <c r="X222" s="673"/>
      <c r="AG222" s="627">
        <v>31</v>
      </c>
      <c r="AH222" s="627">
        <v>32</v>
      </c>
      <c r="AI222" s="627">
        <v>32</v>
      </c>
      <c r="AJ222" s="627">
        <v>31</v>
      </c>
      <c r="AL222" s="627">
        <v>32</v>
      </c>
      <c r="AM222" s="627">
        <v>30</v>
      </c>
      <c r="AN222" s="627">
        <v>31</v>
      </c>
      <c r="AO222" s="1229">
        <v>30</v>
      </c>
      <c r="AP222" s="627">
        <v>32</v>
      </c>
      <c r="AQ222" s="627">
        <v>31</v>
      </c>
      <c r="AR222" s="627">
        <v>32</v>
      </c>
      <c r="AS222" s="673"/>
      <c r="AT222" s="673"/>
      <c r="AU222" s="673"/>
      <c r="AV222" s="673"/>
      <c r="AW222" s="673"/>
      <c r="AX222" s="673"/>
      <c r="AY222" s="673"/>
      <c r="AZ222" s="673"/>
    </row>
    <row r="223" spans="1:52" ht="17.100000000000001">
      <c r="A223" s="673" t="s">
        <v>173</v>
      </c>
      <c r="B223" s="627">
        <v>15</v>
      </c>
      <c r="D223" s="627" t="s">
        <v>705</v>
      </c>
      <c r="E223" s="673" t="s">
        <v>682</v>
      </c>
      <c r="F223" s="87">
        <v>1378926</v>
      </c>
      <c r="G223" s="1211" t="s">
        <v>142</v>
      </c>
      <c r="H223" s="627" t="s">
        <v>179</v>
      </c>
      <c r="I223" s="627" t="s">
        <v>316</v>
      </c>
      <c r="J223" s="77">
        <v>44154</v>
      </c>
      <c r="K223" s="1214">
        <f t="shared" ca="1" si="9"/>
        <v>2.8027777777777776</v>
      </c>
      <c r="L223" s="87">
        <f t="shared" ca="1" si="10"/>
        <v>1023</v>
      </c>
      <c r="M223" s="87">
        <f t="shared" ca="1" si="12"/>
        <v>34.1</v>
      </c>
      <c r="N223" s="678">
        <v>44522</v>
      </c>
      <c r="O223" s="1228"/>
      <c r="P223" s="673" t="s">
        <v>387</v>
      </c>
      <c r="Q223" s="627">
        <v>174</v>
      </c>
      <c r="R223" s="673"/>
      <c r="S223" s="673"/>
      <c r="T223" s="673"/>
      <c r="U223" s="673"/>
      <c r="V223" s="673"/>
      <c r="W223" s="673"/>
      <c r="X223" s="673"/>
      <c r="AG223" s="627">
        <v>31</v>
      </c>
      <c r="AH223" s="627">
        <v>32</v>
      </c>
      <c r="AI223" s="627">
        <v>32</v>
      </c>
      <c r="AJ223" s="627">
        <v>32</v>
      </c>
      <c r="AL223" s="627">
        <v>32</v>
      </c>
      <c r="AM223" s="627">
        <v>31</v>
      </c>
      <c r="AN223" s="627">
        <v>31</v>
      </c>
      <c r="AO223" s="1229">
        <v>31</v>
      </c>
      <c r="AP223" s="627">
        <v>32</v>
      </c>
      <c r="AQ223" s="627">
        <v>31</v>
      </c>
      <c r="AR223" s="627">
        <v>31</v>
      </c>
      <c r="AS223" s="673"/>
      <c r="AT223" s="673"/>
      <c r="AU223" s="673"/>
      <c r="AV223" s="673"/>
      <c r="AW223" s="673"/>
      <c r="AX223" s="673"/>
      <c r="AY223" s="673"/>
      <c r="AZ223" s="673"/>
    </row>
    <row r="224" spans="1:52" ht="17.100000000000001">
      <c r="A224" s="673" t="s">
        <v>173</v>
      </c>
      <c r="B224" s="627">
        <v>16</v>
      </c>
      <c r="D224" s="627" t="s">
        <v>706</v>
      </c>
      <c r="E224" s="673" t="s">
        <v>682</v>
      </c>
      <c r="F224" s="87">
        <v>1378926</v>
      </c>
      <c r="G224" s="1211" t="s">
        <v>142</v>
      </c>
      <c r="H224" s="627" t="s">
        <v>179</v>
      </c>
      <c r="I224" s="627" t="s">
        <v>323</v>
      </c>
      <c r="J224" s="77">
        <v>44154</v>
      </c>
      <c r="K224" s="1214">
        <f t="shared" ca="1" si="9"/>
        <v>2.8027777777777776</v>
      </c>
      <c r="L224" s="87">
        <f t="shared" ca="1" si="10"/>
        <v>1023</v>
      </c>
      <c r="M224" s="87">
        <f t="shared" ca="1" si="12"/>
        <v>34.1</v>
      </c>
      <c r="N224" s="678">
        <v>44522</v>
      </c>
      <c r="O224" s="1228"/>
      <c r="P224" s="673" t="s">
        <v>387</v>
      </c>
      <c r="Q224" s="627">
        <v>151</v>
      </c>
      <c r="R224" s="673"/>
      <c r="S224" s="673"/>
      <c r="T224" s="673"/>
      <c r="U224" s="673"/>
      <c r="V224" s="673"/>
      <c r="W224" s="673"/>
      <c r="X224" s="673"/>
      <c r="AG224" s="627">
        <v>32</v>
      </c>
      <c r="AH224" s="627">
        <v>34</v>
      </c>
      <c r="AI224" s="627">
        <v>32</v>
      </c>
      <c r="AJ224" s="627">
        <v>33</v>
      </c>
      <c r="AL224" s="627">
        <v>34</v>
      </c>
      <c r="AM224" s="627">
        <v>33</v>
      </c>
      <c r="AN224" s="627">
        <v>33</v>
      </c>
      <c r="AO224" s="1229">
        <v>33</v>
      </c>
      <c r="AP224" s="627">
        <v>34</v>
      </c>
      <c r="AQ224" s="627">
        <v>33</v>
      </c>
      <c r="AR224" s="627">
        <v>33</v>
      </c>
      <c r="AS224" s="673"/>
      <c r="AT224" s="673"/>
      <c r="AU224" s="673"/>
      <c r="AV224" s="673"/>
      <c r="AW224" s="673"/>
      <c r="AX224" s="673"/>
      <c r="AY224" s="673"/>
      <c r="AZ224" s="673"/>
    </row>
    <row r="225" spans="1:52" ht="15.95">
      <c r="A225" s="673" t="s">
        <v>173</v>
      </c>
      <c r="B225" s="627">
        <v>17</v>
      </c>
      <c r="D225" s="627" t="s">
        <v>707</v>
      </c>
      <c r="E225" s="673" t="s">
        <v>708</v>
      </c>
      <c r="F225" s="1213">
        <v>1378921</v>
      </c>
      <c r="G225" s="673" t="s">
        <v>144</v>
      </c>
      <c r="H225" s="673" t="s">
        <v>170</v>
      </c>
      <c r="I225" s="673" t="s">
        <v>329</v>
      </c>
      <c r="J225" s="1864">
        <v>44158</v>
      </c>
      <c r="K225" s="1107">
        <f t="shared" ca="1" si="9"/>
        <v>2.7916666666666665</v>
      </c>
      <c r="L225" s="1107">
        <f t="shared" ca="1" si="10"/>
        <v>1019</v>
      </c>
      <c r="M225" s="1107">
        <f t="shared" ca="1" si="11"/>
        <v>33.966666666666669</v>
      </c>
      <c r="N225" s="678">
        <v>44522</v>
      </c>
      <c r="O225" s="1228">
        <v>12.13</v>
      </c>
      <c r="P225" s="673" t="s">
        <v>387</v>
      </c>
      <c r="Q225" s="673">
        <v>184</v>
      </c>
      <c r="R225" s="673"/>
      <c r="S225" s="673"/>
      <c r="T225" s="673"/>
      <c r="U225" s="673"/>
      <c r="V225" s="673"/>
      <c r="W225" s="673">
        <v>24</v>
      </c>
      <c r="X225" s="673">
        <v>25</v>
      </c>
      <c r="Y225" s="627">
        <v>26</v>
      </c>
      <c r="Z225" s="627">
        <v>25</v>
      </c>
      <c r="AA225" s="627">
        <v>24</v>
      </c>
      <c r="AB225" s="627">
        <v>24</v>
      </c>
      <c r="AC225" s="627">
        <v>24</v>
      </c>
      <c r="AD225" s="627">
        <v>24</v>
      </c>
      <c r="AE225" s="627">
        <v>24</v>
      </c>
      <c r="AF225" s="627">
        <v>24</v>
      </c>
      <c r="AG225" s="627">
        <v>25</v>
      </c>
      <c r="AH225" s="627">
        <v>25</v>
      </c>
      <c r="AI225" s="627">
        <v>24</v>
      </c>
      <c r="AS225" s="673"/>
      <c r="AT225" s="673"/>
      <c r="AU225" s="673"/>
      <c r="AV225" s="673"/>
      <c r="AW225" s="673"/>
      <c r="AX225" s="673"/>
      <c r="AY225" s="673"/>
      <c r="AZ225" s="673"/>
    </row>
    <row r="226" spans="1:52" ht="15.95">
      <c r="A226" s="673" t="s">
        <v>173</v>
      </c>
      <c r="B226" s="627">
        <v>18</v>
      </c>
      <c r="D226" s="627" t="s">
        <v>709</v>
      </c>
      <c r="E226" s="673" t="s">
        <v>708</v>
      </c>
      <c r="F226" s="1213">
        <v>1378921</v>
      </c>
      <c r="G226" s="673" t="s">
        <v>144</v>
      </c>
      <c r="H226" s="673" t="s">
        <v>170</v>
      </c>
      <c r="I226" s="673" t="s">
        <v>316</v>
      </c>
      <c r="J226" s="1864">
        <v>44158</v>
      </c>
      <c r="K226" s="1107">
        <f t="shared" ca="1" si="9"/>
        <v>2.7916666666666665</v>
      </c>
      <c r="L226" s="1107">
        <f t="shared" ca="1" si="10"/>
        <v>1019</v>
      </c>
      <c r="M226" s="1107">
        <f t="shared" ca="1" si="11"/>
        <v>33.966666666666669</v>
      </c>
      <c r="N226" s="678">
        <v>44522</v>
      </c>
      <c r="O226" s="1228">
        <v>12.13</v>
      </c>
      <c r="P226" s="673" t="s">
        <v>387</v>
      </c>
      <c r="Q226" s="673">
        <v>182</v>
      </c>
      <c r="R226" s="673"/>
      <c r="S226" s="673"/>
      <c r="T226" s="673"/>
      <c r="U226" s="673"/>
      <c r="V226" s="673"/>
      <c r="W226" s="673">
        <v>25</v>
      </c>
      <c r="X226" s="673">
        <v>26</v>
      </c>
      <c r="Y226" s="627">
        <v>26</v>
      </c>
      <c r="Z226" s="627">
        <v>26</v>
      </c>
      <c r="AA226" s="627">
        <v>25</v>
      </c>
      <c r="AB226" s="627">
        <v>25</v>
      </c>
      <c r="AC226" s="627">
        <v>26</v>
      </c>
      <c r="AD226" s="627">
        <v>25</v>
      </c>
      <c r="AE226" s="627">
        <v>26</v>
      </c>
      <c r="AF226" s="627">
        <v>26</v>
      </c>
      <c r="AG226" s="627">
        <v>27</v>
      </c>
      <c r="AH226" s="627">
        <v>27</v>
      </c>
      <c r="AI226" s="627">
        <v>27</v>
      </c>
      <c r="AS226" s="673"/>
      <c r="AT226" s="673"/>
      <c r="AU226" s="673"/>
      <c r="AV226" s="673"/>
      <c r="AW226" s="673"/>
      <c r="AX226" s="673"/>
      <c r="AY226" s="673"/>
      <c r="AZ226" s="673"/>
    </row>
    <row r="227" spans="1:52" ht="15.95">
      <c r="A227" s="673" t="s">
        <v>173</v>
      </c>
      <c r="B227" s="627">
        <v>19</v>
      </c>
      <c r="D227" s="673" t="s">
        <v>710</v>
      </c>
      <c r="E227" s="673" t="s">
        <v>708</v>
      </c>
      <c r="F227" s="1213">
        <v>1378921</v>
      </c>
      <c r="G227" s="673" t="s">
        <v>144</v>
      </c>
      <c r="H227" s="673" t="s">
        <v>170</v>
      </c>
      <c r="I227" s="673" t="s">
        <v>323</v>
      </c>
      <c r="J227" s="1864">
        <v>44158</v>
      </c>
      <c r="K227" s="1107">
        <f t="shared" ca="1" si="9"/>
        <v>2.7916666666666665</v>
      </c>
      <c r="L227" s="1107">
        <f t="shared" ca="1" si="10"/>
        <v>1019</v>
      </c>
      <c r="M227" s="1107">
        <f t="shared" ca="1" si="11"/>
        <v>33.966666666666669</v>
      </c>
      <c r="N227" s="678">
        <v>44522</v>
      </c>
      <c r="O227" s="1228">
        <v>12.13</v>
      </c>
      <c r="P227" s="673" t="s">
        <v>387</v>
      </c>
      <c r="Q227" s="673">
        <v>222</v>
      </c>
      <c r="R227" s="673"/>
      <c r="S227" s="673"/>
      <c r="T227" s="673"/>
      <c r="U227" s="673"/>
      <c r="V227" s="673"/>
      <c r="W227" s="673">
        <v>24</v>
      </c>
      <c r="X227" s="673">
        <v>26</v>
      </c>
      <c r="Y227" s="627">
        <v>27</v>
      </c>
      <c r="Z227" s="627">
        <v>26</v>
      </c>
      <c r="AA227" s="627">
        <v>25</v>
      </c>
      <c r="AB227" s="627">
        <v>25</v>
      </c>
      <c r="AC227" s="627">
        <v>25</v>
      </c>
      <c r="AD227" s="627">
        <v>25</v>
      </c>
      <c r="AE227" s="627">
        <v>26</v>
      </c>
      <c r="AF227" s="627">
        <v>26</v>
      </c>
      <c r="AG227" s="627">
        <v>26</v>
      </c>
      <c r="AH227" s="627">
        <v>26</v>
      </c>
      <c r="AI227" s="627">
        <v>26</v>
      </c>
      <c r="AS227" s="673"/>
      <c r="AT227" s="673"/>
      <c r="AU227" s="673"/>
      <c r="AV227" s="673"/>
      <c r="AW227" s="673"/>
      <c r="AX227" s="673"/>
      <c r="AY227" s="673"/>
      <c r="AZ227" s="673"/>
    </row>
    <row r="228" spans="1:52" ht="15.95">
      <c r="A228" s="673" t="s">
        <v>173</v>
      </c>
      <c r="B228" s="627">
        <v>20</v>
      </c>
      <c r="D228" s="673" t="s">
        <v>711</v>
      </c>
      <c r="E228" s="673" t="s">
        <v>708</v>
      </c>
      <c r="F228" s="1213">
        <v>1378921</v>
      </c>
      <c r="G228" s="673" t="s">
        <v>144</v>
      </c>
      <c r="H228" s="673" t="s">
        <v>170</v>
      </c>
      <c r="I228" s="673" t="s">
        <v>320</v>
      </c>
      <c r="J228" s="1864">
        <v>44158</v>
      </c>
      <c r="K228" s="1107">
        <f t="shared" ca="1" si="9"/>
        <v>2.7916666666666665</v>
      </c>
      <c r="L228" s="1107">
        <f t="shared" ca="1" si="10"/>
        <v>1019</v>
      </c>
      <c r="M228" s="1107">
        <f t="shared" ca="1" si="11"/>
        <v>33.966666666666669</v>
      </c>
      <c r="N228" s="678">
        <v>44522</v>
      </c>
      <c r="O228" s="1228">
        <v>12.13</v>
      </c>
      <c r="P228" s="673" t="s">
        <v>387</v>
      </c>
      <c r="Q228" s="673">
        <v>198</v>
      </c>
      <c r="R228" s="673"/>
      <c r="S228" s="673"/>
      <c r="T228" s="673"/>
      <c r="U228" s="673"/>
      <c r="V228" s="673"/>
      <c r="W228" s="673">
        <v>28</v>
      </c>
      <c r="X228" s="673">
        <v>28</v>
      </c>
      <c r="Y228" s="627">
        <v>27</v>
      </c>
      <c r="Z228" s="627">
        <v>29</v>
      </c>
      <c r="AA228" s="627">
        <v>26</v>
      </c>
      <c r="AB228" s="627">
        <v>28</v>
      </c>
      <c r="AC228" s="627">
        <v>26</v>
      </c>
      <c r="AD228" s="627">
        <v>27</v>
      </c>
      <c r="AE228" s="627">
        <v>29</v>
      </c>
      <c r="AF228" s="627">
        <v>28</v>
      </c>
      <c r="AG228" s="627">
        <v>28</v>
      </c>
      <c r="AH228" s="627">
        <v>29</v>
      </c>
      <c r="AI228" s="627">
        <v>27</v>
      </c>
      <c r="AS228" s="673"/>
      <c r="AT228" s="673"/>
      <c r="AU228" s="673"/>
      <c r="AV228" s="673"/>
      <c r="AW228" s="673"/>
      <c r="AX228" s="673"/>
      <c r="AY228" s="673"/>
      <c r="AZ228" s="673"/>
    </row>
    <row r="229" spans="1:52" ht="15.95">
      <c r="A229" s="673" t="s">
        <v>173</v>
      </c>
      <c r="B229" s="627">
        <v>21</v>
      </c>
      <c r="D229" s="673" t="s">
        <v>712</v>
      </c>
      <c r="E229" s="673" t="s">
        <v>708</v>
      </c>
      <c r="F229" s="1213">
        <v>1378921</v>
      </c>
      <c r="G229" s="673" t="s">
        <v>144</v>
      </c>
      <c r="H229" s="673" t="s">
        <v>170</v>
      </c>
      <c r="I229" s="673" t="s">
        <v>326</v>
      </c>
      <c r="J229" s="1864">
        <v>44158</v>
      </c>
      <c r="K229" s="1107">
        <f t="shared" ca="1" si="9"/>
        <v>2.7916666666666665</v>
      </c>
      <c r="L229" s="1107">
        <f t="shared" ca="1" si="10"/>
        <v>1019</v>
      </c>
      <c r="M229" s="1107">
        <f t="shared" ca="1" si="11"/>
        <v>33.966666666666669</v>
      </c>
      <c r="N229" s="678">
        <v>44522</v>
      </c>
      <c r="O229" s="1228">
        <v>12.13</v>
      </c>
      <c r="P229" s="673" t="s">
        <v>387</v>
      </c>
      <c r="Q229" s="673">
        <v>187</v>
      </c>
      <c r="R229" s="673"/>
      <c r="S229" s="673"/>
      <c r="T229" s="673"/>
      <c r="U229" s="673"/>
      <c r="V229" s="673"/>
      <c r="W229" s="673">
        <v>26</v>
      </c>
      <c r="X229" s="673">
        <v>28</v>
      </c>
      <c r="Y229" s="627">
        <v>26</v>
      </c>
      <c r="Z229" s="627">
        <v>27</v>
      </c>
      <c r="AA229" s="627">
        <v>26</v>
      </c>
      <c r="AB229" s="627">
        <v>27</v>
      </c>
      <c r="AC229" s="627">
        <v>27</v>
      </c>
      <c r="AD229" s="627">
        <v>27</v>
      </c>
      <c r="AE229" s="627">
        <v>26</v>
      </c>
      <c r="AF229" s="627">
        <v>27</v>
      </c>
      <c r="AG229" s="627">
        <v>27</v>
      </c>
      <c r="AH229" s="627">
        <v>27</v>
      </c>
      <c r="AI229" s="627">
        <v>27</v>
      </c>
      <c r="AS229" s="673"/>
      <c r="AT229" s="673"/>
      <c r="AU229" s="673"/>
      <c r="AV229" s="673"/>
      <c r="AW229" s="673"/>
      <c r="AX229" s="673"/>
      <c r="AY229" s="673"/>
      <c r="AZ229" s="673"/>
    </row>
    <row r="230" spans="1:52" ht="15.95">
      <c r="A230" s="673" t="s">
        <v>173</v>
      </c>
      <c r="B230" s="627">
        <v>22</v>
      </c>
      <c r="D230" s="673" t="s">
        <v>713</v>
      </c>
      <c r="E230" s="673" t="s">
        <v>688</v>
      </c>
      <c r="F230" s="1107">
        <v>1336230</v>
      </c>
      <c r="G230" s="673" t="s">
        <v>142</v>
      </c>
      <c r="H230" s="673" t="s">
        <v>186</v>
      </c>
      <c r="I230" s="673"/>
      <c r="J230" s="1864">
        <v>43963</v>
      </c>
      <c r="K230" s="1107">
        <f t="shared" ca="1" si="9"/>
        <v>3.3222222222222224</v>
      </c>
      <c r="L230" s="1107">
        <f t="shared" ca="1" si="10"/>
        <v>1214</v>
      </c>
      <c r="M230" s="1107">
        <f t="shared" ca="1" si="11"/>
        <v>40.466666666666669</v>
      </c>
      <c r="N230" s="678">
        <v>44522</v>
      </c>
      <c r="O230" s="1228">
        <v>18.63</v>
      </c>
      <c r="P230" s="673" t="s">
        <v>387</v>
      </c>
      <c r="Q230" s="627">
        <v>143</v>
      </c>
      <c r="R230" s="673"/>
      <c r="S230" s="673"/>
      <c r="T230" s="673"/>
      <c r="U230" s="673"/>
      <c r="V230" s="673"/>
      <c r="W230" s="673"/>
      <c r="X230" s="673"/>
      <c r="Y230" s="627">
        <v>29</v>
      </c>
      <c r="Z230" s="627">
        <v>31</v>
      </c>
      <c r="AA230" s="627">
        <v>30</v>
      </c>
      <c r="AB230" s="627">
        <v>30</v>
      </c>
      <c r="AC230" s="627">
        <v>30</v>
      </c>
      <c r="AD230" s="627">
        <v>30</v>
      </c>
      <c r="AE230" s="627">
        <v>30</v>
      </c>
      <c r="AF230" s="627">
        <v>29</v>
      </c>
      <c r="AG230" s="627">
        <v>30</v>
      </c>
      <c r="AH230" s="627">
        <v>30</v>
      </c>
      <c r="AI230" s="627">
        <v>30</v>
      </c>
      <c r="AS230" s="673"/>
      <c r="AT230" s="673"/>
      <c r="AU230" s="673"/>
      <c r="AV230" s="673"/>
      <c r="AW230" s="673"/>
      <c r="AX230" s="673"/>
      <c r="AY230" s="673"/>
      <c r="AZ230" s="673"/>
    </row>
    <row r="231" spans="1:52" ht="15.95">
      <c r="A231" s="673" t="s">
        <v>173</v>
      </c>
      <c r="B231" s="673">
        <v>23</v>
      </c>
      <c r="D231" s="673" t="s">
        <v>714</v>
      </c>
      <c r="E231" s="673" t="s">
        <v>715</v>
      </c>
      <c r="F231" s="1107">
        <v>1299769</v>
      </c>
      <c r="G231" s="673" t="s">
        <v>142</v>
      </c>
      <c r="H231" s="673" t="s">
        <v>179</v>
      </c>
      <c r="I231" s="673" t="s">
        <v>412</v>
      </c>
      <c r="J231" s="1864">
        <v>43962</v>
      </c>
      <c r="K231" s="1107">
        <f t="shared" ca="1" si="9"/>
        <v>3.3250000000000002</v>
      </c>
      <c r="L231" s="1107">
        <f t="shared" ca="1" si="10"/>
        <v>1215</v>
      </c>
      <c r="M231" s="1107">
        <f t="shared" ca="1" si="11"/>
        <v>40.5</v>
      </c>
      <c r="N231" s="678">
        <v>44522</v>
      </c>
      <c r="O231" s="1228">
        <v>18.670000000000002</v>
      </c>
      <c r="P231" s="673" t="s">
        <v>387</v>
      </c>
      <c r="Q231" s="627">
        <v>154</v>
      </c>
      <c r="R231" s="673"/>
      <c r="S231" s="673"/>
      <c r="T231" s="673"/>
      <c r="U231" s="673"/>
      <c r="V231" s="673"/>
      <c r="W231" s="673"/>
      <c r="X231" s="673"/>
      <c r="Y231" s="627">
        <v>32</v>
      </c>
      <c r="Z231" s="627">
        <v>34</v>
      </c>
      <c r="AA231" s="627">
        <v>33</v>
      </c>
      <c r="AB231" s="627">
        <v>33</v>
      </c>
      <c r="AC231" s="627">
        <v>32</v>
      </c>
      <c r="AD231" s="627">
        <v>32</v>
      </c>
      <c r="AE231" s="627">
        <v>32</v>
      </c>
      <c r="AF231" s="627">
        <v>32</v>
      </c>
      <c r="AG231" s="627">
        <v>32</v>
      </c>
      <c r="AH231" s="627">
        <v>33</v>
      </c>
      <c r="AI231" s="627">
        <v>33</v>
      </c>
      <c r="AJ231" s="627">
        <v>34</v>
      </c>
      <c r="AL231" s="627">
        <v>33</v>
      </c>
      <c r="AM231" s="627">
        <v>32</v>
      </c>
      <c r="AN231" s="627">
        <v>33</v>
      </c>
      <c r="AO231" s="1229">
        <v>32</v>
      </c>
      <c r="AP231" s="627">
        <v>33</v>
      </c>
      <c r="AQ231" s="627">
        <v>32</v>
      </c>
      <c r="AR231" s="627">
        <v>32</v>
      </c>
      <c r="AS231" s="673"/>
      <c r="AT231" s="673"/>
      <c r="AU231" s="673"/>
      <c r="AV231" s="673"/>
      <c r="AW231" s="673"/>
      <c r="AX231" s="673"/>
      <c r="AY231" s="673"/>
      <c r="AZ231" s="673"/>
    </row>
    <row r="232" spans="1:52" ht="15.95">
      <c r="A232" s="673" t="s">
        <v>173</v>
      </c>
      <c r="B232" s="673">
        <v>24</v>
      </c>
      <c r="D232" s="673" t="s">
        <v>716</v>
      </c>
      <c r="E232" s="673" t="s">
        <v>715</v>
      </c>
      <c r="F232" s="1107">
        <v>1299769</v>
      </c>
      <c r="G232" s="673" t="s">
        <v>142</v>
      </c>
      <c r="H232" s="673" t="s">
        <v>179</v>
      </c>
      <c r="I232" s="673" t="s">
        <v>329</v>
      </c>
      <c r="J232" s="1864">
        <v>43998</v>
      </c>
      <c r="K232" s="1107">
        <f t="shared" ca="1" si="9"/>
        <v>3.2277777777777779</v>
      </c>
      <c r="L232" s="1107">
        <f t="shared" ca="1" si="10"/>
        <v>1179</v>
      </c>
      <c r="M232" s="1107">
        <f t="shared" ca="1" si="11"/>
        <v>39.299999999999997</v>
      </c>
      <c r="N232" s="678">
        <v>44522</v>
      </c>
      <c r="O232" s="1228">
        <v>17.47</v>
      </c>
      <c r="P232" s="673" t="s">
        <v>387</v>
      </c>
      <c r="Q232" s="627">
        <v>151</v>
      </c>
      <c r="R232" s="673"/>
      <c r="S232" s="673"/>
      <c r="T232" s="673"/>
      <c r="U232" s="673"/>
      <c r="V232" s="673"/>
      <c r="W232" s="673"/>
      <c r="X232" s="673"/>
      <c r="Y232" s="627">
        <v>32</v>
      </c>
      <c r="Z232" s="627">
        <v>33</v>
      </c>
      <c r="AA232" s="627">
        <v>32</v>
      </c>
      <c r="AB232" s="627">
        <v>32</v>
      </c>
      <c r="AC232" s="627">
        <v>31</v>
      </c>
      <c r="AD232" s="627">
        <v>32</v>
      </c>
      <c r="AE232" s="627">
        <v>31</v>
      </c>
      <c r="AF232" s="627">
        <v>32</v>
      </c>
      <c r="AG232" s="627">
        <v>32</v>
      </c>
      <c r="AH232" s="627">
        <v>32</v>
      </c>
      <c r="AI232" s="627">
        <v>32</v>
      </c>
      <c r="AJ232" s="627">
        <v>32</v>
      </c>
      <c r="AL232" s="627">
        <v>33</v>
      </c>
      <c r="AM232" s="627">
        <v>32</v>
      </c>
      <c r="AN232" s="627">
        <v>33</v>
      </c>
      <c r="AO232" s="1229">
        <v>32</v>
      </c>
      <c r="AP232" s="627">
        <v>33</v>
      </c>
      <c r="AQ232" s="627">
        <v>33</v>
      </c>
      <c r="AR232" s="627">
        <v>32</v>
      </c>
      <c r="AS232" s="673"/>
      <c r="AT232" s="673"/>
      <c r="AU232" s="673"/>
      <c r="AV232" s="673"/>
      <c r="AW232" s="673"/>
      <c r="AX232" s="673"/>
      <c r="AY232" s="673"/>
      <c r="AZ232" s="673"/>
    </row>
    <row r="233" spans="1:52" ht="15.95">
      <c r="A233" s="673" t="s">
        <v>173</v>
      </c>
      <c r="B233" s="673">
        <v>25</v>
      </c>
      <c r="D233" s="673" t="s">
        <v>717</v>
      </c>
      <c r="E233" s="673" t="s">
        <v>715</v>
      </c>
      <c r="F233" s="1107">
        <v>1299769</v>
      </c>
      <c r="G233" s="673" t="s">
        <v>142</v>
      </c>
      <c r="H233" s="673" t="s">
        <v>179</v>
      </c>
      <c r="I233" s="673" t="s">
        <v>316</v>
      </c>
      <c r="J233" s="1864">
        <v>43998</v>
      </c>
      <c r="K233" s="1107">
        <f t="shared" ca="1" si="9"/>
        <v>3.2277777777777779</v>
      </c>
      <c r="L233" s="1107">
        <f t="shared" ca="1" si="10"/>
        <v>1179</v>
      </c>
      <c r="M233" s="1107">
        <f t="shared" ca="1" si="11"/>
        <v>39.299999999999997</v>
      </c>
      <c r="N233" s="678">
        <v>44522</v>
      </c>
      <c r="O233" s="1228">
        <v>17.47</v>
      </c>
      <c r="P233" s="673" t="s">
        <v>387</v>
      </c>
      <c r="Q233" s="627">
        <v>154</v>
      </c>
      <c r="R233" s="673"/>
      <c r="S233" s="673"/>
      <c r="T233" s="673"/>
      <c r="U233" s="673"/>
      <c r="V233" s="673"/>
      <c r="W233" s="673"/>
      <c r="X233" s="673"/>
      <c r="Y233" s="627">
        <v>33</v>
      </c>
      <c r="Z233" s="627">
        <v>33</v>
      </c>
      <c r="AA233" s="627">
        <v>33</v>
      </c>
      <c r="AB233" s="627">
        <v>33</v>
      </c>
      <c r="AC233" s="627">
        <v>32</v>
      </c>
      <c r="AD233" s="627">
        <v>33</v>
      </c>
      <c r="AE233" s="627">
        <v>33</v>
      </c>
      <c r="AF233" s="627">
        <v>32</v>
      </c>
      <c r="AG233" s="627">
        <v>33</v>
      </c>
      <c r="AH233" s="627">
        <v>33</v>
      </c>
      <c r="AI233" s="627">
        <v>33</v>
      </c>
      <c r="AJ233" s="627">
        <v>33</v>
      </c>
      <c r="AL233" s="627">
        <v>34</v>
      </c>
      <c r="AM233" s="627">
        <v>33</v>
      </c>
      <c r="AN233" s="627">
        <v>34</v>
      </c>
      <c r="AO233" s="1229">
        <v>33</v>
      </c>
      <c r="AP233" s="627">
        <v>33</v>
      </c>
      <c r="AQ233" s="627">
        <v>33</v>
      </c>
      <c r="AR233" s="627">
        <v>33</v>
      </c>
      <c r="AS233" s="673"/>
      <c r="AT233" s="673"/>
      <c r="AU233" s="673"/>
      <c r="AV233" s="673"/>
      <c r="AW233" s="673"/>
      <c r="AX233" s="673"/>
      <c r="AY233" s="673"/>
      <c r="AZ233" s="673"/>
    </row>
    <row r="234" spans="1:52" ht="15.95">
      <c r="A234" s="673" t="s">
        <v>173</v>
      </c>
      <c r="B234" s="673">
        <v>26</v>
      </c>
      <c r="D234" s="673" t="s">
        <v>718</v>
      </c>
      <c r="E234" s="673" t="s">
        <v>719</v>
      </c>
      <c r="F234" s="1107">
        <v>1343434</v>
      </c>
      <c r="G234" s="673" t="s">
        <v>144</v>
      </c>
      <c r="H234" s="673" t="s">
        <v>179</v>
      </c>
      <c r="I234" s="673" t="s">
        <v>326</v>
      </c>
      <c r="J234" s="1864">
        <v>43998</v>
      </c>
      <c r="K234" s="1107">
        <f t="shared" ca="1" si="9"/>
        <v>3.2277777777777779</v>
      </c>
      <c r="L234" s="1107">
        <f t="shared" ca="1" si="10"/>
        <v>1179</v>
      </c>
      <c r="M234" s="1107">
        <f t="shared" ca="1" si="11"/>
        <v>39.299999999999997</v>
      </c>
      <c r="N234" s="678">
        <v>44522</v>
      </c>
      <c r="O234" s="1228">
        <v>17.47</v>
      </c>
      <c r="P234" s="673" t="s">
        <v>387</v>
      </c>
      <c r="Q234" s="627">
        <v>152</v>
      </c>
      <c r="R234" s="673"/>
      <c r="S234" s="673"/>
      <c r="T234" s="673"/>
      <c r="U234" s="673"/>
      <c r="V234" s="673"/>
      <c r="W234" s="673"/>
      <c r="X234" s="673"/>
      <c r="Y234" s="627">
        <v>30</v>
      </c>
      <c r="Z234" s="627">
        <v>30</v>
      </c>
      <c r="AA234" s="627">
        <v>30</v>
      </c>
      <c r="AB234" s="627">
        <v>31</v>
      </c>
      <c r="AC234" s="627">
        <v>31</v>
      </c>
      <c r="AD234" s="627">
        <v>31</v>
      </c>
      <c r="AE234" s="627">
        <v>31</v>
      </c>
      <c r="AF234" s="627">
        <v>32</v>
      </c>
      <c r="AG234" s="627">
        <v>32</v>
      </c>
      <c r="AH234" s="627">
        <v>32</v>
      </c>
      <c r="AI234" s="627">
        <v>32</v>
      </c>
      <c r="AJ234" s="627">
        <v>33</v>
      </c>
      <c r="AL234" s="627">
        <v>33</v>
      </c>
      <c r="AM234" s="627">
        <v>32</v>
      </c>
      <c r="AN234" s="627">
        <v>33</v>
      </c>
      <c r="AO234" s="1229">
        <v>34</v>
      </c>
      <c r="AP234" s="627">
        <v>35</v>
      </c>
      <c r="AQ234" s="627">
        <v>34</v>
      </c>
      <c r="AR234" s="627">
        <v>35</v>
      </c>
      <c r="AS234" s="673"/>
      <c r="AT234" s="673"/>
      <c r="AU234" s="673"/>
      <c r="AV234" s="673"/>
      <c r="AW234" s="673"/>
      <c r="AX234" s="673"/>
      <c r="AY234" s="673"/>
      <c r="AZ234" s="673"/>
    </row>
    <row r="235" spans="1:52" ht="15.95">
      <c r="A235" s="673" t="s">
        <v>173</v>
      </c>
      <c r="B235" s="673">
        <v>27</v>
      </c>
      <c r="D235" s="673" t="s">
        <v>720</v>
      </c>
      <c r="E235" s="673" t="s">
        <v>719</v>
      </c>
      <c r="F235" s="1107">
        <v>1343434</v>
      </c>
      <c r="G235" s="673" t="s">
        <v>144</v>
      </c>
      <c r="H235" s="673" t="s">
        <v>179</v>
      </c>
      <c r="I235" s="673" t="s">
        <v>316</v>
      </c>
      <c r="J235" s="1864">
        <v>43998</v>
      </c>
      <c r="K235" s="1107">
        <f t="shared" ca="1" si="9"/>
        <v>3.2277777777777779</v>
      </c>
      <c r="L235" s="1107">
        <f t="shared" ca="1" si="10"/>
        <v>1179</v>
      </c>
      <c r="M235" s="1107">
        <f t="shared" ca="1" si="11"/>
        <v>39.299999999999997</v>
      </c>
      <c r="N235" s="678">
        <v>44522</v>
      </c>
      <c r="O235" s="1228">
        <v>17.47</v>
      </c>
      <c r="P235" s="673" t="s">
        <v>387</v>
      </c>
      <c r="Q235" s="627">
        <v>176</v>
      </c>
      <c r="R235" s="673"/>
      <c r="S235" s="673"/>
      <c r="T235" s="673"/>
      <c r="U235" s="673"/>
      <c r="V235" s="673"/>
      <c r="W235" s="673"/>
      <c r="X235" s="673"/>
      <c r="Y235" s="627">
        <v>28</v>
      </c>
      <c r="Z235" s="627">
        <v>28</v>
      </c>
      <c r="AA235" s="627">
        <v>28</v>
      </c>
      <c r="AB235" s="627">
        <v>29</v>
      </c>
      <c r="AC235" s="627">
        <v>28</v>
      </c>
      <c r="AD235" s="627">
        <v>28</v>
      </c>
      <c r="AE235" s="627">
        <v>28</v>
      </c>
      <c r="AF235" s="627">
        <v>29</v>
      </c>
      <c r="AG235" s="627">
        <v>29</v>
      </c>
      <c r="AH235" s="627">
        <v>28</v>
      </c>
      <c r="AI235" s="627">
        <v>28</v>
      </c>
      <c r="AJ235" s="627">
        <v>29</v>
      </c>
      <c r="AL235" s="627">
        <v>28</v>
      </c>
      <c r="AM235" s="627">
        <v>28</v>
      </c>
      <c r="AN235" s="627">
        <v>28</v>
      </c>
      <c r="AO235" s="1229">
        <v>29</v>
      </c>
      <c r="AP235" s="627">
        <v>29</v>
      </c>
      <c r="AQ235" s="627">
        <v>29</v>
      </c>
      <c r="AR235" s="627">
        <v>29</v>
      </c>
      <c r="AS235" s="673"/>
      <c r="AT235" s="673"/>
      <c r="AU235" s="673"/>
      <c r="AV235" s="673"/>
      <c r="AW235" s="673"/>
      <c r="AX235" s="673"/>
      <c r="AY235" s="673"/>
      <c r="AZ235" s="673"/>
    </row>
    <row r="236" spans="1:52" ht="15.95">
      <c r="A236" s="673" t="s">
        <v>173</v>
      </c>
      <c r="B236" s="673">
        <v>28</v>
      </c>
      <c r="D236" s="673" t="s">
        <v>721</v>
      </c>
      <c r="E236" s="673" t="s">
        <v>719</v>
      </c>
      <c r="F236" s="87">
        <v>1343434</v>
      </c>
      <c r="G236" s="627" t="s">
        <v>144</v>
      </c>
      <c r="H236" s="627" t="s">
        <v>179</v>
      </c>
      <c r="I236" s="627" t="s">
        <v>323</v>
      </c>
      <c r="J236" s="77">
        <v>43900</v>
      </c>
      <c r="K236" s="1107">
        <f t="shared" ca="1" si="9"/>
        <v>3.4944444444444445</v>
      </c>
      <c r="L236" s="1107">
        <f t="shared" ca="1" si="10"/>
        <v>1277</v>
      </c>
      <c r="M236" s="1107">
        <f t="shared" ca="1" si="11"/>
        <v>42.56666666666667</v>
      </c>
      <c r="N236" s="1212">
        <v>44522</v>
      </c>
      <c r="O236" s="1228">
        <v>20.73</v>
      </c>
      <c r="P236" s="673" t="s">
        <v>387</v>
      </c>
      <c r="Q236" s="627">
        <v>139</v>
      </c>
      <c r="R236" s="673"/>
      <c r="S236" s="673"/>
      <c r="T236" s="673"/>
      <c r="U236" s="673"/>
      <c r="V236" s="673"/>
      <c r="W236" s="673"/>
      <c r="X236" s="673"/>
      <c r="Y236" s="627">
        <v>29</v>
      </c>
      <c r="Z236" s="627">
        <v>28</v>
      </c>
      <c r="AA236" s="627">
        <v>27</v>
      </c>
      <c r="AB236" s="627">
        <v>28</v>
      </c>
      <c r="AC236" s="627">
        <v>28</v>
      </c>
      <c r="AD236" s="627">
        <v>28</v>
      </c>
      <c r="AE236" s="627">
        <v>28</v>
      </c>
      <c r="AF236" s="627">
        <v>28</v>
      </c>
      <c r="AG236" s="627">
        <v>27</v>
      </c>
      <c r="AH236" s="627">
        <v>27</v>
      </c>
      <c r="AI236" s="627">
        <v>26</v>
      </c>
      <c r="AJ236" s="627">
        <v>26</v>
      </c>
      <c r="AL236" s="627">
        <v>28</v>
      </c>
      <c r="AM236" s="627">
        <v>27</v>
      </c>
      <c r="AN236" s="627">
        <v>27</v>
      </c>
      <c r="AO236" s="1229">
        <v>26</v>
      </c>
      <c r="AP236" s="627">
        <v>27</v>
      </c>
      <c r="AQ236" s="627">
        <v>26</v>
      </c>
      <c r="AR236" s="627">
        <v>26</v>
      </c>
      <c r="AS236" s="673"/>
      <c r="AT236" s="673"/>
      <c r="AU236" s="673"/>
      <c r="AV236" s="673"/>
      <c r="AW236" s="673"/>
      <c r="AX236" s="673"/>
      <c r="AY236" s="673"/>
      <c r="AZ236" s="673"/>
    </row>
    <row r="237" spans="1:52">
      <c r="O237" s="1228"/>
    </row>
    <row r="238" spans="1:52" ht="17.100000000000001">
      <c r="A238" s="627" t="s">
        <v>174</v>
      </c>
      <c r="B238" s="627">
        <v>1</v>
      </c>
      <c r="D238" s="1211" t="s">
        <v>722</v>
      </c>
      <c r="E238" s="627" t="s">
        <v>630</v>
      </c>
      <c r="F238" s="87">
        <v>1385324</v>
      </c>
      <c r="G238" s="627" t="s">
        <v>142</v>
      </c>
      <c r="H238" s="627" t="s">
        <v>179</v>
      </c>
      <c r="I238" s="627" t="s">
        <v>329</v>
      </c>
      <c r="J238" s="77">
        <v>44202</v>
      </c>
      <c r="K238" s="1214">
        <f t="shared" ref="K238:K252" ca="1" si="13">YEARFRAC(J238,TODAY())</f>
        <v>2.6722222222222221</v>
      </c>
      <c r="L238" s="87">
        <f t="shared" ref="L238:L252" ca="1" si="14">_xlfn.DAYS(TODAY(),J238)</f>
        <v>975</v>
      </c>
      <c r="M238" s="87">
        <f ca="1">L238/30</f>
        <v>32.5</v>
      </c>
      <c r="N238" s="1212">
        <v>44571</v>
      </c>
      <c r="O238" s="627">
        <f t="shared" ref="O238:O252" si="15">_xlfn.DAYS(N238,J238)/30</f>
        <v>12.3</v>
      </c>
      <c r="P238" s="673" t="s">
        <v>141</v>
      </c>
      <c r="Q238" s="627">
        <v>152</v>
      </c>
      <c r="W238" s="627">
        <v>32</v>
      </c>
      <c r="X238" s="627">
        <v>34</v>
      </c>
      <c r="Y238" s="627">
        <v>36</v>
      </c>
      <c r="Z238" s="627">
        <v>37</v>
      </c>
      <c r="AA238" s="627">
        <v>38</v>
      </c>
      <c r="AB238" s="627">
        <v>39</v>
      </c>
      <c r="AC238" s="627">
        <v>40</v>
      </c>
      <c r="AE238" s="627">
        <v>41</v>
      </c>
      <c r="AF238" s="627">
        <v>44</v>
      </c>
      <c r="AG238" s="627">
        <v>44</v>
      </c>
      <c r="AH238" s="627">
        <v>46</v>
      </c>
      <c r="AI238" s="627">
        <v>48</v>
      </c>
      <c r="AJ238" s="627">
        <v>48</v>
      </c>
      <c r="AK238" s="627">
        <v>50</v>
      </c>
      <c r="AL238" s="627">
        <v>51</v>
      </c>
      <c r="AM238" s="627">
        <v>52</v>
      </c>
      <c r="AN238" s="627">
        <v>53</v>
      </c>
      <c r="AO238" s="627">
        <v>54</v>
      </c>
      <c r="AP238" s="627">
        <v>48</v>
      </c>
    </row>
    <row r="239" spans="1:52" ht="17.100000000000001">
      <c r="A239" s="627" t="s">
        <v>174</v>
      </c>
      <c r="B239" s="627">
        <v>2</v>
      </c>
      <c r="D239" s="1211" t="s">
        <v>723</v>
      </c>
      <c r="E239" s="627" t="s">
        <v>630</v>
      </c>
      <c r="F239" s="87">
        <v>1385324</v>
      </c>
      <c r="G239" s="627" t="s">
        <v>142</v>
      </c>
      <c r="H239" s="627" t="s">
        <v>179</v>
      </c>
      <c r="I239" s="627" t="s">
        <v>326</v>
      </c>
      <c r="J239" s="77">
        <v>44202</v>
      </c>
      <c r="K239" s="1214">
        <f t="shared" ca="1" si="13"/>
        <v>2.6722222222222221</v>
      </c>
      <c r="L239" s="87">
        <f t="shared" ca="1" si="14"/>
        <v>975</v>
      </c>
      <c r="M239" s="87">
        <f t="shared" ref="M239:M252" ca="1" si="16">L239/30</f>
        <v>32.5</v>
      </c>
      <c r="N239" s="1212">
        <v>44571</v>
      </c>
      <c r="O239" s="627">
        <f t="shared" si="15"/>
        <v>12.3</v>
      </c>
      <c r="P239" s="673" t="s">
        <v>141</v>
      </c>
      <c r="Q239" s="627">
        <v>159</v>
      </c>
      <c r="W239" s="627">
        <v>31</v>
      </c>
      <c r="X239" s="627">
        <v>33</v>
      </c>
      <c r="Y239" s="627">
        <v>35</v>
      </c>
      <c r="Z239" s="627">
        <v>37</v>
      </c>
      <c r="AA239" s="627">
        <v>37</v>
      </c>
      <c r="AB239" s="627">
        <v>39</v>
      </c>
      <c r="AC239" s="627">
        <v>41</v>
      </c>
      <c r="AE239" s="627">
        <v>41</v>
      </c>
      <c r="AF239" s="627">
        <v>43</v>
      </c>
      <c r="AG239" s="627">
        <v>43</v>
      </c>
      <c r="AH239" s="627">
        <v>45</v>
      </c>
      <c r="AI239" s="627">
        <v>45</v>
      </c>
      <c r="AJ239" s="627">
        <v>46</v>
      </c>
      <c r="AK239" s="627">
        <v>46</v>
      </c>
      <c r="AL239" s="627">
        <v>45</v>
      </c>
      <c r="AM239" s="627">
        <v>46</v>
      </c>
      <c r="AN239" s="627">
        <v>48</v>
      </c>
      <c r="AO239" s="627">
        <v>48</v>
      </c>
      <c r="AP239" s="627">
        <v>44</v>
      </c>
    </row>
    <row r="240" spans="1:52" ht="17.100000000000001">
      <c r="A240" s="627" t="s">
        <v>174</v>
      </c>
      <c r="B240" s="627">
        <v>3</v>
      </c>
      <c r="D240" s="1211" t="s">
        <v>724</v>
      </c>
      <c r="E240" s="627" t="s">
        <v>630</v>
      </c>
      <c r="F240" s="87">
        <v>1385324</v>
      </c>
      <c r="G240" s="627" t="s">
        <v>142</v>
      </c>
      <c r="H240" s="627" t="s">
        <v>179</v>
      </c>
      <c r="I240" s="627" t="s">
        <v>316</v>
      </c>
      <c r="J240" s="77">
        <v>44202</v>
      </c>
      <c r="K240" s="1214">
        <f t="shared" ca="1" si="13"/>
        <v>2.6722222222222221</v>
      </c>
      <c r="L240" s="87">
        <f t="shared" ca="1" si="14"/>
        <v>975</v>
      </c>
      <c r="M240" s="87">
        <f t="shared" ca="1" si="16"/>
        <v>32.5</v>
      </c>
      <c r="N240" s="1212">
        <v>44571</v>
      </c>
      <c r="O240" s="627">
        <f t="shared" si="15"/>
        <v>12.3</v>
      </c>
      <c r="P240" s="673" t="s">
        <v>141</v>
      </c>
      <c r="Q240" s="627">
        <v>177</v>
      </c>
      <c r="W240" s="627">
        <v>30</v>
      </c>
      <c r="X240" s="627">
        <v>32</v>
      </c>
      <c r="Y240" s="627">
        <v>32</v>
      </c>
      <c r="Z240" s="627">
        <v>33</v>
      </c>
      <c r="AA240" s="627">
        <v>34</v>
      </c>
      <c r="AB240" s="627">
        <v>34</v>
      </c>
      <c r="AC240" s="627">
        <v>35</v>
      </c>
      <c r="AE240" s="627">
        <v>35</v>
      </c>
      <c r="AF240" s="627">
        <v>37</v>
      </c>
      <c r="AG240" s="627">
        <v>37</v>
      </c>
      <c r="AH240" s="627">
        <v>38</v>
      </c>
      <c r="AI240" s="627">
        <v>39</v>
      </c>
      <c r="AJ240" s="627">
        <v>38</v>
      </c>
      <c r="AK240" s="627">
        <v>40</v>
      </c>
      <c r="AL240" s="627">
        <v>40</v>
      </c>
      <c r="AM240" s="627">
        <v>41</v>
      </c>
      <c r="AN240" s="627">
        <v>41</v>
      </c>
      <c r="AO240" s="627">
        <v>42</v>
      </c>
      <c r="AP240" s="627">
        <v>38</v>
      </c>
    </row>
    <row r="241" spans="1:44" ht="17.100000000000001">
      <c r="A241" s="627" t="s">
        <v>174</v>
      </c>
      <c r="B241" s="627">
        <v>4</v>
      </c>
      <c r="D241" s="1211" t="s">
        <v>725</v>
      </c>
      <c r="E241" s="627" t="s">
        <v>630</v>
      </c>
      <c r="F241" s="87">
        <v>1385324</v>
      </c>
      <c r="G241" s="627" t="s">
        <v>142</v>
      </c>
      <c r="H241" s="627" t="s">
        <v>179</v>
      </c>
      <c r="I241" s="627" t="s">
        <v>323</v>
      </c>
      <c r="J241" s="77">
        <v>44202</v>
      </c>
      <c r="K241" s="1214">
        <f t="shared" ca="1" si="13"/>
        <v>2.6722222222222221</v>
      </c>
      <c r="L241" s="87">
        <f t="shared" ca="1" si="14"/>
        <v>975</v>
      </c>
      <c r="M241" s="87">
        <f t="shared" ca="1" si="16"/>
        <v>32.5</v>
      </c>
      <c r="N241" s="1212">
        <v>44571</v>
      </c>
      <c r="O241" s="627">
        <f t="shared" si="15"/>
        <v>12.3</v>
      </c>
      <c r="P241" s="673" t="s">
        <v>141</v>
      </c>
      <c r="Q241" s="627">
        <v>186</v>
      </c>
      <c r="W241" s="627">
        <v>31</v>
      </c>
      <c r="X241" s="627">
        <v>34</v>
      </c>
      <c r="Y241" s="627">
        <v>37</v>
      </c>
      <c r="Z241" s="627">
        <v>40</v>
      </c>
      <c r="AA241" s="627">
        <v>40</v>
      </c>
      <c r="AB241" s="627">
        <v>42</v>
      </c>
      <c r="AC241" s="627">
        <v>44</v>
      </c>
      <c r="AE241" s="627">
        <v>46</v>
      </c>
      <c r="AF241" s="627">
        <v>49</v>
      </c>
      <c r="AG241" s="627">
        <v>48</v>
      </c>
      <c r="AH241" s="627">
        <v>49</v>
      </c>
      <c r="AI241" s="627">
        <v>50</v>
      </c>
      <c r="AJ241" s="627">
        <v>51</v>
      </c>
      <c r="AK241" s="627">
        <v>50</v>
      </c>
      <c r="AL241" s="627">
        <v>51</v>
      </c>
      <c r="AM241" s="627">
        <v>51</v>
      </c>
      <c r="AN241" s="627">
        <v>53</v>
      </c>
      <c r="AO241" s="627">
        <v>53</v>
      </c>
      <c r="AP241" s="627">
        <v>50</v>
      </c>
    </row>
    <row r="242" spans="1:44" ht="17.100000000000001">
      <c r="A242" s="627" t="s">
        <v>174</v>
      </c>
      <c r="B242" s="627">
        <v>5</v>
      </c>
      <c r="D242" s="1211" t="s">
        <v>726</v>
      </c>
      <c r="E242" s="627" t="s">
        <v>636</v>
      </c>
      <c r="F242" s="87">
        <v>1385326</v>
      </c>
      <c r="G242" s="627" t="s">
        <v>142</v>
      </c>
      <c r="H242" s="627" t="s">
        <v>179</v>
      </c>
      <c r="I242" s="627" t="s">
        <v>329</v>
      </c>
      <c r="J242" s="77">
        <v>44202</v>
      </c>
      <c r="K242" s="1214">
        <f t="shared" ca="1" si="13"/>
        <v>2.6722222222222221</v>
      </c>
      <c r="L242" s="87">
        <f t="shared" ca="1" si="14"/>
        <v>975</v>
      </c>
      <c r="M242" s="87">
        <f t="shared" ca="1" si="16"/>
        <v>32.5</v>
      </c>
      <c r="N242" s="1212">
        <v>44571</v>
      </c>
      <c r="O242" s="627">
        <f t="shared" si="15"/>
        <v>12.3</v>
      </c>
      <c r="P242" s="673" t="s">
        <v>387</v>
      </c>
      <c r="Q242" s="627">
        <v>194</v>
      </c>
      <c r="W242" s="627">
        <v>29</v>
      </c>
      <c r="X242" s="627">
        <v>29</v>
      </c>
      <c r="Y242" s="627">
        <v>29</v>
      </c>
      <c r="Z242" s="627">
        <v>29</v>
      </c>
      <c r="AA242" s="627">
        <v>29</v>
      </c>
      <c r="AB242" s="627">
        <v>29</v>
      </c>
      <c r="AC242" s="627">
        <v>30</v>
      </c>
      <c r="AE242" s="627">
        <v>30</v>
      </c>
      <c r="AF242" s="627">
        <v>29</v>
      </c>
      <c r="AG242" s="627">
        <v>29</v>
      </c>
      <c r="AH242" s="627">
        <v>28</v>
      </c>
      <c r="AI242" s="627">
        <v>30</v>
      </c>
      <c r="AJ242" s="627">
        <v>29</v>
      </c>
      <c r="AK242" s="627">
        <v>29</v>
      </c>
      <c r="AL242" s="627">
        <v>31</v>
      </c>
      <c r="AM242" s="627">
        <v>30</v>
      </c>
      <c r="AN242" s="627">
        <v>30</v>
      </c>
      <c r="AO242" s="627">
        <v>29</v>
      </c>
      <c r="AP242" s="627">
        <v>29</v>
      </c>
    </row>
    <row r="243" spans="1:44" ht="17.100000000000001">
      <c r="A243" s="627" t="s">
        <v>174</v>
      </c>
      <c r="B243" s="627">
        <v>6</v>
      </c>
      <c r="D243" s="1211" t="s">
        <v>727</v>
      </c>
      <c r="E243" s="627" t="s">
        <v>636</v>
      </c>
      <c r="F243" s="87">
        <v>1385326</v>
      </c>
      <c r="G243" s="627" t="s">
        <v>142</v>
      </c>
      <c r="H243" s="627" t="s">
        <v>179</v>
      </c>
      <c r="I243" s="627" t="s">
        <v>326</v>
      </c>
      <c r="J243" s="77">
        <v>44202</v>
      </c>
      <c r="K243" s="1214">
        <f t="shared" ca="1" si="13"/>
        <v>2.6722222222222221</v>
      </c>
      <c r="L243" s="87">
        <f t="shared" ca="1" si="14"/>
        <v>975</v>
      </c>
      <c r="M243" s="87">
        <f t="shared" ca="1" si="16"/>
        <v>32.5</v>
      </c>
      <c r="N243" s="1212">
        <v>44571</v>
      </c>
      <c r="O243" s="627">
        <f t="shared" si="15"/>
        <v>12.3</v>
      </c>
      <c r="P243" s="673" t="s">
        <v>387</v>
      </c>
      <c r="Q243" s="627">
        <v>163</v>
      </c>
      <c r="W243" s="627">
        <v>32</v>
      </c>
      <c r="X243" s="627">
        <v>31</v>
      </c>
      <c r="Y243" s="627">
        <v>30</v>
      </c>
      <c r="Z243" s="627">
        <v>31</v>
      </c>
      <c r="AA243" s="627">
        <v>32</v>
      </c>
      <c r="AB243" s="627">
        <v>31</v>
      </c>
      <c r="AC243" s="627">
        <v>32</v>
      </c>
      <c r="AE243" s="627">
        <v>32</v>
      </c>
      <c r="AF243" s="627">
        <v>31</v>
      </c>
      <c r="AG243" s="627">
        <v>31</v>
      </c>
      <c r="AH243" s="627">
        <v>31</v>
      </c>
      <c r="AI243" s="627">
        <v>32</v>
      </c>
      <c r="AJ243" s="627">
        <v>31</v>
      </c>
      <c r="AK243" s="627">
        <v>32</v>
      </c>
      <c r="AL243" s="627">
        <v>32</v>
      </c>
      <c r="AM243" s="627">
        <v>32</v>
      </c>
      <c r="AN243" s="627">
        <v>32</v>
      </c>
      <c r="AO243" s="627">
        <v>32</v>
      </c>
      <c r="AP243" s="627">
        <v>32</v>
      </c>
    </row>
    <row r="244" spans="1:44" ht="17.100000000000001">
      <c r="A244" s="627" t="s">
        <v>174</v>
      </c>
      <c r="B244" s="627">
        <v>7</v>
      </c>
      <c r="D244" s="1211" t="s">
        <v>728</v>
      </c>
      <c r="E244" s="627" t="s">
        <v>636</v>
      </c>
      <c r="F244" s="87">
        <v>1385326</v>
      </c>
      <c r="G244" s="627" t="s">
        <v>142</v>
      </c>
      <c r="H244" s="627" t="s">
        <v>179</v>
      </c>
      <c r="I244" s="627" t="s">
        <v>316</v>
      </c>
      <c r="J244" s="77">
        <v>44222</v>
      </c>
      <c r="K244" s="1214">
        <f t="shared" ca="1" si="13"/>
        <v>2.6166666666666667</v>
      </c>
      <c r="L244" s="87">
        <f t="shared" ca="1" si="14"/>
        <v>955</v>
      </c>
      <c r="M244" s="87">
        <f t="shared" ca="1" si="16"/>
        <v>31.833333333333332</v>
      </c>
      <c r="N244" s="1212">
        <v>44571</v>
      </c>
      <c r="O244" s="627">
        <f t="shared" si="15"/>
        <v>11.633333333333333</v>
      </c>
      <c r="P244" s="673" t="s">
        <v>387</v>
      </c>
      <c r="Q244" s="627">
        <v>179</v>
      </c>
      <c r="W244" s="627">
        <v>34</v>
      </c>
      <c r="X244" s="627">
        <v>33</v>
      </c>
      <c r="Y244" s="627">
        <v>33</v>
      </c>
      <c r="Z244" s="627">
        <v>33</v>
      </c>
      <c r="AA244" s="627">
        <v>33</v>
      </c>
      <c r="AB244" s="627">
        <v>33</v>
      </c>
      <c r="AC244" s="627">
        <v>34</v>
      </c>
      <c r="AE244" s="627">
        <v>34</v>
      </c>
      <c r="AF244" s="627">
        <v>34</v>
      </c>
      <c r="AG244" s="627">
        <v>34</v>
      </c>
      <c r="AH244" s="627">
        <v>34</v>
      </c>
      <c r="AI244" s="627">
        <v>35</v>
      </c>
      <c r="AJ244" s="627">
        <v>35</v>
      </c>
      <c r="AK244" s="627">
        <v>35</v>
      </c>
      <c r="AL244" s="627">
        <v>35</v>
      </c>
      <c r="AM244" s="627">
        <v>35</v>
      </c>
      <c r="AN244" s="627">
        <v>35</v>
      </c>
      <c r="AO244" s="627">
        <v>35</v>
      </c>
      <c r="AP244" s="627">
        <v>34</v>
      </c>
    </row>
    <row r="245" spans="1:44" ht="17.100000000000001">
      <c r="A245" s="627" t="s">
        <v>174</v>
      </c>
      <c r="B245" s="627">
        <v>8</v>
      </c>
      <c r="D245" s="1211" t="s">
        <v>729</v>
      </c>
      <c r="E245" s="627" t="s">
        <v>677</v>
      </c>
      <c r="F245" s="87">
        <v>1385325</v>
      </c>
      <c r="G245" s="627" t="s">
        <v>144</v>
      </c>
      <c r="H245" s="627" t="s">
        <v>179</v>
      </c>
      <c r="I245" s="627" t="s">
        <v>329</v>
      </c>
      <c r="J245" s="77">
        <v>44200</v>
      </c>
      <c r="K245" s="1214">
        <f t="shared" ca="1" si="13"/>
        <v>2.6777777777777776</v>
      </c>
      <c r="L245" s="87">
        <f t="shared" ca="1" si="14"/>
        <v>977</v>
      </c>
      <c r="M245" s="87">
        <f t="shared" ca="1" si="16"/>
        <v>32.56666666666667</v>
      </c>
      <c r="N245" s="1212">
        <v>44571</v>
      </c>
      <c r="O245" s="627">
        <f t="shared" si="15"/>
        <v>12.366666666666667</v>
      </c>
      <c r="P245" s="673" t="s">
        <v>387</v>
      </c>
      <c r="Q245" s="627">
        <v>189</v>
      </c>
      <c r="W245" s="627">
        <v>26</v>
      </c>
      <c r="X245" s="627">
        <v>27</v>
      </c>
      <c r="Y245" s="627">
        <v>27</v>
      </c>
      <c r="Z245" s="627">
        <v>27</v>
      </c>
      <c r="AA245" s="627">
        <v>28</v>
      </c>
      <c r="AB245" s="627">
        <v>28</v>
      </c>
      <c r="AC245" s="627">
        <v>28</v>
      </c>
      <c r="AE245" s="627">
        <v>27</v>
      </c>
      <c r="AF245" s="627">
        <v>28</v>
      </c>
      <c r="AG245" s="627">
        <v>27</v>
      </c>
      <c r="AH245" s="627">
        <v>27</v>
      </c>
      <c r="AI245" s="627">
        <v>28</v>
      </c>
      <c r="AJ245" s="627">
        <v>28</v>
      </c>
      <c r="AK245" s="627">
        <v>28</v>
      </c>
      <c r="AL245" s="627">
        <v>28</v>
      </c>
      <c r="AM245" s="627">
        <v>27</v>
      </c>
      <c r="AN245" s="627">
        <v>27</v>
      </c>
      <c r="AO245" s="627">
        <v>27</v>
      </c>
      <c r="AP245" s="627">
        <v>26</v>
      </c>
    </row>
    <row r="246" spans="1:44" ht="17.100000000000001">
      <c r="A246" s="627" t="s">
        <v>174</v>
      </c>
      <c r="B246" s="627">
        <v>9</v>
      </c>
      <c r="D246" s="1211" t="s">
        <v>730</v>
      </c>
      <c r="E246" s="627" t="s">
        <v>677</v>
      </c>
      <c r="F246" s="87">
        <v>1385325</v>
      </c>
      <c r="G246" s="627" t="s">
        <v>144</v>
      </c>
      <c r="H246" s="627" t="s">
        <v>179</v>
      </c>
      <c r="I246" s="627" t="s">
        <v>326</v>
      </c>
      <c r="J246" s="77">
        <v>44200</v>
      </c>
      <c r="K246" s="1214">
        <f t="shared" ca="1" si="13"/>
        <v>2.6777777777777776</v>
      </c>
      <c r="L246" s="87">
        <f t="shared" ca="1" si="14"/>
        <v>977</v>
      </c>
      <c r="M246" s="87">
        <f t="shared" ca="1" si="16"/>
        <v>32.56666666666667</v>
      </c>
      <c r="N246" s="1212">
        <v>44571</v>
      </c>
      <c r="O246" s="627">
        <f t="shared" si="15"/>
        <v>12.366666666666667</v>
      </c>
      <c r="P246" s="673" t="s">
        <v>387</v>
      </c>
      <c r="Q246" s="627">
        <v>170</v>
      </c>
      <c r="W246" s="627">
        <v>26</v>
      </c>
      <c r="X246" s="627">
        <v>26</v>
      </c>
      <c r="Y246" s="627">
        <v>26</v>
      </c>
      <c r="Z246" s="627">
        <v>25</v>
      </c>
      <c r="AA246" s="627">
        <v>26</v>
      </c>
      <c r="AB246" s="627">
        <v>26</v>
      </c>
      <c r="AC246" s="627">
        <v>26</v>
      </c>
      <c r="AE246" s="627">
        <v>26</v>
      </c>
      <c r="AF246" s="627">
        <v>25</v>
      </c>
      <c r="AG246" s="627">
        <v>26</v>
      </c>
      <c r="AH246" s="627">
        <v>26</v>
      </c>
      <c r="AI246" s="627">
        <v>27</v>
      </c>
      <c r="AJ246" s="627">
        <v>27</v>
      </c>
      <c r="AK246" s="627">
        <v>28</v>
      </c>
      <c r="AL246" s="627">
        <v>27</v>
      </c>
      <c r="AM246" s="627">
        <v>27</v>
      </c>
      <c r="AN246" s="627">
        <v>27</v>
      </c>
      <c r="AO246" s="627">
        <v>26</v>
      </c>
      <c r="AP246" s="627">
        <v>26</v>
      </c>
    </row>
    <row r="247" spans="1:44" ht="17.100000000000001">
      <c r="A247" s="627" t="s">
        <v>174</v>
      </c>
      <c r="B247" s="627">
        <v>10</v>
      </c>
      <c r="D247" s="1211" t="s">
        <v>731</v>
      </c>
      <c r="E247" s="627" t="s">
        <v>677</v>
      </c>
      <c r="F247" s="87">
        <v>1385325</v>
      </c>
      <c r="G247" s="627" t="s">
        <v>144</v>
      </c>
      <c r="H247" s="627" t="s">
        <v>179</v>
      </c>
      <c r="I247" s="627" t="s">
        <v>316</v>
      </c>
      <c r="J247" s="77">
        <v>44200</v>
      </c>
      <c r="K247" s="1214">
        <f t="shared" ca="1" si="13"/>
        <v>2.6777777777777776</v>
      </c>
      <c r="L247" s="87">
        <f t="shared" ca="1" si="14"/>
        <v>977</v>
      </c>
      <c r="M247" s="87">
        <f t="shared" ca="1" si="16"/>
        <v>32.56666666666667</v>
      </c>
      <c r="N247" s="1212">
        <v>44571</v>
      </c>
      <c r="O247" s="627">
        <f t="shared" si="15"/>
        <v>12.366666666666667</v>
      </c>
      <c r="P247" s="673" t="s">
        <v>387</v>
      </c>
      <c r="Q247" s="627">
        <v>145</v>
      </c>
      <c r="W247" s="627">
        <v>25</v>
      </c>
      <c r="X247" s="627">
        <v>26</v>
      </c>
      <c r="Y247" s="627">
        <v>26</v>
      </c>
      <c r="Z247" s="627">
        <v>26</v>
      </c>
      <c r="AA247" s="627">
        <v>26</v>
      </c>
      <c r="AB247" s="627">
        <v>27</v>
      </c>
      <c r="AC247" s="627">
        <v>26</v>
      </c>
      <c r="AE247" s="627">
        <v>26</v>
      </c>
      <c r="AF247" s="627">
        <v>26</v>
      </c>
      <c r="AG247" s="627">
        <v>26</v>
      </c>
      <c r="AH247" s="627">
        <v>25</v>
      </c>
      <c r="AI247" s="627">
        <v>26</v>
      </c>
      <c r="AJ247" s="627">
        <v>25</v>
      </c>
      <c r="AK247" s="627">
        <v>25</v>
      </c>
      <c r="AL247" s="627">
        <v>28</v>
      </c>
      <c r="AM247" s="627">
        <v>27</v>
      </c>
      <c r="AN247" s="627">
        <v>26</v>
      </c>
      <c r="AO247" s="627">
        <v>27</v>
      </c>
      <c r="AP247" s="627">
        <v>26</v>
      </c>
    </row>
    <row r="248" spans="1:44" ht="17.100000000000001">
      <c r="A248" s="627" t="s">
        <v>174</v>
      </c>
      <c r="B248" s="627">
        <v>11</v>
      </c>
      <c r="D248" s="1211" t="s">
        <v>732</v>
      </c>
      <c r="E248" s="627" t="s">
        <v>682</v>
      </c>
      <c r="F248" s="87">
        <v>1385309</v>
      </c>
      <c r="G248" s="627" t="s">
        <v>142</v>
      </c>
      <c r="H248" s="627" t="s">
        <v>183</v>
      </c>
      <c r="I248" s="627" t="s">
        <v>329</v>
      </c>
      <c r="J248" s="77">
        <v>44203</v>
      </c>
      <c r="K248" s="1214">
        <f t="shared" ca="1" si="13"/>
        <v>2.6694444444444443</v>
      </c>
      <c r="L248" s="87">
        <f t="shared" ca="1" si="14"/>
        <v>974</v>
      </c>
      <c r="M248" s="87">
        <f t="shared" ca="1" si="16"/>
        <v>32.466666666666669</v>
      </c>
      <c r="N248" s="1212">
        <v>44571</v>
      </c>
      <c r="O248" s="627">
        <f t="shared" si="15"/>
        <v>12.266666666666667</v>
      </c>
      <c r="P248" s="673" t="s">
        <v>141</v>
      </c>
      <c r="Q248" s="627">
        <v>184</v>
      </c>
      <c r="W248" s="627">
        <v>32</v>
      </c>
      <c r="X248" s="627">
        <v>35</v>
      </c>
      <c r="Y248" s="627">
        <v>37</v>
      </c>
      <c r="Z248" s="627">
        <v>39</v>
      </c>
      <c r="AA248" s="627">
        <v>41</v>
      </c>
      <c r="AB248" s="627">
        <v>42</v>
      </c>
      <c r="AC248" s="627">
        <v>43</v>
      </c>
      <c r="AE248" s="627">
        <v>46</v>
      </c>
      <c r="AF248" s="627">
        <v>47</v>
      </c>
      <c r="AG248" s="627">
        <v>47</v>
      </c>
      <c r="AH248" s="627">
        <v>49</v>
      </c>
      <c r="AI248" s="627">
        <v>51</v>
      </c>
      <c r="AJ248" s="627">
        <v>51</v>
      </c>
      <c r="AK248" s="627">
        <v>52</v>
      </c>
      <c r="AL248" s="627">
        <v>52</v>
      </c>
      <c r="AM248" s="627">
        <v>51</v>
      </c>
      <c r="AN248" s="627">
        <v>51</v>
      </c>
      <c r="AO248" s="627">
        <v>53</v>
      </c>
      <c r="AP248" s="627">
        <v>49</v>
      </c>
    </row>
    <row r="249" spans="1:44" ht="17.100000000000001">
      <c r="A249" s="627" t="s">
        <v>174</v>
      </c>
      <c r="B249" s="627">
        <v>12</v>
      </c>
      <c r="D249" s="1211" t="s">
        <v>733</v>
      </c>
      <c r="E249" s="627" t="s">
        <v>682</v>
      </c>
      <c r="F249" s="87">
        <v>1385309</v>
      </c>
      <c r="G249" s="627" t="s">
        <v>142</v>
      </c>
      <c r="H249" s="627" t="s">
        <v>183</v>
      </c>
      <c r="I249" s="627" t="s">
        <v>326</v>
      </c>
      <c r="J249" s="77">
        <v>44203</v>
      </c>
      <c r="K249" s="1214">
        <f t="shared" ca="1" si="13"/>
        <v>2.6694444444444443</v>
      </c>
      <c r="L249" s="87">
        <f t="shared" ca="1" si="14"/>
        <v>974</v>
      </c>
      <c r="M249" s="87">
        <f t="shared" ca="1" si="16"/>
        <v>32.466666666666669</v>
      </c>
      <c r="N249" s="1212">
        <v>44571</v>
      </c>
      <c r="O249" s="627">
        <f t="shared" si="15"/>
        <v>12.266666666666667</v>
      </c>
      <c r="P249" s="673" t="s">
        <v>141</v>
      </c>
      <c r="Q249" s="627">
        <v>216</v>
      </c>
      <c r="W249" s="627">
        <v>32</v>
      </c>
      <c r="X249" s="627">
        <v>38</v>
      </c>
      <c r="Y249" s="627">
        <v>41</v>
      </c>
      <c r="Z249" s="627">
        <v>43</v>
      </c>
      <c r="AA249" s="627">
        <v>45</v>
      </c>
      <c r="AB249" s="627">
        <v>46</v>
      </c>
      <c r="AC249" s="627">
        <v>47</v>
      </c>
      <c r="AE249" s="627">
        <v>48</v>
      </c>
      <c r="AF249" s="627">
        <v>48</v>
      </c>
      <c r="AG249" s="627">
        <v>48</v>
      </c>
      <c r="AH249" s="627">
        <v>49</v>
      </c>
      <c r="AI249" s="627">
        <v>50</v>
      </c>
      <c r="AJ249" s="627">
        <v>50</v>
      </c>
      <c r="AK249" s="627">
        <v>50</v>
      </c>
      <c r="AL249" s="627">
        <v>51</v>
      </c>
      <c r="AM249" s="627">
        <v>51</v>
      </c>
      <c r="AN249" s="627">
        <v>52</v>
      </c>
      <c r="AO249" s="627">
        <v>53</v>
      </c>
      <c r="AP249" s="627">
        <v>48</v>
      </c>
    </row>
    <row r="250" spans="1:44" ht="17.100000000000001">
      <c r="A250" s="627" t="s">
        <v>174</v>
      </c>
      <c r="B250" s="627">
        <v>13</v>
      </c>
      <c r="D250" s="1211" t="s">
        <v>734</v>
      </c>
      <c r="E250" s="627" t="s">
        <v>708</v>
      </c>
      <c r="F250" s="87">
        <v>1378925</v>
      </c>
      <c r="G250" s="627" t="s">
        <v>142</v>
      </c>
      <c r="H250" s="627" t="s">
        <v>153</v>
      </c>
      <c r="I250" s="627" t="s">
        <v>329</v>
      </c>
      <c r="J250" s="77">
        <v>44165</v>
      </c>
      <c r="K250" s="1214">
        <f t="shared" ca="1" si="13"/>
        <v>2.7722222222222221</v>
      </c>
      <c r="L250" s="87">
        <f t="shared" ca="1" si="14"/>
        <v>1012</v>
      </c>
      <c r="M250" s="87">
        <f t="shared" ca="1" si="16"/>
        <v>33.733333333333334</v>
      </c>
      <c r="N250" s="1212">
        <v>44571</v>
      </c>
      <c r="O250" s="627">
        <f t="shared" si="15"/>
        <v>13.533333333333333</v>
      </c>
      <c r="P250" s="673" t="s">
        <v>387</v>
      </c>
      <c r="Q250" s="627">
        <v>160</v>
      </c>
      <c r="AC250" s="627">
        <v>34</v>
      </c>
      <c r="AE250" s="627">
        <v>34</v>
      </c>
      <c r="AF250" s="627">
        <v>33</v>
      </c>
      <c r="AG250" s="627">
        <v>33</v>
      </c>
      <c r="AH250" s="627">
        <v>33</v>
      </c>
      <c r="AI250" s="627">
        <v>34</v>
      </c>
      <c r="AJ250" s="627">
        <v>33</v>
      </c>
      <c r="AK250" s="627">
        <v>33</v>
      </c>
    </row>
    <row r="251" spans="1:44" ht="17.100000000000001">
      <c r="A251" s="627" t="s">
        <v>174</v>
      </c>
      <c r="B251" s="627">
        <v>14</v>
      </c>
      <c r="D251" s="1211" t="s">
        <v>735</v>
      </c>
      <c r="E251" s="627" t="s">
        <v>708</v>
      </c>
      <c r="F251" s="87">
        <v>1378925</v>
      </c>
      <c r="G251" s="627" t="s">
        <v>142</v>
      </c>
      <c r="H251" s="627" t="s">
        <v>153</v>
      </c>
      <c r="I251" s="627" t="s">
        <v>326</v>
      </c>
      <c r="J251" s="77">
        <v>44165</v>
      </c>
      <c r="K251" s="1214">
        <f t="shared" ca="1" si="13"/>
        <v>2.7722222222222221</v>
      </c>
      <c r="L251" s="87">
        <f t="shared" ca="1" si="14"/>
        <v>1012</v>
      </c>
      <c r="M251" s="87">
        <f t="shared" ca="1" si="16"/>
        <v>33.733333333333334</v>
      </c>
      <c r="N251" s="1212">
        <v>44571</v>
      </c>
      <c r="O251" s="627">
        <f t="shared" si="15"/>
        <v>13.533333333333333</v>
      </c>
      <c r="P251" s="673" t="s">
        <v>387</v>
      </c>
      <c r="Q251" s="627">
        <v>159</v>
      </c>
      <c r="AC251" s="627">
        <v>35</v>
      </c>
      <c r="AE251" s="627">
        <v>35</v>
      </c>
      <c r="AF251" s="627">
        <v>35</v>
      </c>
      <c r="AG251" s="627">
        <v>35</v>
      </c>
      <c r="AH251" s="627">
        <v>36</v>
      </c>
      <c r="AI251" s="627">
        <v>36</v>
      </c>
      <c r="AJ251" s="627">
        <v>35</v>
      </c>
      <c r="AK251" s="627">
        <v>36</v>
      </c>
    </row>
    <row r="252" spans="1:44" ht="17.100000000000001">
      <c r="A252" s="627" t="s">
        <v>174</v>
      </c>
      <c r="B252" s="627">
        <v>15</v>
      </c>
      <c r="D252" s="1211" t="s">
        <v>736</v>
      </c>
      <c r="E252" s="627" t="s">
        <v>708</v>
      </c>
      <c r="F252" s="87">
        <v>1378925</v>
      </c>
      <c r="G252" s="627" t="s">
        <v>142</v>
      </c>
      <c r="H252" s="627" t="s">
        <v>153</v>
      </c>
      <c r="I252" s="627" t="s">
        <v>316</v>
      </c>
      <c r="J252" s="77">
        <v>44165</v>
      </c>
      <c r="K252" s="1214">
        <f t="shared" ca="1" si="13"/>
        <v>2.7722222222222221</v>
      </c>
      <c r="L252" s="87">
        <f t="shared" ca="1" si="14"/>
        <v>1012</v>
      </c>
      <c r="M252" s="87">
        <f t="shared" ca="1" si="16"/>
        <v>33.733333333333334</v>
      </c>
      <c r="N252" s="1212">
        <v>44571</v>
      </c>
      <c r="O252" s="627">
        <f t="shared" si="15"/>
        <v>13.533333333333333</v>
      </c>
      <c r="P252" s="673" t="s">
        <v>387</v>
      </c>
      <c r="Q252" s="627">
        <v>165</v>
      </c>
      <c r="AC252" s="627">
        <v>33</v>
      </c>
      <c r="AE252" s="627">
        <v>33</v>
      </c>
      <c r="AF252" s="627">
        <v>32</v>
      </c>
      <c r="AG252" s="627">
        <v>33</v>
      </c>
      <c r="AH252" s="627">
        <v>32</v>
      </c>
      <c r="AI252" s="627">
        <v>34</v>
      </c>
      <c r="AJ252" s="627">
        <v>33</v>
      </c>
      <c r="AK252" s="627">
        <v>33</v>
      </c>
    </row>
    <row r="253" spans="1:44">
      <c r="O253" s="1228"/>
    </row>
    <row r="254" spans="1:44" ht="15.95">
      <c r="A254" s="627" t="s">
        <v>176</v>
      </c>
      <c r="B254" s="627">
        <v>1</v>
      </c>
      <c r="D254" s="627" t="s">
        <v>737</v>
      </c>
      <c r="E254" s="627" t="s">
        <v>630</v>
      </c>
      <c r="F254" s="87">
        <v>1343436</v>
      </c>
      <c r="G254" s="627" t="s">
        <v>142</v>
      </c>
      <c r="H254" s="627" t="s">
        <v>170</v>
      </c>
      <c r="I254" s="627" t="s">
        <v>329</v>
      </c>
      <c r="J254" s="77">
        <v>44053</v>
      </c>
      <c r="K254" s="1214">
        <f t="shared" ref="K254:K261" ca="1" si="17">YEARFRAC(J254,TODAY())</f>
        <v>3.0777777777777779</v>
      </c>
      <c r="L254" s="87">
        <f t="shared" ref="L254:L261" ca="1" si="18">_xlfn.DAYS(TODAY(),J254)</f>
        <v>1124</v>
      </c>
      <c r="M254" s="87">
        <f t="shared" ref="M254:M261" ca="1" si="19">L254/30</f>
        <v>37.466666666666669</v>
      </c>
      <c r="N254" s="1212">
        <v>44599</v>
      </c>
      <c r="O254" s="627">
        <f t="shared" ref="O254:O278" si="20">_xlfn.DAYS(N254,J254)/30</f>
        <v>18.2</v>
      </c>
      <c r="P254" s="673" t="s">
        <v>141</v>
      </c>
      <c r="Q254" s="627">
        <v>142</v>
      </c>
      <c r="W254" s="627">
        <v>32</v>
      </c>
      <c r="X254" s="627">
        <v>35</v>
      </c>
      <c r="Y254" s="627">
        <v>36</v>
      </c>
      <c r="AA254" s="627">
        <v>40</v>
      </c>
      <c r="AB254" s="627">
        <v>42</v>
      </c>
      <c r="AC254" s="627">
        <v>41</v>
      </c>
      <c r="AD254" s="1229">
        <v>43</v>
      </c>
      <c r="AE254" s="627">
        <v>44</v>
      </c>
      <c r="AF254" s="627">
        <v>46</v>
      </c>
      <c r="AG254" s="627">
        <v>46</v>
      </c>
      <c r="AH254" s="627">
        <v>48</v>
      </c>
      <c r="AI254" s="627">
        <v>49</v>
      </c>
      <c r="AJ254" s="627">
        <v>49</v>
      </c>
      <c r="AK254" s="627">
        <v>51</v>
      </c>
      <c r="AL254" s="627">
        <v>51</v>
      </c>
      <c r="AM254" s="627">
        <v>50</v>
      </c>
      <c r="AN254" s="627">
        <v>50</v>
      </c>
      <c r="AO254" s="627">
        <v>51</v>
      </c>
      <c r="AP254" s="627">
        <v>53</v>
      </c>
      <c r="AQ254" s="627">
        <v>53</v>
      </c>
      <c r="AR254" s="627">
        <v>55</v>
      </c>
    </row>
    <row r="255" spans="1:44" ht="15.95">
      <c r="A255" s="627" t="s">
        <v>176</v>
      </c>
      <c r="B255" s="627">
        <v>2</v>
      </c>
      <c r="D255" s="627" t="s">
        <v>738</v>
      </c>
      <c r="E255" s="627" t="s">
        <v>630</v>
      </c>
      <c r="F255" s="87">
        <v>1343436</v>
      </c>
      <c r="G255" s="627" t="s">
        <v>142</v>
      </c>
      <c r="H255" s="627" t="s">
        <v>170</v>
      </c>
      <c r="I255" s="627" t="s">
        <v>326</v>
      </c>
      <c r="J255" s="77">
        <v>44053</v>
      </c>
      <c r="K255" s="1214">
        <f t="shared" ca="1" si="17"/>
        <v>3.0777777777777779</v>
      </c>
      <c r="L255" s="87">
        <f t="shared" ca="1" si="18"/>
        <v>1124</v>
      </c>
      <c r="M255" s="87">
        <f t="shared" ca="1" si="19"/>
        <v>37.466666666666669</v>
      </c>
      <c r="N255" s="1212">
        <v>44599</v>
      </c>
      <c r="O255" s="627">
        <f t="shared" si="20"/>
        <v>18.2</v>
      </c>
      <c r="P255" s="673" t="s">
        <v>141</v>
      </c>
      <c r="Q255" s="627">
        <v>160</v>
      </c>
      <c r="W255" s="627">
        <v>30</v>
      </c>
      <c r="X255" s="627">
        <v>34</v>
      </c>
      <c r="Y255" s="627">
        <v>34</v>
      </c>
      <c r="AA255" s="627">
        <v>37</v>
      </c>
      <c r="AB255" s="627">
        <v>39</v>
      </c>
      <c r="AC255" s="627">
        <v>40</v>
      </c>
      <c r="AD255" s="1229">
        <v>42</v>
      </c>
      <c r="AE255" s="627">
        <v>43</v>
      </c>
      <c r="AF255" s="627">
        <v>44</v>
      </c>
      <c r="AG255" s="627">
        <v>43</v>
      </c>
      <c r="AH255" s="627">
        <v>45</v>
      </c>
      <c r="AI255" s="627">
        <v>46</v>
      </c>
      <c r="AJ255" s="627">
        <v>46</v>
      </c>
      <c r="AK255" s="627">
        <v>47</v>
      </c>
      <c r="AL255" s="627">
        <v>37</v>
      </c>
      <c r="AM255" s="627">
        <v>33</v>
      </c>
      <c r="AN255" s="627">
        <v>33</v>
      </c>
      <c r="AO255" s="627">
        <v>36</v>
      </c>
      <c r="AP255" s="627">
        <v>38</v>
      </c>
      <c r="AQ255" s="627">
        <v>41</v>
      </c>
      <c r="AR255" s="627">
        <v>43</v>
      </c>
    </row>
    <row r="256" spans="1:44" ht="15.95">
      <c r="A256" s="627" t="s">
        <v>176</v>
      </c>
      <c r="B256" s="627">
        <v>3</v>
      </c>
      <c r="D256" s="627" t="s">
        <v>739</v>
      </c>
      <c r="E256" s="627" t="s">
        <v>630</v>
      </c>
      <c r="F256" s="87">
        <v>1343436</v>
      </c>
      <c r="G256" s="627" t="s">
        <v>142</v>
      </c>
      <c r="H256" s="627" t="s">
        <v>170</v>
      </c>
      <c r="I256" s="627" t="s">
        <v>323</v>
      </c>
      <c r="J256" s="77">
        <v>44053</v>
      </c>
      <c r="K256" s="1214">
        <f t="shared" ca="1" si="17"/>
        <v>3.0777777777777779</v>
      </c>
      <c r="L256" s="87">
        <f t="shared" ca="1" si="18"/>
        <v>1124</v>
      </c>
      <c r="M256" s="87">
        <f t="shared" ca="1" si="19"/>
        <v>37.466666666666669</v>
      </c>
      <c r="N256" s="1212">
        <v>44599</v>
      </c>
      <c r="O256" s="627">
        <f t="shared" si="20"/>
        <v>18.2</v>
      </c>
      <c r="P256" s="673" t="s">
        <v>141</v>
      </c>
      <c r="Q256" s="627">
        <v>158</v>
      </c>
      <c r="W256" s="627">
        <v>31</v>
      </c>
      <c r="X256" s="627">
        <v>35</v>
      </c>
      <c r="Y256" s="627">
        <v>36</v>
      </c>
      <c r="AA256" s="627">
        <v>36</v>
      </c>
      <c r="AB256" s="627">
        <v>37</v>
      </c>
      <c r="AC256" s="627">
        <v>40</v>
      </c>
      <c r="AD256" s="1229">
        <v>42</v>
      </c>
      <c r="AE256" s="627">
        <v>40</v>
      </c>
      <c r="AF256" s="627">
        <v>42</v>
      </c>
      <c r="AG256" s="627">
        <v>40</v>
      </c>
      <c r="AH256" s="627">
        <v>39</v>
      </c>
      <c r="AI256" s="627">
        <v>38</v>
      </c>
      <c r="AJ256" s="627">
        <v>36</v>
      </c>
      <c r="AK256" s="627">
        <v>35</v>
      </c>
      <c r="AL256" s="627">
        <v>36</v>
      </c>
      <c r="AM256" s="627">
        <v>38</v>
      </c>
      <c r="AN256" s="627">
        <v>36</v>
      </c>
      <c r="AO256" s="627">
        <v>37</v>
      </c>
      <c r="AP256" s="627">
        <v>37</v>
      </c>
      <c r="AQ256" s="627">
        <v>36</v>
      </c>
      <c r="AR256" s="627">
        <v>34</v>
      </c>
    </row>
    <row r="257" spans="1:44" ht="15.95">
      <c r="A257" s="627" t="s">
        <v>176</v>
      </c>
      <c r="B257" s="627">
        <v>4</v>
      </c>
      <c r="D257" s="627" t="s">
        <v>740</v>
      </c>
      <c r="E257" s="627" t="s">
        <v>630</v>
      </c>
      <c r="F257" s="87">
        <v>1343436</v>
      </c>
      <c r="G257" s="627" t="s">
        <v>142</v>
      </c>
      <c r="H257" s="627" t="s">
        <v>170</v>
      </c>
      <c r="I257" s="627" t="s">
        <v>320</v>
      </c>
      <c r="J257" s="77">
        <v>44053</v>
      </c>
      <c r="K257" s="1214">
        <f t="shared" ca="1" si="17"/>
        <v>3.0777777777777779</v>
      </c>
      <c r="L257" s="87">
        <f t="shared" ca="1" si="18"/>
        <v>1124</v>
      </c>
      <c r="M257" s="87">
        <f t="shared" ca="1" si="19"/>
        <v>37.466666666666669</v>
      </c>
      <c r="N257" s="1212">
        <v>44599</v>
      </c>
      <c r="O257" s="627">
        <f t="shared" si="20"/>
        <v>18.2</v>
      </c>
      <c r="P257" s="673" t="s">
        <v>141</v>
      </c>
      <c r="Q257" s="627">
        <v>160</v>
      </c>
      <c r="W257" s="627">
        <v>31</v>
      </c>
      <c r="X257" s="627">
        <v>35</v>
      </c>
      <c r="Y257" s="627">
        <v>36</v>
      </c>
      <c r="AA257" s="627">
        <v>38</v>
      </c>
      <c r="AB257" s="627">
        <v>40</v>
      </c>
      <c r="AC257" s="627">
        <v>42</v>
      </c>
      <c r="AD257" s="1229">
        <v>43</v>
      </c>
      <c r="AE257" s="627">
        <v>43</v>
      </c>
      <c r="AF257" s="627">
        <v>44</v>
      </c>
      <c r="AG257" s="627">
        <v>44</v>
      </c>
      <c r="AH257" s="627">
        <v>44</v>
      </c>
      <c r="AI257" s="627">
        <v>45</v>
      </c>
      <c r="AJ257" s="627">
        <v>45</v>
      </c>
      <c r="AK257" s="627">
        <v>45</v>
      </c>
      <c r="AL257" s="627">
        <v>45</v>
      </c>
      <c r="AM257" s="627">
        <v>46</v>
      </c>
      <c r="AN257" s="627">
        <v>46</v>
      </c>
      <c r="AO257" s="627">
        <v>47</v>
      </c>
      <c r="AP257" s="627">
        <v>48</v>
      </c>
      <c r="AQ257" s="627">
        <v>47</v>
      </c>
      <c r="AR257" s="627">
        <v>47</v>
      </c>
    </row>
    <row r="258" spans="1:44" ht="15.95">
      <c r="A258" s="627" t="s">
        <v>176</v>
      </c>
      <c r="B258" s="627">
        <v>5</v>
      </c>
      <c r="D258" s="627" t="s">
        <v>741</v>
      </c>
      <c r="E258" s="627" t="s">
        <v>636</v>
      </c>
      <c r="F258" s="87">
        <v>1343439</v>
      </c>
      <c r="G258" s="627" t="s">
        <v>142</v>
      </c>
      <c r="H258" s="627" t="s">
        <v>170</v>
      </c>
      <c r="I258" s="627" t="s">
        <v>329</v>
      </c>
      <c r="J258" s="77">
        <v>44053</v>
      </c>
      <c r="K258" s="1214">
        <f t="shared" ca="1" si="17"/>
        <v>3.0777777777777779</v>
      </c>
      <c r="L258" s="87">
        <f t="shared" ca="1" si="18"/>
        <v>1124</v>
      </c>
      <c r="M258" s="87">
        <f t="shared" ca="1" si="19"/>
        <v>37.466666666666669</v>
      </c>
      <c r="N258" s="1212">
        <v>44599</v>
      </c>
      <c r="O258" s="627">
        <f t="shared" si="20"/>
        <v>18.2</v>
      </c>
      <c r="P258" s="673" t="s">
        <v>387</v>
      </c>
      <c r="Q258" s="627">
        <v>122</v>
      </c>
      <c r="W258" s="627">
        <v>33</v>
      </c>
      <c r="X258" s="627">
        <v>33</v>
      </c>
      <c r="Y258" s="627">
        <v>33</v>
      </c>
      <c r="AA258" s="627">
        <v>33</v>
      </c>
      <c r="AD258" s="1229"/>
    </row>
    <row r="259" spans="1:44" ht="15.95">
      <c r="A259" s="627" t="s">
        <v>176</v>
      </c>
      <c r="B259" s="627">
        <v>6</v>
      </c>
      <c r="D259" s="627" t="s">
        <v>742</v>
      </c>
      <c r="E259" s="627" t="s">
        <v>636</v>
      </c>
      <c r="F259" s="87">
        <v>1343439</v>
      </c>
      <c r="G259" s="627" t="s">
        <v>142</v>
      </c>
      <c r="H259" s="627" t="s">
        <v>170</v>
      </c>
      <c r="I259" s="627" t="s">
        <v>326</v>
      </c>
      <c r="J259" s="77">
        <v>44053</v>
      </c>
      <c r="K259" s="1214">
        <f t="shared" ca="1" si="17"/>
        <v>3.0777777777777779</v>
      </c>
      <c r="L259" s="87">
        <f t="shared" ca="1" si="18"/>
        <v>1124</v>
      </c>
      <c r="M259" s="87">
        <f t="shared" ca="1" si="19"/>
        <v>37.466666666666669</v>
      </c>
      <c r="N259" s="1212">
        <v>44599</v>
      </c>
      <c r="O259" s="627">
        <f t="shared" si="20"/>
        <v>18.2</v>
      </c>
      <c r="P259" s="673" t="s">
        <v>387</v>
      </c>
      <c r="Q259" s="627">
        <v>127</v>
      </c>
      <c r="W259" s="627">
        <v>32</v>
      </c>
      <c r="X259" s="627">
        <v>32</v>
      </c>
      <c r="Y259" s="627">
        <v>32</v>
      </c>
      <c r="AA259" s="627">
        <v>32</v>
      </c>
      <c r="AD259" s="1229"/>
    </row>
    <row r="260" spans="1:44" ht="15.95">
      <c r="A260" s="627" t="s">
        <v>176</v>
      </c>
      <c r="B260" s="627">
        <v>7</v>
      </c>
      <c r="D260" s="627" t="s">
        <v>743</v>
      </c>
      <c r="E260" s="627" t="s">
        <v>636</v>
      </c>
      <c r="F260" s="87">
        <v>1343439</v>
      </c>
      <c r="G260" s="627" t="s">
        <v>142</v>
      </c>
      <c r="H260" s="627" t="s">
        <v>170</v>
      </c>
      <c r="I260" s="627" t="s">
        <v>316</v>
      </c>
      <c r="J260" s="77">
        <v>44053</v>
      </c>
      <c r="K260" s="1214">
        <f t="shared" ca="1" si="17"/>
        <v>3.0777777777777779</v>
      </c>
      <c r="L260" s="87">
        <f t="shared" ca="1" si="18"/>
        <v>1124</v>
      </c>
      <c r="M260" s="87">
        <f t="shared" ca="1" si="19"/>
        <v>37.466666666666669</v>
      </c>
      <c r="N260" s="1212">
        <v>44599</v>
      </c>
      <c r="O260" s="627">
        <f t="shared" si="20"/>
        <v>18.2</v>
      </c>
      <c r="P260" s="673" t="s">
        <v>387</v>
      </c>
      <c r="Q260" s="627">
        <v>117</v>
      </c>
      <c r="W260" s="627">
        <v>32</v>
      </c>
      <c r="X260" s="627">
        <v>33</v>
      </c>
      <c r="Y260" s="627">
        <v>33</v>
      </c>
      <c r="AA260" s="627">
        <v>32</v>
      </c>
      <c r="AD260" s="1229"/>
    </row>
    <row r="261" spans="1:44" ht="15.95">
      <c r="A261" s="627" t="s">
        <v>176</v>
      </c>
      <c r="B261" s="627">
        <v>8</v>
      </c>
      <c r="D261" s="627" t="s">
        <v>744</v>
      </c>
      <c r="E261" s="627" t="s">
        <v>636</v>
      </c>
      <c r="F261" s="87">
        <v>1343439</v>
      </c>
      <c r="G261" s="627" t="s">
        <v>142</v>
      </c>
      <c r="H261" s="627" t="s">
        <v>170</v>
      </c>
      <c r="I261" s="627" t="s">
        <v>323</v>
      </c>
      <c r="J261" s="77">
        <v>44053</v>
      </c>
      <c r="K261" s="1214">
        <f t="shared" ca="1" si="17"/>
        <v>3.0777777777777779</v>
      </c>
      <c r="L261" s="87">
        <f t="shared" ca="1" si="18"/>
        <v>1124</v>
      </c>
      <c r="M261" s="87">
        <f t="shared" ca="1" si="19"/>
        <v>37.466666666666669</v>
      </c>
      <c r="N261" s="1212">
        <v>44599</v>
      </c>
      <c r="O261" s="627">
        <f t="shared" si="20"/>
        <v>18.2</v>
      </c>
      <c r="P261" s="673" t="s">
        <v>387</v>
      </c>
      <c r="Q261" s="627">
        <v>157</v>
      </c>
      <c r="W261" s="627">
        <v>32</v>
      </c>
      <c r="X261" s="627">
        <v>32</v>
      </c>
      <c r="Y261" s="627">
        <v>32</v>
      </c>
      <c r="AA261" s="627">
        <v>33</v>
      </c>
      <c r="AD261" s="1229"/>
    </row>
    <row r="262" spans="1:44" ht="15.95">
      <c r="A262" s="627" t="s">
        <v>176</v>
      </c>
      <c r="B262" s="627">
        <v>9</v>
      </c>
      <c r="D262" s="627" t="s">
        <v>745</v>
      </c>
      <c r="E262" s="627" t="s">
        <v>677</v>
      </c>
      <c r="F262" s="87">
        <v>1343438</v>
      </c>
      <c r="G262" s="627" t="s">
        <v>144</v>
      </c>
      <c r="H262" s="627" t="s">
        <v>170</v>
      </c>
      <c r="I262" s="627" t="s">
        <v>329</v>
      </c>
      <c r="J262" s="77">
        <v>44053</v>
      </c>
      <c r="K262" s="1214">
        <f t="shared" ref="K262:K266" ca="1" si="21">YEARFRAC(J262,TODAY())</f>
        <v>3.0777777777777779</v>
      </c>
      <c r="L262" s="87">
        <f t="shared" ref="L262:L266" ca="1" si="22">_xlfn.DAYS(TODAY(),J262)</f>
        <v>1124</v>
      </c>
      <c r="M262" s="87">
        <f t="shared" ref="M262:M266" ca="1" si="23">L262/30</f>
        <v>37.466666666666669</v>
      </c>
      <c r="N262" s="1212">
        <v>44599</v>
      </c>
      <c r="O262" s="627">
        <f t="shared" si="20"/>
        <v>18.2</v>
      </c>
      <c r="P262" s="673" t="s">
        <v>387</v>
      </c>
      <c r="Q262" s="627">
        <v>147</v>
      </c>
      <c r="W262" s="627">
        <v>24</v>
      </c>
      <c r="X262" s="627">
        <v>25</v>
      </c>
      <c r="Y262" s="627">
        <v>25</v>
      </c>
      <c r="AA262" s="627">
        <v>25</v>
      </c>
      <c r="AB262" s="627">
        <v>25</v>
      </c>
      <c r="AC262" s="627">
        <v>25</v>
      </c>
      <c r="AD262" s="1229">
        <v>24</v>
      </c>
      <c r="AE262" s="627">
        <v>25</v>
      </c>
      <c r="AF262" s="627">
        <v>25</v>
      </c>
      <c r="AG262" s="627">
        <v>25</v>
      </c>
      <c r="AH262" s="627">
        <v>25</v>
      </c>
      <c r="AI262" s="627">
        <v>24</v>
      </c>
      <c r="AJ262" s="627">
        <v>25</v>
      </c>
      <c r="AK262" s="627">
        <v>25</v>
      </c>
      <c r="AL262" s="627">
        <v>26</v>
      </c>
      <c r="AM262" s="627">
        <v>25</v>
      </c>
      <c r="AN262" s="627">
        <v>26</v>
      </c>
      <c r="AO262" s="627">
        <v>26</v>
      </c>
      <c r="AP262" s="627">
        <v>27</v>
      </c>
      <c r="AQ262" s="627">
        <v>27</v>
      </c>
    </row>
    <row r="263" spans="1:44" ht="15.95">
      <c r="A263" s="627" t="s">
        <v>176</v>
      </c>
      <c r="B263" s="627">
        <v>10</v>
      </c>
      <c r="D263" s="627" t="s">
        <v>746</v>
      </c>
      <c r="E263" s="627" t="s">
        <v>677</v>
      </c>
      <c r="F263" s="87">
        <v>1343438</v>
      </c>
      <c r="G263" s="627" t="s">
        <v>144</v>
      </c>
      <c r="H263" s="627" t="s">
        <v>170</v>
      </c>
      <c r="I263" s="627" t="s">
        <v>326</v>
      </c>
      <c r="J263" s="77">
        <v>44053</v>
      </c>
      <c r="K263" s="1214">
        <f t="shared" ca="1" si="21"/>
        <v>3.0777777777777779</v>
      </c>
      <c r="L263" s="87">
        <f t="shared" ca="1" si="22"/>
        <v>1124</v>
      </c>
      <c r="M263" s="87">
        <f t="shared" ca="1" si="23"/>
        <v>37.466666666666669</v>
      </c>
      <c r="N263" s="1212">
        <v>44599</v>
      </c>
      <c r="O263" s="627">
        <f t="shared" si="20"/>
        <v>18.2</v>
      </c>
      <c r="P263" s="673" t="s">
        <v>387</v>
      </c>
      <c r="Q263" s="627">
        <v>160</v>
      </c>
      <c r="W263" s="627">
        <v>26</v>
      </c>
      <c r="X263" s="627">
        <v>27</v>
      </c>
      <c r="Y263" s="627">
        <v>27</v>
      </c>
      <c r="AA263" s="627">
        <v>27</v>
      </c>
      <c r="AB263" s="627">
        <v>26</v>
      </c>
      <c r="AC263" s="627">
        <v>26</v>
      </c>
      <c r="AD263" s="1229">
        <v>25</v>
      </c>
      <c r="AE263" s="627">
        <v>27</v>
      </c>
      <c r="AF263" s="627">
        <v>27</v>
      </c>
      <c r="AG263" s="627">
        <v>27</v>
      </c>
      <c r="AH263" s="627">
        <v>28</v>
      </c>
      <c r="AI263" s="627">
        <v>27</v>
      </c>
      <c r="AJ263" s="627">
        <v>27</v>
      </c>
      <c r="AK263" s="627">
        <v>27</v>
      </c>
      <c r="AL263" s="627">
        <v>29</v>
      </c>
      <c r="AM263" s="627">
        <v>28</v>
      </c>
      <c r="AN263" s="627">
        <v>28</v>
      </c>
      <c r="AO263" s="627">
        <v>29</v>
      </c>
      <c r="AP263" s="627">
        <v>29</v>
      </c>
      <c r="AQ263" s="627">
        <v>29</v>
      </c>
    </row>
    <row r="264" spans="1:44" ht="15.95">
      <c r="A264" s="627" t="s">
        <v>176</v>
      </c>
      <c r="B264" s="627">
        <v>11</v>
      </c>
      <c r="D264" s="627" t="s">
        <v>747</v>
      </c>
      <c r="E264" s="627" t="s">
        <v>677</v>
      </c>
      <c r="F264" s="87">
        <v>1343438</v>
      </c>
      <c r="G264" s="627" t="s">
        <v>144</v>
      </c>
      <c r="H264" s="627" t="s">
        <v>170</v>
      </c>
      <c r="I264" s="627" t="s">
        <v>316</v>
      </c>
      <c r="J264" s="77">
        <v>44053</v>
      </c>
      <c r="K264" s="1214">
        <f t="shared" ca="1" si="21"/>
        <v>3.0777777777777779</v>
      </c>
      <c r="L264" s="87">
        <f t="shared" ca="1" si="22"/>
        <v>1124</v>
      </c>
      <c r="M264" s="87">
        <f t="shared" ca="1" si="23"/>
        <v>37.466666666666669</v>
      </c>
      <c r="N264" s="1212">
        <v>44599</v>
      </c>
      <c r="O264" s="627">
        <f t="shared" si="20"/>
        <v>18.2</v>
      </c>
      <c r="P264" s="673" t="s">
        <v>387</v>
      </c>
      <c r="Q264" s="627">
        <v>182</v>
      </c>
      <c r="W264" s="627">
        <v>30</v>
      </c>
      <c r="X264" s="627">
        <v>29</v>
      </c>
      <c r="Y264" s="627">
        <v>30</v>
      </c>
      <c r="AA264" s="627">
        <v>30</v>
      </c>
      <c r="AB264" s="627">
        <v>30</v>
      </c>
      <c r="AC264" s="627">
        <v>32</v>
      </c>
      <c r="AD264" s="1229">
        <v>32</v>
      </c>
      <c r="AE264" s="627">
        <v>33</v>
      </c>
      <c r="AF264" s="627">
        <v>32</v>
      </c>
      <c r="AG264" s="627">
        <v>32</v>
      </c>
      <c r="AH264" s="627">
        <v>33</v>
      </c>
      <c r="AI264" s="627">
        <v>33</v>
      </c>
      <c r="AJ264" s="627">
        <v>33</v>
      </c>
      <c r="AK264" s="627">
        <v>34</v>
      </c>
      <c r="AL264" s="627">
        <v>35</v>
      </c>
      <c r="AM264" s="627">
        <v>34</v>
      </c>
      <c r="AN264" s="627">
        <v>35</v>
      </c>
      <c r="AO264" s="627">
        <v>35</v>
      </c>
      <c r="AP264" s="627">
        <v>36</v>
      </c>
      <c r="AQ264" s="627">
        <v>37</v>
      </c>
    </row>
    <row r="265" spans="1:44" ht="15.95">
      <c r="A265" s="627" t="s">
        <v>176</v>
      </c>
      <c r="B265" s="627">
        <v>12</v>
      </c>
      <c r="D265" s="627" t="s">
        <v>748</v>
      </c>
      <c r="E265" s="627" t="s">
        <v>677</v>
      </c>
      <c r="F265" s="87">
        <v>1343438</v>
      </c>
      <c r="G265" s="627" t="s">
        <v>144</v>
      </c>
      <c r="H265" s="627" t="s">
        <v>170</v>
      </c>
      <c r="I265" s="627" t="s">
        <v>323</v>
      </c>
      <c r="J265" s="77">
        <v>44053</v>
      </c>
      <c r="K265" s="1214">
        <f t="shared" ca="1" si="21"/>
        <v>3.0777777777777779</v>
      </c>
      <c r="L265" s="87">
        <f t="shared" ca="1" si="22"/>
        <v>1124</v>
      </c>
      <c r="M265" s="87">
        <f t="shared" ca="1" si="23"/>
        <v>37.466666666666669</v>
      </c>
      <c r="N265" s="1212">
        <v>44599</v>
      </c>
      <c r="O265" s="627">
        <f t="shared" si="20"/>
        <v>18.2</v>
      </c>
      <c r="P265" s="673" t="s">
        <v>387</v>
      </c>
      <c r="Q265" s="627">
        <v>183</v>
      </c>
      <c r="W265" s="627">
        <v>27</v>
      </c>
      <c r="X265" s="627">
        <v>29</v>
      </c>
      <c r="Y265" s="627">
        <v>28</v>
      </c>
      <c r="AA265" s="627">
        <v>29</v>
      </c>
      <c r="AB265" s="627">
        <v>29</v>
      </c>
      <c r="AC265" s="627">
        <v>29</v>
      </c>
      <c r="AD265" s="1229">
        <v>29</v>
      </c>
      <c r="AE265" s="627">
        <v>31</v>
      </c>
      <c r="AF265" s="627">
        <v>30</v>
      </c>
      <c r="AG265" s="627">
        <v>31</v>
      </c>
      <c r="AH265" s="627">
        <v>31</v>
      </c>
      <c r="AI265" s="627">
        <v>31</v>
      </c>
      <c r="AJ265" s="627">
        <v>32</v>
      </c>
      <c r="AK265" s="627">
        <v>31</v>
      </c>
      <c r="AL265" s="627">
        <v>32</v>
      </c>
      <c r="AM265" s="627">
        <v>32</v>
      </c>
      <c r="AN265" s="627">
        <v>32</v>
      </c>
      <c r="AO265" s="627">
        <v>32</v>
      </c>
      <c r="AP265" s="627">
        <v>33</v>
      </c>
      <c r="AQ265" s="627">
        <v>34</v>
      </c>
    </row>
    <row r="266" spans="1:44" ht="15.95">
      <c r="A266" s="627" t="s">
        <v>176</v>
      </c>
      <c r="B266" s="627">
        <v>13</v>
      </c>
      <c r="D266" s="627" t="s">
        <v>749</v>
      </c>
      <c r="E266" s="627" t="s">
        <v>677</v>
      </c>
      <c r="F266" s="87">
        <v>1343438</v>
      </c>
      <c r="G266" s="627" t="s">
        <v>144</v>
      </c>
      <c r="H266" s="627" t="s">
        <v>170</v>
      </c>
      <c r="I266" s="627" t="s">
        <v>320</v>
      </c>
      <c r="J266" s="77">
        <v>44053</v>
      </c>
      <c r="K266" s="1214">
        <f t="shared" ca="1" si="21"/>
        <v>3.0777777777777779</v>
      </c>
      <c r="L266" s="87">
        <f t="shared" ca="1" si="22"/>
        <v>1124</v>
      </c>
      <c r="M266" s="87">
        <f t="shared" ca="1" si="23"/>
        <v>37.466666666666669</v>
      </c>
      <c r="N266" s="1212">
        <v>44599</v>
      </c>
      <c r="O266" s="627">
        <f t="shared" si="20"/>
        <v>18.2</v>
      </c>
      <c r="P266" s="673" t="s">
        <v>387</v>
      </c>
      <c r="Q266" s="627">
        <v>173</v>
      </c>
      <c r="W266" s="627">
        <v>28</v>
      </c>
      <c r="X266" s="627">
        <v>28</v>
      </c>
      <c r="Y266" s="627">
        <v>28</v>
      </c>
      <c r="AA266" s="627">
        <v>28</v>
      </c>
      <c r="AB266" s="627">
        <v>29</v>
      </c>
      <c r="AC266" s="627">
        <v>28</v>
      </c>
      <c r="AD266" s="1229">
        <v>28</v>
      </c>
      <c r="AE266" s="627">
        <v>29</v>
      </c>
      <c r="AF266" s="627">
        <v>28</v>
      </c>
      <c r="AG266" s="627">
        <v>29</v>
      </c>
      <c r="AH266" s="627">
        <v>29</v>
      </c>
      <c r="AI266" s="627">
        <v>28</v>
      </c>
      <c r="AJ266" s="627">
        <v>28</v>
      </c>
      <c r="AK266" s="627">
        <v>28</v>
      </c>
      <c r="AL266" s="627">
        <v>29</v>
      </c>
      <c r="AM266" s="627">
        <v>29</v>
      </c>
      <c r="AN266" s="627">
        <v>29</v>
      </c>
      <c r="AO266" s="627">
        <v>29</v>
      </c>
      <c r="AP266" s="627">
        <v>29</v>
      </c>
      <c r="AQ266" s="627">
        <v>29</v>
      </c>
    </row>
    <row r="267" spans="1:44" ht="15.95">
      <c r="A267" s="627" t="s">
        <v>176</v>
      </c>
      <c r="B267" s="627">
        <v>14</v>
      </c>
      <c r="D267" s="627" t="s">
        <v>750</v>
      </c>
      <c r="E267" s="627" t="s">
        <v>682</v>
      </c>
      <c r="F267" s="87">
        <v>1343440</v>
      </c>
      <c r="G267" s="627" t="s">
        <v>144</v>
      </c>
      <c r="H267" s="627" t="s">
        <v>170</v>
      </c>
      <c r="I267" s="627" t="s">
        <v>329</v>
      </c>
      <c r="J267" s="77">
        <v>44053</v>
      </c>
      <c r="K267" s="1214">
        <f t="shared" ref="K267:K274" ca="1" si="24">YEARFRAC(J267,TODAY())</f>
        <v>3.0777777777777779</v>
      </c>
      <c r="L267" s="87">
        <f t="shared" ref="L267:L274" ca="1" si="25">_xlfn.DAYS(TODAY(),J267)</f>
        <v>1124</v>
      </c>
      <c r="M267" s="87">
        <f t="shared" ref="M267:M274" ca="1" si="26">L267/30</f>
        <v>37.466666666666669</v>
      </c>
      <c r="N267" s="1212">
        <v>44599</v>
      </c>
      <c r="O267" s="627">
        <f t="shared" si="20"/>
        <v>18.2</v>
      </c>
      <c r="P267" s="673" t="s">
        <v>141</v>
      </c>
      <c r="Q267" s="627">
        <v>173</v>
      </c>
      <c r="W267" s="627">
        <v>28</v>
      </c>
      <c r="X267" s="627">
        <v>31</v>
      </c>
      <c r="Y267" s="627">
        <v>33</v>
      </c>
      <c r="AA267" s="627">
        <v>38</v>
      </c>
      <c r="AB267" s="627">
        <v>41</v>
      </c>
      <c r="AC267" s="627">
        <v>41</v>
      </c>
      <c r="AD267" s="1229">
        <v>45</v>
      </c>
      <c r="AE267" s="627">
        <v>46</v>
      </c>
      <c r="AF267" s="627">
        <v>46</v>
      </c>
      <c r="AG267" s="627">
        <v>48</v>
      </c>
      <c r="AH267" s="627">
        <v>49</v>
      </c>
      <c r="AI267" s="627">
        <v>50</v>
      </c>
      <c r="AJ267" s="627">
        <v>51</v>
      </c>
      <c r="AK267" s="627">
        <v>50</v>
      </c>
      <c r="AL267" s="627">
        <v>51</v>
      </c>
      <c r="AM267" s="627">
        <v>52</v>
      </c>
      <c r="AN267" s="627">
        <v>54</v>
      </c>
      <c r="AO267" s="627">
        <v>54</v>
      </c>
      <c r="AP267" s="627">
        <v>58</v>
      </c>
      <c r="AQ267" s="627">
        <v>58</v>
      </c>
    </row>
    <row r="268" spans="1:44" ht="15.95">
      <c r="A268" s="627" t="s">
        <v>176</v>
      </c>
      <c r="B268" s="627">
        <v>15</v>
      </c>
      <c r="D268" s="627" t="s">
        <v>751</v>
      </c>
      <c r="E268" s="627" t="s">
        <v>682</v>
      </c>
      <c r="F268" s="87">
        <v>1343440</v>
      </c>
      <c r="G268" s="627" t="s">
        <v>144</v>
      </c>
      <c r="H268" s="627" t="s">
        <v>170</v>
      </c>
      <c r="I268" s="627" t="s">
        <v>326</v>
      </c>
      <c r="J268" s="77">
        <v>44053</v>
      </c>
      <c r="K268" s="1214">
        <f t="shared" ca="1" si="24"/>
        <v>3.0777777777777779</v>
      </c>
      <c r="L268" s="87">
        <f t="shared" ca="1" si="25"/>
        <v>1124</v>
      </c>
      <c r="M268" s="87">
        <f t="shared" ca="1" si="26"/>
        <v>37.466666666666669</v>
      </c>
      <c r="N268" s="1212">
        <v>44599</v>
      </c>
      <c r="O268" s="627">
        <f t="shared" si="20"/>
        <v>18.2</v>
      </c>
      <c r="P268" s="673" t="s">
        <v>141</v>
      </c>
      <c r="Q268" s="627">
        <v>170</v>
      </c>
      <c r="W268" s="627">
        <v>29</v>
      </c>
      <c r="X268" s="627">
        <v>31</v>
      </c>
      <c r="Y268" s="627">
        <v>35</v>
      </c>
      <c r="AA268" s="627">
        <v>40</v>
      </c>
      <c r="AB268" s="627">
        <v>41</v>
      </c>
      <c r="AC268" s="627">
        <v>45</v>
      </c>
      <c r="AD268" s="1229">
        <v>47</v>
      </c>
      <c r="AE268" s="627">
        <v>45</v>
      </c>
      <c r="AF268" s="627">
        <v>47</v>
      </c>
      <c r="AG268" s="627">
        <v>46</v>
      </c>
      <c r="AH268" s="627">
        <v>47</v>
      </c>
      <c r="AI268" s="627">
        <v>47</v>
      </c>
      <c r="AJ268" s="627">
        <v>49</v>
      </c>
      <c r="AK268" s="627">
        <v>46</v>
      </c>
      <c r="AL268" s="627">
        <v>47</v>
      </c>
      <c r="AM268" s="627">
        <v>48</v>
      </c>
      <c r="AN268" s="627">
        <v>48</v>
      </c>
      <c r="AO268" s="627">
        <v>48</v>
      </c>
      <c r="AP268" s="627">
        <v>52</v>
      </c>
      <c r="AQ268" s="627">
        <v>51</v>
      </c>
    </row>
    <row r="269" spans="1:44" ht="15.95">
      <c r="A269" s="627" t="s">
        <v>176</v>
      </c>
      <c r="B269" s="627">
        <v>16</v>
      </c>
      <c r="D269" s="627" t="s">
        <v>752</v>
      </c>
      <c r="E269" s="627" t="s">
        <v>682</v>
      </c>
      <c r="F269" s="87">
        <v>1343440</v>
      </c>
      <c r="G269" s="627" t="s">
        <v>144</v>
      </c>
      <c r="H269" s="627" t="s">
        <v>170</v>
      </c>
      <c r="I269" s="627" t="s">
        <v>316</v>
      </c>
      <c r="J269" s="77">
        <v>44053</v>
      </c>
      <c r="K269" s="1214">
        <f t="shared" ca="1" si="24"/>
        <v>3.0777777777777779</v>
      </c>
      <c r="L269" s="87">
        <f t="shared" ca="1" si="25"/>
        <v>1124</v>
      </c>
      <c r="M269" s="87">
        <f t="shared" ca="1" si="26"/>
        <v>37.466666666666669</v>
      </c>
      <c r="N269" s="1212">
        <v>44599</v>
      </c>
      <c r="O269" s="627">
        <f t="shared" si="20"/>
        <v>18.2</v>
      </c>
      <c r="P269" s="673" t="s">
        <v>141</v>
      </c>
      <c r="Q269" s="627">
        <v>163</v>
      </c>
      <c r="W269" s="627">
        <v>26</v>
      </c>
      <c r="X269" s="627">
        <v>30</v>
      </c>
      <c r="Y269" s="627">
        <v>34</v>
      </c>
      <c r="AA269" s="627">
        <v>39</v>
      </c>
      <c r="AB269" s="627">
        <v>40</v>
      </c>
      <c r="AC269" s="627">
        <v>43</v>
      </c>
      <c r="AD269" s="1229">
        <v>44</v>
      </c>
      <c r="AE269" s="627">
        <v>45</v>
      </c>
      <c r="AF269" s="627">
        <v>48</v>
      </c>
      <c r="AG269" s="627">
        <v>48</v>
      </c>
      <c r="AH269" s="627">
        <v>49</v>
      </c>
      <c r="AI269" s="627">
        <v>50</v>
      </c>
      <c r="AJ269" s="627">
        <v>51</v>
      </c>
      <c r="AK269" s="627">
        <v>50</v>
      </c>
      <c r="AL269" s="627">
        <v>50</v>
      </c>
      <c r="AM269" s="627">
        <v>52</v>
      </c>
      <c r="AN269" s="627">
        <v>52</v>
      </c>
      <c r="AO269" s="627">
        <v>52</v>
      </c>
      <c r="AP269" s="627">
        <v>56</v>
      </c>
      <c r="AQ269" s="627">
        <v>56</v>
      </c>
    </row>
    <row r="270" spans="1:44" ht="15.95">
      <c r="A270" s="627" t="s">
        <v>176</v>
      </c>
      <c r="B270" s="627">
        <v>17</v>
      </c>
      <c r="D270" s="627" t="s">
        <v>753</v>
      </c>
      <c r="E270" s="627" t="s">
        <v>682</v>
      </c>
      <c r="F270" s="87">
        <v>1343440</v>
      </c>
      <c r="G270" s="627" t="s">
        <v>144</v>
      </c>
      <c r="H270" s="627" t="s">
        <v>170</v>
      </c>
      <c r="I270" s="627" t="s">
        <v>323</v>
      </c>
      <c r="J270" s="77">
        <v>44053</v>
      </c>
      <c r="K270" s="1214">
        <f t="shared" ca="1" si="24"/>
        <v>3.0777777777777779</v>
      </c>
      <c r="L270" s="87">
        <f t="shared" ca="1" si="25"/>
        <v>1124</v>
      </c>
      <c r="M270" s="87">
        <f t="shared" ca="1" si="26"/>
        <v>37.466666666666669</v>
      </c>
      <c r="N270" s="1212">
        <v>44599</v>
      </c>
      <c r="O270" s="627">
        <f t="shared" si="20"/>
        <v>18.2</v>
      </c>
      <c r="P270" s="673" t="s">
        <v>141</v>
      </c>
      <c r="Q270" s="627">
        <v>191</v>
      </c>
      <c r="W270" s="627">
        <v>25</v>
      </c>
      <c r="X270" s="627">
        <v>28</v>
      </c>
      <c r="Y270" s="627">
        <v>30</v>
      </c>
      <c r="AA270" s="627">
        <v>34</v>
      </c>
      <c r="AB270" s="627">
        <v>35</v>
      </c>
      <c r="AC270" s="627">
        <v>38</v>
      </c>
      <c r="AD270" s="1229">
        <v>39</v>
      </c>
      <c r="AE270" s="627">
        <v>40</v>
      </c>
      <c r="AF270" s="627">
        <v>42</v>
      </c>
      <c r="AG270" s="627">
        <v>43</v>
      </c>
      <c r="AH270" s="627">
        <v>43</v>
      </c>
      <c r="AI270" s="627">
        <v>43</v>
      </c>
      <c r="AJ270" s="627">
        <v>44</v>
      </c>
      <c r="AK270" s="627">
        <v>45</v>
      </c>
      <c r="AL270" s="627">
        <v>44</v>
      </c>
      <c r="AM270" s="627">
        <v>45</v>
      </c>
      <c r="AN270" s="627">
        <v>45</v>
      </c>
      <c r="AO270" s="627">
        <v>46</v>
      </c>
      <c r="AP270" s="627">
        <v>49</v>
      </c>
      <c r="AQ270" s="627">
        <v>50</v>
      </c>
    </row>
    <row r="271" spans="1:44" ht="15.95">
      <c r="A271" s="627" t="s">
        <v>176</v>
      </c>
      <c r="B271" s="627">
        <v>18</v>
      </c>
      <c r="D271" s="627" t="s">
        <v>754</v>
      </c>
      <c r="E271" s="627" t="s">
        <v>682</v>
      </c>
      <c r="F271" s="87">
        <v>1343440</v>
      </c>
      <c r="G271" s="627" t="s">
        <v>144</v>
      </c>
      <c r="H271" s="627" t="s">
        <v>170</v>
      </c>
      <c r="I271" s="627" t="s">
        <v>412</v>
      </c>
      <c r="J271" s="77">
        <v>44053</v>
      </c>
      <c r="K271" s="1214">
        <f t="shared" ca="1" si="24"/>
        <v>3.0777777777777779</v>
      </c>
      <c r="L271" s="87">
        <f t="shared" ca="1" si="25"/>
        <v>1124</v>
      </c>
      <c r="M271" s="87">
        <f t="shared" ca="1" si="26"/>
        <v>37.466666666666669</v>
      </c>
      <c r="N271" s="1212">
        <v>44599</v>
      </c>
      <c r="O271" s="627">
        <f t="shared" si="20"/>
        <v>18.2</v>
      </c>
      <c r="P271" s="673" t="s">
        <v>141</v>
      </c>
      <c r="Q271" s="627">
        <v>180</v>
      </c>
      <c r="W271" s="627">
        <v>27</v>
      </c>
      <c r="X271" s="627">
        <v>28</v>
      </c>
      <c r="Y271" s="627">
        <v>30</v>
      </c>
      <c r="AA271" s="627">
        <v>34</v>
      </c>
      <c r="AB271" s="627">
        <v>35</v>
      </c>
      <c r="AC271" s="627">
        <v>38</v>
      </c>
      <c r="AD271" s="1229">
        <v>38</v>
      </c>
      <c r="AE271" s="627">
        <v>39</v>
      </c>
      <c r="AF271" s="627">
        <v>40</v>
      </c>
      <c r="AG271" s="627">
        <v>41</v>
      </c>
      <c r="AH271" s="627">
        <v>40</v>
      </c>
      <c r="AI271" s="627">
        <v>39</v>
      </c>
      <c r="AJ271" s="627">
        <v>39</v>
      </c>
      <c r="AK271" s="627">
        <v>39</v>
      </c>
      <c r="AL271" s="627">
        <v>40</v>
      </c>
      <c r="AM271" s="627">
        <v>41</v>
      </c>
      <c r="AN271" s="627">
        <v>43</v>
      </c>
      <c r="AO271" s="627">
        <v>43</v>
      </c>
      <c r="AP271" s="627">
        <v>46</v>
      </c>
      <c r="AQ271" s="627">
        <v>46</v>
      </c>
    </row>
    <row r="272" spans="1:44" ht="15.95">
      <c r="A272" s="627" t="s">
        <v>176</v>
      </c>
      <c r="B272" s="627">
        <v>19</v>
      </c>
      <c r="D272" s="627" t="s">
        <v>755</v>
      </c>
      <c r="E272" s="627" t="s">
        <v>708</v>
      </c>
      <c r="F272" s="87">
        <v>1343437</v>
      </c>
      <c r="G272" s="627" t="s">
        <v>142</v>
      </c>
      <c r="H272" s="627" t="s">
        <v>170</v>
      </c>
      <c r="I272" s="627" t="s">
        <v>329</v>
      </c>
      <c r="J272" s="77">
        <v>44057</v>
      </c>
      <c r="K272" s="1214">
        <f t="shared" ca="1" si="24"/>
        <v>3.0666666666666669</v>
      </c>
      <c r="L272" s="87">
        <f t="shared" ca="1" si="25"/>
        <v>1120</v>
      </c>
      <c r="M272" s="87">
        <f t="shared" ca="1" si="26"/>
        <v>37.333333333333336</v>
      </c>
      <c r="N272" s="1212">
        <v>44599</v>
      </c>
      <c r="O272" s="627">
        <f t="shared" si="20"/>
        <v>18.066666666666666</v>
      </c>
      <c r="P272" s="673" t="s">
        <v>387</v>
      </c>
      <c r="Q272" s="627">
        <v>169</v>
      </c>
      <c r="W272" s="627">
        <v>34</v>
      </c>
      <c r="X272" s="627">
        <v>35</v>
      </c>
      <c r="Y272" s="627">
        <v>35</v>
      </c>
      <c r="AA272" s="627">
        <v>34</v>
      </c>
      <c r="AB272" s="627">
        <v>34</v>
      </c>
      <c r="AC272" s="627">
        <v>35</v>
      </c>
      <c r="AD272" s="1229">
        <v>35</v>
      </c>
      <c r="AE272" s="627">
        <v>35</v>
      </c>
      <c r="AF272" s="627">
        <v>35</v>
      </c>
      <c r="AG272" s="627">
        <v>34</v>
      </c>
      <c r="AH272" s="627">
        <v>35</v>
      </c>
      <c r="AI272" s="627">
        <v>36</v>
      </c>
      <c r="AJ272" s="627">
        <v>35</v>
      </c>
      <c r="AK272" s="627">
        <v>35</v>
      </c>
      <c r="AL272" s="627">
        <v>35</v>
      </c>
      <c r="AM272" s="627">
        <v>35</v>
      </c>
      <c r="AN272" s="627">
        <v>35</v>
      </c>
      <c r="AO272" s="627">
        <v>34</v>
      </c>
      <c r="AP272" s="627">
        <v>34</v>
      </c>
      <c r="AQ272" s="627">
        <v>35</v>
      </c>
      <c r="AR272" s="627">
        <v>34</v>
      </c>
    </row>
    <row r="273" spans="1:44" ht="15.95">
      <c r="A273" s="627" t="s">
        <v>176</v>
      </c>
      <c r="B273" s="627">
        <v>20</v>
      </c>
      <c r="D273" s="627" t="s">
        <v>756</v>
      </c>
      <c r="E273" s="627" t="s">
        <v>708</v>
      </c>
      <c r="F273" s="87">
        <v>1343437</v>
      </c>
      <c r="G273" s="627" t="s">
        <v>142</v>
      </c>
      <c r="H273" s="627" t="s">
        <v>170</v>
      </c>
      <c r="I273" s="627" t="s">
        <v>326</v>
      </c>
      <c r="J273" s="77">
        <v>44057</v>
      </c>
      <c r="K273" s="1214">
        <f t="shared" ca="1" si="24"/>
        <v>3.0666666666666669</v>
      </c>
      <c r="L273" s="87">
        <f t="shared" ca="1" si="25"/>
        <v>1120</v>
      </c>
      <c r="M273" s="87">
        <f t="shared" ca="1" si="26"/>
        <v>37.333333333333336</v>
      </c>
      <c r="N273" s="1212">
        <v>44599</v>
      </c>
      <c r="O273" s="627">
        <f t="shared" si="20"/>
        <v>18.066666666666666</v>
      </c>
      <c r="P273" s="673" t="s">
        <v>387</v>
      </c>
      <c r="Q273" s="627">
        <v>193</v>
      </c>
      <c r="W273" s="627">
        <v>40</v>
      </c>
      <c r="X273" s="627">
        <v>41</v>
      </c>
      <c r="Y273" s="627">
        <v>41</v>
      </c>
      <c r="AA273" s="627">
        <v>40</v>
      </c>
      <c r="AB273" s="627">
        <v>40</v>
      </c>
      <c r="AC273" s="627">
        <v>41</v>
      </c>
      <c r="AD273" s="1229">
        <v>41</v>
      </c>
      <c r="AE273" s="627">
        <v>42</v>
      </c>
      <c r="AF273" s="627">
        <v>41</v>
      </c>
      <c r="AG273" s="627">
        <v>40</v>
      </c>
      <c r="AH273" s="627">
        <v>41</v>
      </c>
      <c r="AI273" s="627">
        <v>41</v>
      </c>
      <c r="AJ273" s="627">
        <v>41</v>
      </c>
      <c r="AK273" s="627">
        <v>42</v>
      </c>
      <c r="AL273" s="627">
        <v>42</v>
      </c>
      <c r="AM273" s="627">
        <v>42</v>
      </c>
      <c r="AN273" s="627">
        <v>41</v>
      </c>
      <c r="AO273" s="627">
        <v>40</v>
      </c>
      <c r="AP273" s="627">
        <v>41</v>
      </c>
      <c r="AQ273" s="627">
        <v>41</v>
      </c>
      <c r="AR273" s="627">
        <v>41</v>
      </c>
    </row>
    <row r="274" spans="1:44" ht="15.95">
      <c r="A274" s="627" t="s">
        <v>176</v>
      </c>
      <c r="B274" s="627">
        <v>21</v>
      </c>
      <c r="D274" s="627" t="s">
        <v>757</v>
      </c>
      <c r="E274" s="627" t="s">
        <v>708</v>
      </c>
      <c r="F274" s="87">
        <v>1343437</v>
      </c>
      <c r="G274" s="627" t="s">
        <v>142</v>
      </c>
      <c r="H274" s="627" t="s">
        <v>170</v>
      </c>
      <c r="I274" s="627" t="s">
        <v>316</v>
      </c>
      <c r="J274" s="77">
        <v>44057</v>
      </c>
      <c r="K274" s="1214">
        <f t="shared" ca="1" si="24"/>
        <v>3.0666666666666669</v>
      </c>
      <c r="L274" s="87">
        <f t="shared" ca="1" si="25"/>
        <v>1120</v>
      </c>
      <c r="M274" s="87">
        <f t="shared" ca="1" si="26"/>
        <v>37.333333333333336</v>
      </c>
      <c r="N274" s="1212">
        <v>44599</v>
      </c>
      <c r="O274" s="627">
        <f t="shared" si="20"/>
        <v>18.066666666666666</v>
      </c>
      <c r="P274" s="673" t="s">
        <v>387</v>
      </c>
      <c r="Q274" s="627">
        <v>171</v>
      </c>
      <c r="W274" s="627">
        <v>37</v>
      </c>
      <c r="X274" s="627">
        <v>37</v>
      </c>
      <c r="Y274" s="627">
        <v>37</v>
      </c>
      <c r="AA274" s="627">
        <v>38</v>
      </c>
      <c r="AB274" s="627">
        <v>37</v>
      </c>
      <c r="AC274" s="627">
        <v>38</v>
      </c>
      <c r="AD274" s="1229">
        <v>38</v>
      </c>
      <c r="AE274" s="627">
        <v>39</v>
      </c>
      <c r="AF274" s="627">
        <v>38</v>
      </c>
      <c r="AG274" s="627">
        <v>38</v>
      </c>
      <c r="AH274" s="627">
        <v>38</v>
      </c>
      <c r="AI274" s="627">
        <v>39</v>
      </c>
      <c r="AJ274" s="627">
        <v>38</v>
      </c>
      <c r="AK274" s="627">
        <v>39</v>
      </c>
      <c r="AL274" s="627">
        <v>39</v>
      </c>
      <c r="AM274" s="627">
        <v>38</v>
      </c>
      <c r="AN274" s="627">
        <v>37</v>
      </c>
      <c r="AO274" s="627">
        <v>38</v>
      </c>
      <c r="AP274" s="627">
        <v>37</v>
      </c>
      <c r="AQ274" s="627">
        <v>38</v>
      </c>
      <c r="AR274" s="627">
        <v>38</v>
      </c>
    </row>
    <row r="275" spans="1:44" ht="15.95">
      <c r="A275" s="627" t="s">
        <v>176</v>
      </c>
      <c r="B275" s="627">
        <v>22</v>
      </c>
      <c r="D275" s="627" t="s">
        <v>758</v>
      </c>
      <c r="E275" s="627" t="s">
        <v>708</v>
      </c>
      <c r="F275" s="87">
        <v>1343437</v>
      </c>
      <c r="G275" s="627" t="s">
        <v>142</v>
      </c>
      <c r="H275" s="627" t="s">
        <v>170</v>
      </c>
      <c r="I275" s="627" t="s">
        <v>323</v>
      </c>
      <c r="J275" s="77">
        <v>44081</v>
      </c>
      <c r="K275" s="1214">
        <f t="shared" ref="K275:K276" ca="1" si="27">YEARFRAC(J275,TODAY())</f>
        <v>3.0027777777777778</v>
      </c>
      <c r="L275" s="87">
        <f t="shared" ref="L275:L276" ca="1" si="28">_xlfn.DAYS(TODAY(),J275)</f>
        <v>1096</v>
      </c>
      <c r="M275" s="87">
        <f t="shared" ref="M275:M276" ca="1" si="29">L275/30</f>
        <v>36.533333333333331</v>
      </c>
      <c r="N275" s="1212">
        <v>44599</v>
      </c>
      <c r="O275" s="627">
        <f t="shared" si="20"/>
        <v>17.266666666666666</v>
      </c>
      <c r="P275" s="673" t="s">
        <v>387</v>
      </c>
      <c r="Q275" s="627">
        <v>167</v>
      </c>
      <c r="W275" s="627">
        <v>37</v>
      </c>
      <c r="X275" s="627">
        <v>37</v>
      </c>
      <c r="Y275" s="627">
        <v>38</v>
      </c>
      <c r="AA275" s="627">
        <v>36</v>
      </c>
      <c r="AB275" s="627">
        <v>36</v>
      </c>
      <c r="AC275" s="627">
        <v>37</v>
      </c>
      <c r="AD275" s="1229">
        <v>37</v>
      </c>
      <c r="AE275" s="627">
        <v>38</v>
      </c>
      <c r="AF275" s="627">
        <v>38</v>
      </c>
      <c r="AG275" s="627">
        <v>37</v>
      </c>
      <c r="AH275" s="627">
        <v>38</v>
      </c>
      <c r="AI275" s="627">
        <v>38</v>
      </c>
      <c r="AJ275" s="627">
        <v>38</v>
      </c>
      <c r="AK275" s="627">
        <v>38</v>
      </c>
      <c r="AL275" s="627">
        <v>38</v>
      </c>
      <c r="AM275" s="627">
        <v>39</v>
      </c>
      <c r="AN275" s="627">
        <v>37</v>
      </c>
      <c r="AO275" s="627">
        <v>38</v>
      </c>
      <c r="AP275" s="627">
        <v>38</v>
      </c>
      <c r="AQ275" s="627">
        <v>39</v>
      </c>
      <c r="AR275" s="627">
        <v>38</v>
      </c>
    </row>
    <row r="276" spans="1:44" ht="15.95">
      <c r="A276" s="627" t="s">
        <v>176</v>
      </c>
      <c r="B276" s="627">
        <v>23</v>
      </c>
      <c r="D276" s="627" t="s">
        <v>759</v>
      </c>
      <c r="E276" s="627" t="s">
        <v>708</v>
      </c>
      <c r="F276" s="87">
        <v>1343437</v>
      </c>
      <c r="G276" s="627" t="s">
        <v>142</v>
      </c>
      <c r="H276" s="627" t="s">
        <v>170</v>
      </c>
      <c r="I276" s="627" t="s">
        <v>412</v>
      </c>
      <c r="J276" s="77">
        <v>44081</v>
      </c>
      <c r="K276" s="1214">
        <f t="shared" ca="1" si="27"/>
        <v>3.0027777777777778</v>
      </c>
      <c r="L276" s="87">
        <f t="shared" ca="1" si="28"/>
        <v>1096</v>
      </c>
      <c r="M276" s="87">
        <f t="shared" ca="1" si="29"/>
        <v>36.533333333333331</v>
      </c>
      <c r="N276" s="1212">
        <v>44599</v>
      </c>
      <c r="O276" s="627">
        <f t="shared" si="20"/>
        <v>17.266666666666666</v>
      </c>
      <c r="P276" s="673" t="s">
        <v>387</v>
      </c>
      <c r="Q276" s="627">
        <v>153</v>
      </c>
      <c r="W276" s="627">
        <v>31</v>
      </c>
      <c r="X276" s="627">
        <v>31</v>
      </c>
      <c r="Y276" s="627">
        <v>32</v>
      </c>
      <c r="AA276" s="627">
        <v>32</v>
      </c>
      <c r="AB276" s="627">
        <v>31</v>
      </c>
      <c r="AC276" s="627">
        <v>32</v>
      </c>
      <c r="AD276" s="1229">
        <v>31</v>
      </c>
      <c r="AE276" s="627">
        <v>32</v>
      </c>
      <c r="AF276" s="627">
        <v>32</v>
      </c>
      <c r="AG276" s="627">
        <v>32</v>
      </c>
      <c r="AH276" s="627">
        <v>33</v>
      </c>
      <c r="AI276" s="627">
        <v>33</v>
      </c>
      <c r="AJ276" s="627">
        <v>32</v>
      </c>
      <c r="AK276" s="627">
        <v>32</v>
      </c>
      <c r="AL276" s="627">
        <v>32</v>
      </c>
      <c r="AM276" s="627">
        <v>33</v>
      </c>
      <c r="AN276" s="627">
        <v>33</v>
      </c>
      <c r="AO276" s="627">
        <v>33</v>
      </c>
      <c r="AP276" s="627">
        <v>32</v>
      </c>
      <c r="AQ276" s="627">
        <v>32</v>
      </c>
      <c r="AR276" s="627">
        <v>32</v>
      </c>
    </row>
    <row r="277" spans="1:44" ht="15.95">
      <c r="A277" s="627" t="s">
        <v>176</v>
      </c>
      <c r="B277" s="627">
        <v>24</v>
      </c>
      <c r="D277" s="627" t="s">
        <v>760</v>
      </c>
      <c r="E277" s="627" t="s">
        <v>688</v>
      </c>
      <c r="F277" s="87">
        <v>1343443</v>
      </c>
      <c r="G277" s="627" t="s">
        <v>142</v>
      </c>
      <c r="H277" s="627" t="s">
        <v>170</v>
      </c>
      <c r="I277" s="627" t="s">
        <v>329</v>
      </c>
      <c r="J277" s="77">
        <v>44063</v>
      </c>
      <c r="K277" s="1214">
        <f ca="1">YEARFRAC(J277,TODAY())</f>
        <v>3.05</v>
      </c>
      <c r="L277" s="87">
        <f ca="1">_xlfn.DAYS(TODAY(),J277)</f>
        <v>1114</v>
      </c>
      <c r="M277" s="87">
        <f ca="1">L277/30</f>
        <v>37.133333333333333</v>
      </c>
      <c r="N277" s="1212">
        <v>44599</v>
      </c>
      <c r="O277" s="627">
        <f t="shared" si="20"/>
        <v>17.866666666666667</v>
      </c>
      <c r="P277" s="673" t="s">
        <v>141</v>
      </c>
      <c r="Q277" s="627">
        <v>168</v>
      </c>
      <c r="W277" s="627">
        <v>28</v>
      </c>
      <c r="X277" s="627">
        <v>29</v>
      </c>
      <c r="Y277" s="627">
        <v>29</v>
      </c>
      <c r="AA277" s="627">
        <v>29</v>
      </c>
      <c r="AB277" s="627">
        <v>30</v>
      </c>
      <c r="AC277" s="627">
        <v>30</v>
      </c>
      <c r="AD277" s="1229">
        <v>30</v>
      </c>
      <c r="AE277" s="627">
        <v>31</v>
      </c>
      <c r="AF277" s="627">
        <v>31</v>
      </c>
      <c r="AG277" s="627">
        <v>31</v>
      </c>
      <c r="AH277" s="627">
        <v>32</v>
      </c>
      <c r="AI277" s="627">
        <v>32</v>
      </c>
      <c r="AJ277" s="627">
        <v>32</v>
      </c>
      <c r="AK277" s="627">
        <v>33</v>
      </c>
      <c r="AL277" s="627">
        <v>33</v>
      </c>
      <c r="AM277" s="627">
        <v>35</v>
      </c>
      <c r="AN277" s="627">
        <v>34</v>
      </c>
      <c r="AO277" s="627">
        <v>33</v>
      </c>
      <c r="AP277" s="627">
        <v>34</v>
      </c>
      <c r="AQ277" s="627">
        <v>35</v>
      </c>
      <c r="AR277" s="627">
        <v>35</v>
      </c>
    </row>
    <row r="278" spans="1:44" ht="15.95">
      <c r="A278" s="627" t="s">
        <v>176</v>
      </c>
      <c r="B278" s="627">
        <v>25</v>
      </c>
      <c r="D278" s="627" t="s">
        <v>761</v>
      </c>
      <c r="E278" s="627" t="s">
        <v>688</v>
      </c>
      <c r="F278" s="87">
        <v>1343443</v>
      </c>
      <c r="G278" s="627" t="s">
        <v>142</v>
      </c>
      <c r="H278" s="627" t="s">
        <v>170</v>
      </c>
      <c r="I278" s="627" t="s">
        <v>326</v>
      </c>
      <c r="J278" s="77">
        <v>44063</v>
      </c>
      <c r="K278" s="1214">
        <f ca="1">YEARFRAC(J278,TODAY())</f>
        <v>3.05</v>
      </c>
      <c r="L278" s="87">
        <f ca="1">_xlfn.DAYS(TODAY(),J278)</f>
        <v>1114</v>
      </c>
      <c r="M278" s="87">
        <f ca="1">L278/30</f>
        <v>37.133333333333333</v>
      </c>
      <c r="N278" s="1212">
        <v>44599</v>
      </c>
      <c r="O278" s="627">
        <f t="shared" si="20"/>
        <v>17.866666666666667</v>
      </c>
      <c r="P278" s="673" t="s">
        <v>141</v>
      </c>
      <c r="Q278" s="627">
        <v>160</v>
      </c>
      <c r="W278" s="627">
        <v>28</v>
      </c>
      <c r="X278" s="627">
        <v>30</v>
      </c>
      <c r="Y278" s="627">
        <v>29</v>
      </c>
      <c r="AA278" s="627">
        <v>30</v>
      </c>
      <c r="AB278" s="627">
        <v>31</v>
      </c>
      <c r="AC278" s="627">
        <v>30</v>
      </c>
      <c r="AD278" s="1229">
        <v>31</v>
      </c>
      <c r="AE278" s="627">
        <v>31</v>
      </c>
      <c r="AF278" s="627">
        <v>31</v>
      </c>
      <c r="AG278" s="627">
        <v>31</v>
      </c>
      <c r="AH278" s="627">
        <v>32</v>
      </c>
      <c r="AI278" s="627">
        <v>32</v>
      </c>
      <c r="AJ278" s="627">
        <v>34</v>
      </c>
      <c r="AK278" s="627">
        <v>33</v>
      </c>
      <c r="AL278" s="627">
        <v>33</v>
      </c>
      <c r="AM278" s="627">
        <v>34</v>
      </c>
      <c r="AN278" s="627">
        <v>34</v>
      </c>
      <c r="AO278" s="627">
        <v>34</v>
      </c>
      <c r="AP278" s="627">
        <v>35</v>
      </c>
      <c r="AQ278" s="627">
        <v>34</v>
      </c>
      <c r="AR278" s="627">
        <v>34</v>
      </c>
    </row>
    <row r="280" spans="1:44" ht="15.95">
      <c r="A280" s="627" t="s">
        <v>177</v>
      </c>
      <c r="B280" s="627">
        <v>1</v>
      </c>
      <c r="D280" s="627" t="s">
        <v>762</v>
      </c>
      <c r="E280" s="627" t="s">
        <v>630</v>
      </c>
      <c r="F280" s="87">
        <v>1343441</v>
      </c>
      <c r="G280" s="87" t="s">
        <v>144</v>
      </c>
      <c r="H280" s="627" t="s">
        <v>170</v>
      </c>
      <c r="I280" s="87" t="s">
        <v>763</v>
      </c>
      <c r="J280" s="77">
        <v>44067</v>
      </c>
      <c r="K280" s="1214">
        <f t="shared" ref="K280:K296" ca="1" si="30">YEARFRAC(J280,TODAY())</f>
        <v>3.0388888888888888</v>
      </c>
      <c r="L280" s="87">
        <f t="shared" ref="L280:L296" ca="1" si="31">_xlfn.DAYS(TODAY(),J280)</f>
        <v>1110</v>
      </c>
      <c r="M280" s="87">
        <f t="shared" ref="M280:M296" ca="1" si="32">L280/30</f>
        <v>37</v>
      </c>
      <c r="N280" s="1212">
        <v>44627</v>
      </c>
      <c r="O280" s="627">
        <f t="shared" ref="O280:O296" si="33">_xlfn.DAYS(N280,J280)/30</f>
        <v>18.666666666666668</v>
      </c>
      <c r="P280" s="673" t="s">
        <v>387</v>
      </c>
      <c r="Q280" s="627">
        <v>201</v>
      </c>
      <c r="W280" s="627">
        <v>35</v>
      </c>
      <c r="X280" s="627">
        <v>35</v>
      </c>
      <c r="Y280" s="627">
        <v>35</v>
      </c>
      <c r="Z280" s="627">
        <v>35</v>
      </c>
      <c r="AA280" s="627">
        <v>35</v>
      </c>
      <c r="AB280" s="627">
        <v>36</v>
      </c>
      <c r="AC280" s="627">
        <v>36</v>
      </c>
      <c r="AD280" s="627">
        <v>36</v>
      </c>
      <c r="AE280" s="627">
        <v>37</v>
      </c>
      <c r="AF280" s="627">
        <v>36</v>
      </c>
      <c r="AG280" s="627">
        <v>37</v>
      </c>
      <c r="AH280" s="627">
        <v>36</v>
      </c>
      <c r="AI280" s="627">
        <v>35</v>
      </c>
      <c r="AJ280" s="627">
        <v>35</v>
      </c>
      <c r="AK280" s="627">
        <v>35</v>
      </c>
      <c r="AM280" s="627">
        <v>36</v>
      </c>
      <c r="AN280" s="627">
        <v>37</v>
      </c>
    </row>
    <row r="281" spans="1:44" ht="15.95">
      <c r="A281" s="627" t="s">
        <v>177</v>
      </c>
      <c r="B281" s="627">
        <v>2</v>
      </c>
      <c r="D281" s="627" t="s">
        <v>764</v>
      </c>
      <c r="E281" s="627" t="s">
        <v>630</v>
      </c>
      <c r="F281" s="87">
        <v>1343441</v>
      </c>
      <c r="G281" s="87" t="s">
        <v>144</v>
      </c>
      <c r="H281" s="627" t="s">
        <v>170</v>
      </c>
      <c r="I281" s="87" t="s">
        <v>329</v>
      </c>
      <c r="J281" s="77">
        <v>44067</v>
      </c>
      <c r="K281" s="1214">
        <f t="shared" ca="1" si="30"/>
        <v>3.0388888888888888</v>
      </c>
      <c r="L281" s="87">
        <f t="shared" ca="1" si="31"/>
        <v>1110</v>
      </c>
      <c r="M281" s="87">
        <f t="shared" ca="1" si="32"/>
        <v>37</v>
      </c>
      <c r="N281" s="1212">
        <v>44627</v>
      </c>
      <c r="O281" s="627">
        <f t="shared" si="33"/>
        <v>18.666666666666668</v>
      </c>
      <c r="P281" s="673" t="s">
        <v>387</v>
      </c>
      <c r="Q281" s="627">
        <v>175</v>
      </c>
      <c r="W281" s="627">
        <v>25</v>
      </c>
      <c r="X281" s="627">
        <v>25</v>
      </c>
      <c r="Y281" s="627">
        <v>24</v>
      </c>
      <c r="Z281" s="627">
        <v>25</v>
      </c>
      <c r="AA281" s="627">
        <v>26</v>
      </c>
      <c r="AB281" s="627">
        <v>25</v>
      </c>
      <c r="AC281" s="627">
        <v>25</v>
      </c>
      <c r="AD281" s="627">
        <v>25</v>
      </c>
      <c r="AE281" s="627">
        <v>26</v>
      </c>
      <c r="AF281" s="627">
        <v>26</v>
      </c>
      <c r="AG281" s="627">
        <v>26</v>
      </c>
      <c r="AH281" s="627">
        <v>26</v>
      </c>
      <c r="AI281" s="627">
        <v>26</v>
      </c>
      <c r="AJ281" s="627">
        <v>26</v>
      </c>
      <c r="AK281" s="627">
        <v>26</v>
      </c>
      <c r="AM281" s="627">
        <v>27</v>
      </c>
      <c r="AN281" s="627">
        <v>27</v>
      </c>
    </row>
    <row r="282" spans="1:44" ht="15.95">
      <c r="A282" s="627" t="s">
        <v>177</v>
      </c>
      <c r="B282" s="627">
        <v>3</v>
      </c>
      <c r="D282" s="627" t="s">
        <v>765</v>
      </c>
      <c r="E282" s="627" t="s">
        <v>630</v>
      </c>
      <c r="F282" s="87">
        <v>1343441</v>
      </c>
      <c r="G282" s="87" t="s">
        <v>144</v>
      </c>
      <c r="H282" s="627" t="s">
        <v>170</v>
      </c>
      <c r="I282" s="87" t="s">
        <v>316</v>
      </c>
      <c r="J282" s="77">
        <v>44067</v>
      </c>
      <c r="K282" s="1214">
        <f t="shared" ca="1" si="30"/>
        <v>3.0388888888888888</v>
      </c>
      <c r="L282" s="87">
        <f t="shared" ca="1" si="31"/>
        <v>1110</v>
      </c>
      <c r="M282" s="87">
        <f t="shared" ca="1" si="32"/>
        <v>37</v>
      </c>
      <c r="N282" s="1212">
        <v>44627</v>
      </c>
      <c r="O282" s="627">
        <f t="shared" si="33"/>
        <v>18.666666666666668</v>
      </c>
      <c r="P282" s="673" t="s">
        <v>387</v>
      </c>
      <c r="Q282" s="627">
        <v>220</v>
      </c>
      <c r="W282" s="627">
        <v>26</v>
      </c>
    </row>
    <row r="283" spans="1:44" ht="15.95">
      <c r="A283" s="627" t="s">
        <v>177</v>
      </c>
      <c r="B283" s="627">
        <v>4</v>
      </c>
      <c r="D283" s="627" t="s">
        <v>766</v>
      </c>
      <c r="E283" s="627" t="s">
        <v>630</v>
      </c>
      <c r="F283" s="87">
        <v>1343441</v>
      </c>
      <c r="G283" s="87" t="s">
        <v>144</v>
      </c>
      <c r="H283" s="627" t="s">
        <v>170</v>
      </c>
      <c r="I283" s="87" t="s">
        <v>323</v>
      </c>
      <c r="J283" s="77">
        <v>44067</v>
      </c>
      <c r="K283" s="1214">
        <f t="shared" ca="1" si="30"/>
        <v>3.0388888888888888</v>
      </c>
      <c r="L283" s="87">
        <f t="shared" ca="1" si="31"/>
        <v>1110</v>
      </c>
      <c r="M283" s="87">
        <f t="shared" ca="1" si="32"/>
        <v>37</v>
      </c>
      <c r="N283" s="1212">
        <v>44627</v>
      </c>
      <c r="O283" s="627">
        <f t="shared" si="33"/>
        <v>18.666666666666668</v>
      </c>
      <c r="P283" s="673" t="s">
        <v>387</v>
      </c>
      <c r="Q283" s="627">
        <v>183</v>
      </c>
      <c r="W283" s="627">
        <v>27</v>
      </c>
      <c r="X283" s="627">
        <v>26</v>
      </c>
      <c r="Y283" s="627">
        <v>26</v>
      </c>
      <c r="Z283" s="627">
        <v>26</v>
      </c>
      <c r="AA283" s="627">
        <v>25</v>
      </c>
      <c r="AB283" s="627">
        <v>26</v>
      </c>
      <c r="AC283" s="627">
        <v>26</v>
      </c>
      <c r="AD283" s="627">
        <v>27</v>
      </c>
      <c r="AE283" s="627">
        <v>27</v>
      </c>
      <c r="AF283" s="627">
        <v>27</v>
      </c>
      <c r="AG283" s="627">
        <v>27</v>
      </c>
      <c r="AH283" s="627">
        <v>26</v>
      </c>
      <c r="AI283" s="627">
        <v>26</v>
      </c>
      <c r="AJ283" s="627">
        <v>26</v>
      </c>
      <c r="AK283" s="627">
        <v>27</v>
      </c>
      <c r="AM283" s="627">
        <v>26</v>
      </c>
      <c r="AN283" s="627">
        <v>26</v>
      </c>
    </row>
    <row r="284" spans="1:44" ht="15.95">
      <c r="A284" s="627" t="s">
        <v>177</v>
      </c>
      <c r="B284" s="627">
        <v>5</v>
      </c>
      <c r="D284" s="627" t="s">
        <v>767</v>
      </c>
      <c r="E284" s="627" t="s">
        <v>630</v>
      </c>
      <c r="F284" s="87">
        <v>1343441</v>
      </c>
      <c r="G284" s="87" t="s">
        <v>144</v>
      </c>
      <c r="H284" s="627" t="s">
        <v>170</v>
      </c>
      <c r="I284" s="87" t="s">
        <v>326</v>
      </c>
      <c r="J284" s="77">
        <v>44067</v>
      </c>
      <c r="K284" s="1214">
        <f t="shared" ca="1" si="30"/>
        <v>3.0388888888888888</v>
      </c>
      <c r="L284" s="87">
        <f t="shared" ca="1" si="31"/>
        <v>1110</v>
      </c>
      <c r="M284" s="87">
        <f t="shared" ca="1" si="32"/>
        <v>37</v>
      </c>
      <c r="N284" s="1212">
        <v>44627</v>
      </c>
      <c r="O284" s="627">
        <f t="shared" si="33"/>
        <v>18.666666666666668</v>
      </c>
      <c r="P284" s="673" t="s">
        <v>387</v>
      </c>
      <c r="Q284" s="627">
        <v>168</v>
      </c>
      <c r="W284" s="627">
        <v>26</v>
      </c>
      <c r="X284" s="627">
        <v>24</v>
      </c>
      <c r="Y284" s="627">
        <v>24</v>
      </c>
      <c r="Z284" s="627">
        <v>24</v>
      </c>
      <c r="AA284" s="627">
        <v>25</v>
      </c>
      <c r="AB284" s="627">
        <v>25</v>
      </c>
      <c r="AC284" s="627">
        <v>25</v>
      </c>
      <c r="AD284" s="627">
        <v>26</v>
      </c>
      <c r="AE284" s="627">
        <v>25</v>
      </c>
      <c r="AF284" s="627">
        <v>25</v>
      </c>
      <c r="AG284" s="627">
        <v>25</v>
      </c>
      <c r="AH284" s="627">
        <v>25</v>
      </c>
      <c r="AI284" s="627">
        <v>25</v>
      </c>
      <c r="AJ284" s="627">
        <v>24</v>
      </c>
      <c r="AK284" s="627">
        <v>24</v>
      </c>
      <c r="AM284" s="627">
        <v>24</v>
      </c>
      <c r="AN284" s="627">
        <v>25</v>
      </c>
    </row>
    <row r="285" spans="1:44" ht="17.100000000000001">
      <c r="A285" s="627" t="s">
        <v>177</v>
      </c>
      <c r="B285" s="627">
        <v>6</v>
      </c>
      <c r="D285" s="627" t="s">
        <v>768</v>
      </c>
      <c r="E285" s="627" t="s">
        <v>636</v>
      </c>
      <c r="F285" s="87">
        <v>1362670</v>
      </c>
      <c r="G285" s="627" t="s">
        <v>142</v>
      </c>
      <c r="H285" s="627" t="s">
        <v>179</v>
      </c>
      <c r="I285" s="1211" t="s">
        <v>329</v>
      </c>
      <c r="J285" s="77">
        <v>44116</v>
      </c>
      <c r="K285" s="1214">
        <f t="shared" ca="1" si="30"/>
        <v>2.9055555555555554</v>
      </c>
      <c r="L285" s="87">
        <f t="shared" ca="1" si="31"/>
        <v>1061</v>
      </c>
      <c r="M285" s="87">
        <f t="shared" ca="1" si="32"/>
        <v>35.366666666666667</v>
      </c>
      <c r="N285" s="1212">
        <v>44627</v>
      </c>
      <c r="O285" s="627">
        <f t="shared" si="33"/>
        <v>17.033333333333335</v>
      </c>
      <c r="P285" s="673" t="s">
        <v>387</v>
      </c>
      <c r="W285" s="627">
        <v>31</v>
      </c>
      <c r="X285" s="627">
        <v>31</v>
      </c>
      <c r="Y285" s="627">
        <v>30</v>
      </c>
      <c r="Z285" s="627">
        <v>33</v>
      </c>
      <c r="AA285" s="627">
        <v>32</v>
      </c>
      <c r="AB285" s="627">
        <v>31</v>
      </c>
      <c r="AC285" s="627">
        <v>31</v>
      </c>
      <c r="AD285" s="627">
        <v>32</v>
      </c>
      <c r="AE285" s="627">
        <v>31</v>
      </c>
      <c r="AF285" s="627">
        <v>32</v>
      </c>
      <c r="AG285" s="627">
        <v>31</v>
      </c>
      <c r="AH285" s="627">
        <v>31</v>
      </c>
      <c r="AI285" s="627">
        <v>31</v>
      </c>
      <c r="AJ285" s="627">
        <v>31</v>
      </c>
      <c r="AK285" s="627">
        <v>31</v>
      </c>
      <c r="AM285" s="627">
        <v>31</v>
      </c>
      <c r="AN285" s="627">
        <v>31</v>
      </c>
      <c r="AO285" s="627">
        <v>32</v>
      </c>
    </row>
    <row r="286" spans="1:44" ht="17.100000000000001">
      <c r="A286" s="627" t="s">
        <v>177</v>
      </c>
      <c r="B286" s="627">
        <v>7</v>
      </c>
      <c r="D286" s="627" t="s">
        <v>769</v>
      </c>
      <c r="E286" s="627" t="s">
        <v>636</v>
      </c>
      <c r="F286" s="87">
        <v>1362670</v>
      </c>
      <c r="G286" s="627" t="s">
        <v>142</v>
      </c>
      <c r="H286" s="627" t="s">
        <v>179</v>
      </c>
      <c r="I286" s="1211" t="s">
        <v>326</v>
      </c>
      <c r="J286" s="77">
        <v>44116</v>
      </c>
      <c r="K286" s="1214">
        <f t="shared" ca="1" si="30"/>
        <v>2.9055555555555554</v>
      </c>
      <c r="L286" s="87">
        <f t="shared" ca="1" si="31"/>
        <v>1061</v>
      </c>
      <c r="M286" s="87">
        <f t="shared" ca="1" si="32"/>
        <v>35.366666666666667</v>
      </c>
      <c r="N286" s="1212">
        <v>44627</v>
      </c>
      <c r="O286" s="627">
        <f t="shared" si="33"/>
        <v>17.033333333333335</v>
      </c>
      <c r="P286" s="673" t="s">
        <v>387</v>
      </c>
      <c r="W286" s="627">
        <v>29</v>
      </c>
      <c r="X286" s="627">
        <v>29</v>
      </c>
      <c r="Y286" s="627">
        <v>29</v>
      </c>
      <c r="Z286" s="627">
        <v>30</v>
      </c>
      <c r="AA286" s="627">
        <v>30</v>
      </c>
      <c r="AB286" s="627">
        <v>29</v>
      </c>
      <c r="AC286" s="627">
        <v>30</v>
      </c>
      <c r="AD286" s="627">
        <v>30</v>
      </c>
      <c r="AE286" s="627">
        <v>30</v>
      </c>
      <c r="AF286" s="627">
        <v>30</v>
      </c>
      <c r="AG286" s="627">
        <v>30</v>
      </c>
      <c r="AH286" s="627">
        <v>31</v>
      </c>
      <c r="AI286" s="627">
        <v>31</v>
      </c>
      <c r="AJ286" s="627">
        <v>30</v>
      </c>
      <c r="AK286" s="627">
        <v>30</v>
      </c>
      <c r="AM286" s="627">
        <v>30</v>
      </c>
      <c r="AN286" s="627">
        <v>30</v>
      </c>
      <c r="AO286" s="627">
        <v>32</v>
      </c>
    </row>
    <row r="287" spans="1:44" ht="17.100000000000001">
      <c r="A287" s="627" t="s">
        <v>177</v>
      </c>
      <c r="B287" s="627">
        <v>8</v>
      </c>
      <c r="D287" s="627" t="s">
        <v>770</v>
      </c>
      <c r="E287" s="627" t="s">
        <v>636</v>
      </c>
      <c r="F287" s="87">
        <v>1362670</v>
      </c>
      <c r="G287" s="627" t="s">
        <v>142</v>
      </c>
      <c r="H287" s="627" t="s">
        <v>179</v>
      </c>
      <c r="I287" s="1211" t="s">
        <v>316</v>
      </c>
      <c r="J287" s="77">
        <v>44116</v>
      </c>
      <c r="K287" s="1214">
        <f t="shared" ca="1" si="30"/>
        <v>2.9055555555555554</v>
      </c>
      <c r="L287" s="87">
        <f t="shared" ca="1" si="31"/>
        <v>1061</v>
      </c>
      <c r="M287" s="87">
        <f t="shared" ca="1" si="32"/>
        <v>35.366666666666667</v>
      </c>
      <c r="N287" s="1212">
        <v>44627</v>
      </c>
      <c r="O287" s="627">
        <f t="shared" si="33"/>
        <v>17.033333333333335</v>
      </c>
      <c r="P287" s="673" t="s">
        <v>387</v>
      </c>
      <c r="W287" s="627">
        <v>33</v>
      </c>
      <c r="X287" s="627">
        <v>33</v>
      </c>
      <c r="Y287" s="627">
        <v>30</v>
      </c>
      <c r="Z287" s="627">
        <v>31</v>
      </c>
      <c r="AA287" s="627">
        <v>30</v>
      </c>
      <c r="AB287" s="627">
        <v>31</v>
      </c>
      <c r="AC287" s="627">
        <v>31</v>
      </c>
      <c r="AD287" s="627">
        <v>31</v>
      </c>
      <c r="AE287" s="627">
        <v>30</v>
      </c>
      <c r="AF287" s="627">
        <v>31</v>
      </c>
      <c r="AG287" s="627">
        <v>31</v>
      </c>
      <c r="AH287" s="627">
        <v>31</v>
      </c>
      <c r="AI287" s="627">
        <v>31</v>
      </c>
      <c r="AJ287" s="627">
        <v>30</v>
      </c>
      <c r="AK287" s="627">
        <v>30</v>
      </c>
      <c r="AM287" s="627">
        <v>30</v>
      </c>
      <c r="AN287" s="627">
        <v>30</v>
      </c>
      <c r="AO287" s="627">
        <v>31</v>
      </c>
    </row>
    <row r="288" spans="1:44" ht="17.100000000000001">
      <c r="A288" s="627" t="s">
        <v>177</v>
      </c>
      <c r="B288" s="627">
        <v>9</v>
      </c>
      <c r="D288" s="627" t="s">
        <v>771</v>
      </c>
      <c r="E288" s="627" t="s">
        <v>677</v>
      </c>
      <c r="F288" s="87">
        <v>1272257</v>
      </c>
      <c r="G288" s="627" t="s">
        <v>144</v>
      </c>
      <c r="H288" s="627" t="s">
        <v>179</v>
      </c>
      <c r="I288" s="1211" t="s">
        <v>329</v>
      </c>
      <c r="J288" s="77">
        <v>44116</v>
      </c>
      <c r="K288" s="1214">
        <f t="shared" ca="1" si="30"/>
        <v>2.9055555555555554</v>
      </c>
      <c r="L288" s="87">
        <f t="shared" ca="1" si="31"/>
        <v>1061</v>
      </c>
      <c r="M288" s="87">
        <f t="shared" ca="1" si="32"/>
        <v>35.366666666666667</v>
      </c>
      <c r="N288" s="1212">
        <v>44627</v>
      </c>
      <c r="O288" s="627">
        <f t="shared" si="33"/>
        <v>17.033333333333335</v>
      </c>
      <c r="P288" s="673" t="s">
        <v>387</v>
      </c>
      <c r="Q288" s="627">
        <v>218</v>
      </c>
      <c r="W288" s="627">
        <v>26</v>
      </c>
      <c r="X288" s="627">
        <v>26</v>
      </c>
      <c r="Y288" s="627">
        <v>27</v>
      </c>
      <c r="Z288" s="627">
        <v>27</v>
      </c>
      <c r="AA288" s="627">
        <v>27</v>
      </c>
      <c r="AB288" s="627">
        <v>27</v>
      </c>
      <c r="AC288" s="627">
        <v>27</v>
      </c>
      <c r="AD288" s="627">
        <v>27</v>
      </c>
      <c r="AE288" s="627">
        <v>28</v>
      </c>
      <c r="AF288" s="627">
        <v>28</v>
      </c>
      <c r="AG288" s="627">
        <v>28</v>
      </c>
      <c r="AH288" s="627">
        <v>28</v>
      </c>
      <c r="AI288" s="627">
        <v>28</v>
      </c>
      <c r="AJ288" s="627">
        <v>27</v>
      </c>
      <c r="AK288" s="627">
        <v>28</v>
      </c>
      <c r="AM288" s="627">
        <v>29</v>
      </c>
      <c r="AN288" s="627">
        <v>29</v>
      </c>
      <c r="AO288" s="627">
        <v>29</v>
      </c>
    </row>
    <row r="289" spans="1:46" ht="17.100000000000001">
      <c r="A289" s="627" t="s">
        <v>177</v>
      </c>
      <c r="B289" s="627">
        <v>10</v>
      </c>
      <c r="D289" s="627" t="s">
        <v>772</v>
      </c>
      <c r="E289" s="627" t="s">
        <v>677</v>
      </c>
      <c r="F289" s="87">
        <v>1272257</v>
      </c>
      <c r="G289" s="627" t="s">
        <v>144</v>
      </c>
      <c r="H289" s="627" t="s">
        <v>179</v>
      </c>
      <c r="I289" s="1211" t="s">
        <v>326</v>
      </c>
      <c r="J289" s="77">
        <v>44116</v>
      </c>
      <c r="K289" s="1214">
        <f t="shared" ca="1" si="30"/>
        <v>2.9055555555555554</v>
      </c>
      <c r="L289" s="87">
        <f t="shared" ca="1" si="31"/>
        <v>1061</v>
      </c>
      <c r="M289" s="87">
        <f t="shared" ca="1" si="32"/>
        <v>35.366666666666667</v>
      </c>
      <c r="N289" s="1212">
        <v>44627</v>
      </c>
      <c r="O289" s="627">
        <f t="shared" si="33"/>
        <v>17.033333333333335</v>
      </c>
      <c r="P289" s="673" t="s">
        <v>387</v>
      </c>
      <c r="Q289" s="627">
        <v>164</v>
      </c>
      <c r="W289" s="627">
        <v>27</v>
      </c>
      <c r="X289" s="627">
        <v>26</v>
      </c>
      <c r="Y289" s="627">
        <v>27</v>
      </c>
      <c r="Z289" s="627">
        <v>27</v>
      </c>
      <c r="AA289" s="627">
        <v>27</v>
      </c>
      <c r="AB289" s="627">
        <v>27</v>
      </c>
      <c r="AC289" s="627">
        <v>27</v>
      </c>
      <c r="AD289" s="627">
        <v>28</v>
      </c>
      <c r="AE289" s="627">
        <v>27</v>
      </c>
      <c r="AF289" s="627">
        <v>27</v>
      </c>
      <c r="AG289" s="627">
        <v>27</v>
      </c>
      <c r="AH289" s="627">
        <v>27</v>
      </c>
      <c r="AI289" s="627">
        <v>26</v>
      </c>
      <c r="AJ289" s="627">
        <v>27</v>
      </c>
      <c r="AK289" s="627">
        <v>27</v>
      </c>
      <c r="AM289" s="627">
        <v>27</v>
      </c>
      <c r="AN289" s="627">
        <v>27</v>
      </c>
      <c r="AO289" s="627">
        <v>28</v>
      </c>
    </row>
    <row r="290" spans="1:46" ht="17.100000000000001">
      <c r="A290" s="627" t="s">
        <v>177</v>
      </c>
      <c r="B290" s="627">
        <v>11</v>
      </c>
      <c r="D290" s="627" t="s">
        <v>773</v>
      </c>
      <c r="E290" s="627" t="s">
        <v>677</v>
      </c>
      <c r="F290" s="87">
        <v>1272257</v>
      </c>
      <c r="G290" s="627" t="s">
        <v>144</v>
      </c>
      <c r="H290" s="627" t="s">
        <v>179</v>
      </c>
      <c r="I290" s="1211" t="s">
        <v>316</v>
      </c>
      <c r="J290" s="77">
        <v>44116</v>
      </c>
      <c r="K290" s="1214">
        <f t="shared" ca="1" si="30"/>
        <v>2.9055555555555554</v>
      </c>
      <c r="L290" s="87">
        <f t="shared" ca="1" si="31"/>
        <v>1061</v>
      </c>
      <c r="M290" s="87">
        <f t="shared" ca="1" si="32"/>
        <v>35.366666666666667</v>
      </c>
      <c r="N290" s="1212">
        <v>44627</v>
      </c>
      <c r="O290" s="627">
        <f t="shared" si="33"/>
        <v>17.033333333333335</v>
      </c>
      <c r="P290" s="673" t="s">
        <v>387</v>
      </c>
      <c r="Q290" s="627">
        <v>163</v>
      </c>
      <c r="W290" s="627">
        <v>23</v>
      </c>
      <c r="X290" s="627">
        <v>23</v>
      </c>
      <c r="Y290" s="627">
        <v>23</v>
      </c>
      <c r="Z290" s="627">
        <v>23</v>
      </c>
      <c r="AA290" s="627">
        <v>23</v>
      </c>
      <c r="AB290" s="627">
        <v>23</v>
      </c>
      <c r="AC290" s="627">
        <v>23</v>
      </c>
      <c r="AD290" s="627">
        <v>23</v>
      </c>
      <c r="AE290" s="627">
        <v>23</v>
      </c>
      <c r="AF290" s="627">
        <v>24</v>
      </c>
      <c r="AG290" s="627">
        <v>23</v>
      </c>
      <c r="AH290" s="627">
        <v>23</v>
      </c>
      <c r="AI290" s="627">
        <v>24</v>
      </c>
      <c r="AJ290" s="627">
        <v>23</v>
      </c>
      <c r="AK290" s="627">
        <v>23</v>
      </c>
      <c r="AM290" s="627">
        <v>24</v>
      </c>
      <c r="AN290" s="627">
        <v>24</v>
      </c>
      <c r="AO290" s="627">
        <v>23</v>
      </c>
    </row>
    <row r="291" spans="1:46" ht="17.100000000000001">
      <c r="A291" s="627" t="s">
        <v>177</v>
      </c>
      <c r="B291" s="627">
        <v>12</v>
      </c>
      <c r="D291" s="627" t="s">
        <v>774</v>
      </c>
      <c r="E291" s="627" t="s">
        <v>677</v>
      </c>
      <c r="F291" s="87">
        <v>1272257</v>
      </c>
      <c r="G291" s="627" t="s">
        <v>144</v>
      </c>
      <c r="H291" s="627" t="s">
        <v>179</v>
      </c>
      <c r="I291" s="1211" t="s">
        <v>323</v>
      </c>
      <c r="J291" s="77">
        <v>44116</v>
      </c>
      <c r="K291" s="1214">
        <f t="shared" ca="1" si="30"/>
        <v>2.9055555555555554</v>
      </c>
      <c r="L291" s="87">
        <f t="shared" ca="1" si="31"/>
        <v>1061</v>
      </c>
      <c r="M291" s="87">
        <f t="shared" ca="1" si="32"/>
        <v>35.366666666666667</v>
      </c>
      <c r="N291" s="1212">
        <v>44627</v>
      </c>
      <c r="O291" s="627">
        <f t="shared" si="33"/>
        <v>17.033333333333335</v>
      </c>
      <c r="P291" s="673" t="s">
        <v>387</v>
      </c>
      <c r="Q291" s="627">
        <v>119</v>
      </c>
      <c r="W291" s="627">
        <v>25</v>
      </c>
      <c r="X291" s="627">
        <v>26</v>
      </c>
      <c r="Y291" s="627">
        <v>26</v>
      </c>
      <c r="Z291" s="627">
        <v>26</v>
      </c>
      <c r="AA291" s="627">
        <v>28</v>
      </c>
      <c r="AB291" s="627">
        <v>26</v>
      </c>
      <c r="AC291" s="627">
        <v>25</v>
      </c>
      <c r="AD291" s="627">
        <v>26</v>
      </c>
      <c r="AE291" s="627">
        <v>26</v>
      </c>
      <c r="AF291" s="627">
        <v>26</v>
      </c>
      <c r="AG291" s="627">
        <v>27</v>
      </c>
      <c r="AH291" s="627">
        <v>26</v>
      </c>
      <c r="AI291" s="627">
        <v>27</v>
      </c>
      <c r="AJ291" s="627">
        <v>27</v>
      </c>
      <c r="AK291" s="627">
        <v>27</v>
      </c>
      <c r="AM291" s="627">
        <v>28</v>
      </c>
      <c r="AN291" s="627">
        <v>27</v>
      </c>
      <c r="AO291" s="627">
        <v>28</v>
      </c>
    </row>
    <row r="292" spans="1:46" ht="17.100000000000001">
      <c r="A292" s="627" t="s">
        <v>177</v>
      </c>
      <c r="B292" s="627">
        <v>13</v>
      </c>
      <c r="D292" s="627" t="s">
        <v>775</v>
      </c>
      <c r="E292" s="627" t="s">
        <v>677</v>
      </c>
      <c r="F292" s="87">
        <v>1272257</v>
      </c>
      <c r="G292" s="627" t="s">
        <v>144</v>
      </c>
      <c r="H292" s="627" t="s">
        <v>179</v>
      </c>
      <c r="I292" s="1211" t="s">
        <v>320</v>
      </c>
      <c r="J292" s="77">
        <v>44116</v>
      </c>
      <c r="K292" s="1214">
        <f t="shared" ca="1" si="30"/>
        <v>2.9055555555555554</v>
      </c>
      <c r="L292" s="87">
        <f t="shared" ca="1" si="31"/>
        <v>1061</v>
      </c>
      <c r="M292" s="87">
        <f t="shared" ca="1" si="32"/>
        <v>35.366666666666667</v>
      </c>
      <c r="N292" s="1212">
        <v>44627</v>
      </c>
      <c r="O292" s="627">
        <f t="shared" si="33"/>
        <v>17.033333333333335</v>
      </c>
      <c r="P292" s="673" t="s">
        <v>387</v>
      </c>
      <c r="Q292" s="627">
        <v>174</v>
      </c>
      <c r="W292" s="627">
        <v>31</v>
      </c>
      <c r="X292" s="627">
        <v>30</v>
      </c>
      <c r="Y292" s="627">
        <v>30</v>
      </c>
      <c r="Z292" s="627">
        <v>30</v>
      </c>
      <c r="AA292" s="627">
        <v>31</v>
      </c>
      <c r="AB292" s="627">
        <v>30</v>
      </c>
      <c r="AC292" s="627">
        <v>30</v>
      </c>
      <c r="AD292" s="627">
        <v>30</v>
      </c>
      <c r="AE292" s="627">
        <v>30</v>
      </c>
      <c r="AF292" s="627">
        <v>30</v>
      </c>
      <c r="AG292" s="627">
        <v>31</v>
      </c>
      <c r="AH292" s="627">
        <v>30</v>
      </c>
      <c r="AI292" s="627">
        <v>30</v>
      </c>
      <c r="AJ292" s="627">
        <v>29</v>
      </c>
      <c r="AK292" s="627">
        <v>30</v>
      </c>
      <c r="AM292" s="627">
        <v>31</v>
      </c>
      <c r="AN292" s="627">
        <v>31</v>
      </c>
      <c r="AO292" s="627">
        <v>32</v>
      </c>
    </row>
    <row r="293" spans="1:46" ht="15.95">
      <c r="A293" s="627" t="s">
        <v>177</v>
      </c>
      <c r="B293" s="627">
        <v>14</v>
      </c>
      <c r="D293" s="627" t="s">
        <v>776</v>
      </c>
      <c r="E293" s="627" t="s">
        <v>682</v>
      </c>
      <c r="F293" s="87">
        <v>1343439</v>
      </c>
      <c r="G293" s="627" t="s">
        <v>142</v>
      </c>
      <c r="H293" s="627" t="s">
        <v>170</v>
      </c>
      <c r="I293" s="627" t="s">
        <v>329</v>
      </c>
      <c r="J293" s="77">
        <v>44053</v>
      </c>
      <c r="K293" s="1214">
        <f t="shared" ca="1" si="30"/>
        <v>3.0777777777777779</v>
      </c>
      <c r="L293" s="87">
        <f t="shared" ca="1" si="31"/>
        <v>1124</v>
      </c>
      <c r="M293" s="87">
        <f t="shared" ca="1" si="32"/>
        <v>37.466666666666669</v>
      </c>
      <c r="N293" s="1212">
        <v>44634</v>
      </c>
      <c r="O293" s="627">
        <f t="shared" si="33"/>
        <v>19.366666666666667</v>
      </c>
      <c r="P293" s="673" t="s">
        <v>387</v>
      </c>
      <c r="Q293" s="627">
        <v>165</v>
      </c>
      <c r="AH293" s="627">
        <v>33</v>
      </c>
      <c r="AI293" s="627">
        <v>34</v>
      </c>
      <c r="AJ293" s="627">
        <v>34</v>
      </c>
      <c r="AK293" s="627">
        <v>34</v>
      </c>
      <c r="AM293" s="627">
        <v>33</v>
      </c>
      <c r="AN293" s="627">
        <v>33</v>
      </c>
    </row>
    <row r="294" spans="1:46" ht="15.95">
      <c r="A294" s="627" t="s">
        <v>177</v>
      </c>
      <c r="B294" s="627">
        <v>15</v>
      </c>
      <c r="D294" s="627" t="s">
        <v>777</v>
      </c>
      <c r="E294" s="627" t="s">
        <v>682</v>
      </c>
      <c r="F294" s="87">
        <v>1343439</v>
      </c>
      <c r="G294" s="627" t="s">
        <v>142</v>
      </c>
      <c r="H294" s="627" t="s">
        <v>170</v>
      </c>
      <c r="I294" s="627" t="s">
        <v>326</v>
      </c>
      <c r="J294" s="77">
        <v>44053</v>
      </c>
      <c r="K294" s="1214">
        <f t="shared" ca="1" si="30"/>
        <v>3.0777777777777779</v>
      </c>
      <c r="L294" s="87">
        <f t="shared" ca="1" si="31"/>
        <v>1124</v>
      </c>
      <c r="M294" s="87">
        <f t="shared" ca="1" si="32"/>
        <v>37.466666666666669</v>
      </c>
      <c r="N294" s="1212">
        <v>44634</v>
      </c>
      <c r="O294" s="627">
        <f t="shared" si="33"/>
        <v>19.366666666666667</v>
      </c>
      <c r="P294" s="673" t="s">
        <v>387</v>
      </c>
      <c r="Q294" s="627">
        <v>160</v>
      </c>
      <c r="AH294" s="627">
        <v>33</v>
      </c>
      <c r="AI294" s="627">
        <v>34</v>
      </c>
      <c r="AJ294" s="627">
        <v>34</v>
      </c>
      <c r="AK294" s="627">
        <v>34</v>
      </c>
      <c r="AM294" s="627">
        <v>33</v>
      </c>
      <c r="AN294" s="627">
        <v>33</v>
      </c>
    </row>
    <row r="295" spans="1:46" ht="15.95">
      <c r="A295" s="627" t="s">
        <v>177</v>
      </c>
      <c r="B295" s="627">
        <v>16</v>
      </c>
      <c r="D295" s="627" t="s">
        <v>778</v>
      </c>
      <c r="E295" s="627" t="s">
        <v>682</v>
      </c>
      <c r="F295" s="87">
        <v>1343439</v>
      </c>
      <c r="G295" s="627" t="s">
        <v>142</v>
      </c>
      <c r="H295" s="627" t="s">
        <v>170</v>
      </c>
      <c r="I295" s="627" t="s">
        <v>316</v>
      </c>
      <c r="J295" s="77">
        <v>44053</v>
      </c>
      <c r="K295" s="1214">
        <f t="shared" ca="1" si="30"/>
        <v>3.0777777777777779</v>
      </c>
      <c r="L295" s="87">
        <f t="shared" ca="1" si="31"/>
        <v>1124</v>
      </c>
      <c r="M295" s="87">
        <f t="shared" ca="1" si="32"/>
        <v>37.466666666666669</v>
      </c>
      <c r="N295" s="1212">
        <v>44634</v>
      </c>
      <c r="O295" s="627">
        <f t="shared" si="33"/>
        <v>19.366666666666667</v>
      </c>
      <c r="P295" s="673" t="s">
        <v>387</v>
      </c>
      <c r="Q295" s="627">
        <v>136</v>
      </c>
      <c r="AH295" s="627">
        <v>33</v>
      </c>
      <c r="AI295" s="627">
        <v>34</v>
      </c>
      <c r="AJ295" s="627">
        <v>34</v>
      </c>
      <c r="AK295" s="627">
        <v>33</v>
      </c>
      <c r="AM295" s="627">
        <v>32</v>
      </c>
      <c r="AN295" s="627">
        <v>32</v>
      </c>
    </row>
    <row r="296" spans="1:46" ht="15.95">
      <c r="A296" s="627" t="s">
        <v>177</v>
      </c>
      <c r="B296" s="627">
        <v>17</v>
      </c>
      <c r="D296" s="627" t="s">
        <v>779</v>
      </c>
      <c r="E296" s="627" t="s">
        <v>682</v>
      </c>
      <c r="F296" s="87">
        <v>1343439</v>
      </c>
      <c r="G296" s="627" t="s">
        <v>142</v>
      </c>
      <c r="H296" s="627" t="s">
        <v>170</v>
      </c>
      <c r="I296" s="627" t="s">
        <v>323</v>
      </c>
      <c r="J296" s="77">
        <v>44053</v>
      </c>
      <c r="K296" s="1214">
        <f t="shared" ca="1" si="30"/>
        <v>3.0777777777777779</v>
      </c>
      <c r="L296" s="87">
        <f t="shared" ca="1" si="31"/>
        <v>1124</v>
      </c>
      <c r="M296" s="87">
        <f t="shared" ca="1" si="32"/>
        <v>37.466666666666669</v>
      </c>
      <c r="N296" s="1212">
        <v>44634</v>
      </c>
      <c r="O296" s="627">
        <f t="shared" si="33"/>
        <v>19.366666666666667</v>
      </c>
      <c r="P296" s="673" t="s">
        <v>387</v>
      </c>
      <c r="Q296" s="627">
        <v>151</v>
      </c>
      <c r="AH296" s="627">
        <v>33</v>
      </c>
      <c r="AI296" s="627">
        <v>34</v>
      </c>
      <c r="AJ296" s="627">
        <v>33</v>
      </c>
      <c r="AK296" s="627">
        <v>32</v>
      </c>
      <c r="AM296" s="627">
        <v>32</v>
      </c>
      <c r="AN296" s="627">
        <v>31</v>
      </c>
    </row>
    <row r="298" spans="1:46" ht="15.95">
      <c r="A298" s="627" t="s">
        <v>780</v>
      </c>
      <c r="B298" s="627">
        <v>1</v>
      </c>
      <c r="D298" s="627" t="s">
        <v>781</v>
      </c>
      <c r="E298" s="627" t="s">
        <v>630</v>
      </c>
      <c r="F298" s="87">
        <v>1416081</v>
      </c>
      <c r="G298" s="627" t="s">
        <v>144</v>
      </c>
      <c r="H298" s="627" t="s">
        <v>186</v>
      </c>
      <c r="I298" s="627" t="s">
        <v>329</v>
      </c>
      <c r="J298" s="77">
        <v>44291</v>
      </c>
      <c r="K298" s="1214">
        <f t="shared" ref="K298:K310" ca="1" si="34">YEARFRAC(J298,TODAY())</f>
        <v>2.4249999999999998</v>
      </c>
      <c r="L298" s="87">
        <f t="shared" ref="L298:L310" ca="1" si="35">_xlfn.DAYS(TODAY(),J298)</f>
        <v>886</v>
      </c>
      <c r="M298" s="87">
        <f t="shared" ref="M298:M310" ca="1" si="36">L298/30</f>
        <v>29.533333333333335</v>
      </c>
      <c r="N298" s="1212">
        <v>44655</v>
      </c>
      <c r="O298" s="627">
        <f t="shared" ref="O298:O310" si="37">_xlfn.DAYS(N298,J298)/30</f>
        <v>12.133333333333333</v>
      </c>
      <c r="P298" s="673" t="s">
        <v>141</v>
      </c>
      <c r="Q298" s="627">
        <v>194</v>
      </c>
      <c r="W298" s="627">
        <v>23</v>
      </c>
      <c r="X298" s="627">
        <v>24</v>
      </c>
      <c r="Y298" s="627">
        <v>26</v>
      </c>
      <c r="Z298" s="627">
        <v>25</v>
      </c>
      <c r="AA298" s="627">
        <v>25</v>
      </c>
      <c r="AB298" s="627">
        <v>26</v>
      </c>
      <c r="AC298" s="627">
        <v>26</v>
      </c>
      <c r="AD298" s="627">
        <v>29</v>
      </c>
      <c r="AE298" s="627">
        <v>27</v>
      </c>
      <c r="AF298" s="627">
        <v>26</v>
      </c>
      <c r="AG298" s="627">
        <v>28</v>
      </c>
      <c r="AH298" s="627">
        <v>31</v>
      </c>
      <c r="AI298" s="627">
        <v>28</v>
      </c>
      <c r="AJ298" s="627">
        <v>29</v>
      </c>
      <c r="AK298" s="627">
        <v>29</v>
      </c>
      <c r="AM298" s="627">
        <v>30</v>
      </c>
      <c r="AN298" s="627">
        <v>30</v>
      </c>
      <c r="AO298" s="627">
        <v>31</v>
      </c>
      <c r="AP298" s="627">
        <v>33</v>
      </c>
      <c r="AQ298" s="627">
        <v>32</v>
      </c>
      <c r="AS298" s="627">
        <v>34</v>
      </c>
      <c r="AT298" s="627">
        <v>34</v>
      </c>
    </row>
    <row r="299" spans="1:46" ht="15.95">
      <c r="A299" s="627" t="s">
        <v>780</v>
      </c>
      <c r="B299" s="627">
        <v>2</v>
      </c>
      <c r="D299" s="627" t="s">
        <v>782</v>
      </c>
      <c r="E299" s="627" t="s">
        <v>630</v>
      </c>
      <c r="F299" s="87">
        <v>1416081</v>
      </c>
      <c r="G299" s="627" t="s">
        <v>144</v>
      </c>
      <c r="H299" s="627" t="s">
        <v>186</v>
      </c>
      <c r="I299" s="627" t="s">
        <v>326</v>
      </c>
      <c r="J299" s="77">
        <v>44291</v>
      </c>
      <c r="K299" s="1214">
        <f t="shared" ca="1" si="34"/>
        <v>2.4249999999999998</v>
      </c>
      <c r="L299" s="87">
        <f t="shared" ca="1" si="35"/>
        <v>886</v>
      </c>
      <c r="M299" s="87">
        <f t="shared" ca="1" si="36"/>
        <v>29.533333333333335</v>
      </c>
      <c r="N299" s="1212">
        <v>44655</v>
      </c>
      <c r="O299" s="627">
        <f t="shared" si="37"/>
        <v>12.133333333333333</v>
      </c>
      <c r="P299" s="673" t="s">
        <v>141</v>
      </c>
      <c r="Q299" s="627">
        <v>170</v>
      </c>
      <c r="W299" s="627">
        <v>25</v>
      </c>
      <c r="X299" s="627">
        <v>28</v>
      </c>
      <c r="Y299" s="627">
        <v>31</v>
      </c>
      <c r="Z299" s="627">
        <v>33</v>
      </c>
      <c r="AA299" s="627">
        <v>33</v>
      </c>
      <c r="AB299" s="627">
        <v>34</v>
      </c>
      <c r="AC299" s="627">
        <v>35</v>
      </c>
      <c r="AD299" s="627">
        <v>37</v>
      </c>
      <c r="AE299" s="627">
        <v>38</v>
      </c>
      <c r="AF299" s="627">
        <v>38</v>
      </c>
      <c r="AG299" s="627">
        <v>38</v>
      </c>
      <c r="AH299" s="627">
        <v>39</v>
      </c>
      <c r="AI299" s="627">
        <v>39</v>
      </c>
      <c r="AJ299" s="627">
        <v>38</v>
      </c>
      <c r="AK299" s="627">
        <v>38</v>
      </c>
      <c r="AM299" s="627">
        <v>40</v>
      </c>
      <c r="AN299" s="627">
        <v>40</v>
      </c>
      <c r="AO299" s="627">
        <v>41</v>
      </c>
      <c r="AP299" s="627">
        <v>43</v>
      </c>
      <c r="AQ299" s="627">
        <v>42</v>
      </c>
      <c r="AS299" s="627">
        <v>42</v>
      </c>
      <c r="AT299" s="627">
        <v>40</v>
      </c>
    </row>
    <row r="300" spans="1:46" ht="15.95">
      <c r="A300" s="627" t="s">
        <v>780</v>
      </c>
      <c r="B300" s="627">
        <v>3</v>
      </c>
      <c r="D300" s="627" t="s">
        <v>783</v>
      </c>
      <c r="E300" s="627" t="s">
        <v>630</v>
      </c>
      <c r="F300" s="87">
        <v>1416081</v>
      </c>
      <c r="G300" s="627" t="s">
        <v>144</v>
      </c>
      <c r="H300" s="627" t="s">
        <v>186</v>
      </c>
      <c r="I300" s="627" t="s">
        <v>316</v>
      </c>
      <c r="J300" s="77">
        <v>44291</v>
      </c>
      <c r="K300" s="1214">
        <f t="shared" ca="1" si="34"/>
        <v>2.4249999999999998</v>
      </c>
      <c r="L300" s="87">
        <f t="shared" ca="1" si="35"/>
        <v>886</v>
      </c>
      <c r="M300" s="87">
        <f t="shared" ca="1" si="36"/>
        <v>29.533333333333335</v>
      </c>
      <c r="N300" s="1212">
        <v>44655</v>
      </c>
      <c r="O300" s="627">
        <f t="shared" si="37"/>
        <v>12.133333333333333</v>
      </c>
      <c r="P300" s="673" t="s">
        <v>141</v>
      </c>
      <c r="Q300" s="627">
        <v>178</v>
      </c>
      <c r="W300" s="627">
        <v>26</v>
      </c>
      <c r="X300" s="627">
        <v>29</v>
      </c>
      <c r="Y300" s="627">
        <v>30</v>
      </c>
      <c r="Z300" s="627">
        <v>32</v>
      </c>
      <c r="AA300" s="627">
        <v>31</v>
      </c>
      <c r="AB300" s="627">
        <v>32</v>
      </c>
      <c r="AC300" s="627">
        <v>34</v>
      </c>
      <c r="AD300" s="627">
        <v>37</v>
      </c>
      <c r="AE300" s="627">
        <v>34</v>
      </c>
      <c r="AF300" s="627">
        <v>36</v>
      </c>
      <c r="AG300" s="627">
        <v>37</v>
      </c>
      <c r="AH300" s="627">
        <v>39</v>
      </c>
      <c r="AI300" s="627">
        <v>39</v>
      </c>
      <c r="AJ300" s="627">
        <v>39</v>
      </c>
      <c r="AK300" s="627">
        <v>41</v>
      </c>
      <c r="AM300" s="627">
        <v>39</v>
      </c>
      <c r="AN300" s="627">
        <v>42</v>
      </c>
      <c r="AO300" s="627">
        <v>42</v>
      </c>
      <c r="AP300" s="627">
        <v>44</v>
      </c>
      <c r="AQ300" s="627">
        <v>43</v>
      </c>
      <c r="AS300" s="627">
        <v>46</v>
      </c>
      <c r="AT300" s="627">
        <v>47</v>
      </c>
    </row>
    <row r="301" spans="1:46" ht="15.95">
      <c r="A301" s="627" t="s">
        <v>780</v>
      </c>
      <c r="B301" s="627">
        <v>4</v>
      </c>
      <c r="D301" s="627" t="s">
        <v>784</v>
      </c>
      <c r="E301" s="627" t="s">
        <v>630</v>
      </c>
      <c r="F301" s="87">
        <v>1416081</v>
      </c>
      <c r="G301" s="627" t="s">
        <v>144</v>
      </c>
      <c r="H301" s="627" t="s">
        <v>186</v>
      </c>
      <c r="I301" s="627" t="s">
        <v>323</v>
      </c>
      <c r="J301" s="77">
        <v>44291</v>
      </c>
      <c r="K301" s="1214">
        <f t="shared" ca="1" si="34"/>
        <v>2.4249999999999998</v>
      </c>
      <c r="L301" s="87">
        <f t="shared" ca="1" si="35"/>
        <v>886</v>
      </c>
      <c r="M301" s="87">
        <f t="shared" ca="1" si="36"/>
        <v>29.533333333333335</v>
      </c>
      <c r="N301" s="1212">
        <v>44655</v>
      </c>
      <c r="O301" s="627">
        <f t="shared" si="37"/>
        <v>12.133333333333333</v>
      </c>
      <c r="P301" s="673" t="s">
        <v>141</v>
      </c>
      <c r="Q301" s="627">
        <v>232</v>
      </c>
      <c r="W301" s="627">
        <v>25</v>
      </c>
      <c r="X301" s="627">
        <v>30</v>
      </c>
      <c r="Y301" s="627">
        <v>30</v>
      </c>
      <c r="Z301" s="627">
        <v>33</v>
      </c>
      <c r="AA301" s="627">
        <v>35</v>
      </c>
      <c r="AB301" s="627">
        <v>33</v>
      </c>
      <c r="AC301" s="627">
        <v>33</v>
      </c>
      <c r="AD301" s="627">
        <v>36</v>
      </c>
      <c r="AE301" s="627">
        <v>38</v>
      </c>
      <c r="AF301" s="627">
        <v>37</v>
      </c>
      <c r="AG301" s="627">
        <v>39</v>
      </c>
      <c r="AH301" s="627">
        <v>39</v>
      </c>
      <c r="AI301" s="627">
        <v>40</v>
      </c>
      <c r="AJ301" s="627">
        <v>40</v>
      </c>
      <c r="AK301" s="627">
        <v>40</v>
      </c>
      <c r="AM301" s="627">
        <v>41</v>
      </c>
      <c r="AN301" s="627">
        <v>42</v>
      </c>
      <c r="AO301" s="627">
        <v>43</v>
      </c>
      <c r="AP301" s="627">
        <v>46</v>
      </c>
      <c r="AQ301" s="627">
        <v>45</v>
      </c>
      <c r="AS301" s="627">
        <v>46</v>
      </c>
      <c r="AT301" s="627">
        <v>47</v>
      </c>
    </row>
    <row r="302" spans="1:46" ht="15.95">
      <c r="A302" s="627" t="s">
        <v>780</v>
      </c>
      <c r="B302" s="627">
        <v>5</v>
      </c>
      <c r="D302" s="627" t="s">
        <v>785</v>
      </c>
      <c r="E302" s="627" t="s">
        <v>630</v>
      </c>
      <c r="F302" s="87">
        <v>1416081</v>
      </c>
      <c r="G302" s="627" t="s">
        <v>144</v>
      </c>
      <c r="H302" s="627" t="s">
        <v>186</v>
      </c>
      <c r="I302" s="627" t="s">
        <v>320</v>
      </c>
      <c r="J302" s="77">
        <v>44367</v>
      </c>
      <c r="K302" s="1214">
        <f t="shared" ca="1" si="34"/>
        <v>2.2166666666666668</v>
      </c>
      <c r="L302" s="87">
        <f t="shared" ca="1" si="35"/>
        <v>810</v>
      </c>
      <c r="M302" s="87">
        <f t="shared" ca="1" si="36"/>
        <v>27</v>
      </c>
      <c r="N302" s="1212">
        <v>44655</v>
      </c>
      <c r="O302" s="627">
        <f t="shared" si="37"/>
        <v>9.6</v>
      </c>
      <c r="P302" s="673" t="s">
        <v>141</v>
      </c>
      <c r="Q302" s="1232">
        <v>218</v>
      </c>
      <c r="W302" s="1232">
        <v>25</v>
      </c>
      <c r="X302" s="1232">
        <v>26</v>
      </c>
      <c r="Y302" s="1232">
        <v>27</v>
      </c>
      <c r="Z302" s="1232">
        <v>30</v>
      </c>
      <c r="AA302" s="1232">
        <v>31</v>
      </c>
      <c r="AB302" s="1232">
        <v>35</v>
      </c>
      <c r="AC302" s="1232">
        <v>34</v>
      </c>
      <c r="AD302" s="1232">
        <v>33</v>
      </c>
      <c r="AE302" s="1232">
        <v>34</v>
      </c>
      <c r="AF302" s="1232">
        <v>33</v>
      </c>
      <c r="AG302" s="1232">
        <v>36</v>
      </c>
      <c r="AH302" s="1232">
        <v>38</v>
      </c>
      <c r="AI302" s="1232">
        <v>38</v>
      </c>
      <c r="AJ302" s="1232">
        <v>35</v>
      </c>
      <c r="AK302" s="1232">
        <v>38</v>
      </c>
      <c r="AL302" s="1232"/>
      <c r="AM302" s="1232">
        <v>37</v>
      </c>
      <c r="AN302" s="1232">
        <v>35</v>
      </c>
      <c r="AO302" s="1232">
        <v>36</v>
      </c>
      <c r="AP302" s="1232">
        <v>38</v>
      </c>
      <c r="AQ302" s="1232">
        <v>40</v>
      </c>
      <c r="AR302" s="1232"/>
      <c r="AS302" s="1232">
        <v>33</v>
      </c>
      <c r="AT302" s="1232">
        <v>29</v>
      </c>
    </row>
    <row r="303" spans="1:46" ht="15.95">
      <c r="A303" s="627" t="s">
        <v>780</v>
      </c>
      <c r="B303" s="627">
        <v>6</v>
      </c>
      <c r="D303" s="627" t="s">
        <v>786</v>
      </c>
      <c r="E303" s="627" t="s">
        <v>636</v>
      </c>
      <c r="F303" s="87">
        <v>1416082</v>
      </c>
      <c r="G303" s="87" t="s">
        <v>142</v>
      </c>
      <c r="H303" s="627" t="s">
        <v>186</v>
      </c>
      <c r="I303" s="627" t="s">
        <v>412</v>
      </c>
      <c r="J303" s="77">
        <v>44291</v>
      </c>
      <c r="K303" s="1214">
        <f t="shared" ca="1" si="34"/>
        <v>2.4249999999999998</v>
      </c>
      <c r="L303" s="87">
        <f t="shared" ca="1" si="35"/>
        <v>886</v>
      </c>
      <c r="M303" s="87">
        <f t="shared" ca="1" si="36"/>
        <v>29.533333333333335</v>
      </c>
      <c r="N303" s="1212">
        <v>44655</v>
      </c>
      <c r="O303" s="627">
        <f t="shared" si="37"/>
        <v>12.133333333333333</v>
      </c>
      <c r="P303" s="673" t="s">
        <v>141</v>
      </c>
      <c r="Q303" s="627">
        <v>205</v>
      </c>
      <c r="W303" s="627">
        <v>30</v>
      </c>
      <c r="X303" s="627">
        <v>33</v>
      </c>
      <c r="Y303" s="627">
        <v>34</v>
      </c>
      <c r="Z303" s="627">
        <v>34</v>
      </c>
      <c r="AA303" s="627">
        <v>36</v>
      </c>
      <c r="AB303" s="627">
        <v>37</v>
      </c>
      <c r="AC303" s="627">
        <v>38</v>
      </c>
      <c r="AD303" s="627">
        <v>39</v>
      </c>
      <c r="AE303" s="627">
        <v>39</v>
      </c>
      <c r="AF303" s="627">
        <v>40</v>
      </c>
      <c r="AG303" s="627">
        <v>41</v>
      </c>
      <c r="AH303" s="627">
        <v>41</v>
      </c>
      <c r="AI303" s="627">
        <v>40</v>
      </c>
      <c r="AJ303" s="627">
        <v>41</v>
      </c>
      <c r="AK303" s="627">
        <v>43</v>
      </c>
      <c r="AM303" s="627">
        <v>42</v>
      </c>
      <c r="AN303" s="627">
        <v>42</v>
      </c>
      <c r="AO303" s="627">
        <v>43</v>
      </c>
      <c r="AP303" s="627">
        <v>44</v>
      </c>
      <c r="AQ303" s="627">
        <v>44</v>
      </c>
      <c r="AS303" s="627">
        <v>48</v>
      </c>
      <c r="AT303" s="627">
        <v>49</v>
      </c>
    </row>
    <row r="304" spans="1:46" ht="15.95">
      <c r="A304" s="627" t="s">
        <v>780</v>
      </c>
      <c r="B304" s="627">
        <v>7</v>
      </c>
      <c r="D304" s="627" t="s">
        <v>787</v>
      </c>
      <c r="E304" s="627" t="s">
        <v>636</v>
      </c>
      <c r="F304" s="87">
        <v>1416082</v>
      </c>
      <c r="G304" s="87" t="s">
        <v>142</v>
      </c>
      <c r="H304" s="627" t="s">
        <v>186</v>
      </c>
      <c r="I304" s="627" t="s">
        <v>326</v>
      </c>
      <c r="J304" s="77">
        <v>44291</v>
      </c>
      <c r="K304" s="1214">
        <f t="shared" ca="1" si="34"/>
        <v>2.4249999999999998</v>
      </c>
      <c r="L304" s="87">
        <f t="shared" ca="1" si="35"/>
        <v>886</v>
      </c>
      <c r="M304" s="87">
        <f t="shared" ca="1" si="36"/>
        <v>29.533333333333335</v>
      </c>
      <c r="N304" s="1212">
        <v>44655</v>
      </c>
      <c r="O304" s="627">
        <f t="shared" si="37"/>
        <v>12.133333333333333</v>
      </c>
      <c r="P304" s="673" t="s">
        <v>141</v>
      </c>
      <c r="Q304" s="627">
        <v>184</v>
      </c>
      <c r="W304" s="627">
        <v>29</v>
      </c>
      <c r="X304" s="627">
        <v>33</v>
      </c>
      <c r="Y304" s="627">
        <v>36</v>
      </c>
      <c r="Z304" s="627">
        <v>37</v>
      </c>
      <c r="AA304" s="627">
        <v>38</v>
      </c>
      <c r="AB304" s="627">
        <v>39</v>
      </c>
      <c r="AC304" s="627">
        <v>40</v>
      </c>
      <c r="AD304" s="627">
        <v>43</v>
      </c>
      <c r="AE304" s="627">
        <v>46</v>
      </c>
      <c r="AF304" s="627">
        <v>46</v>
      </c>
      <c r="AG304" s="627">
        <v>48</v>
      </c>
      <c r="AH304" s="627">
        <v>49</v>
      </c>
      <c r="AI304" s="627">
        <v>49</v>
      </c>
      <c r="AJ304" s="627">
        <v>49</v>
      </c>
      <c r="AK304" s="627">
        <v>51</v>
      </c>
      <c r="AM304" s="627">
        <v>52</v>
      </c>
      <c r="AN304" s="627">
        <v>53</v>
      </c>
      <c r="AO304" s="627">
        <v>55</v>
      </c>
      <c r="AP304" s="627">
        <v>55</v>
      </c>
      <c r="AQ304" s="627">
        <v>57</v>
      </c>
      <c r="AS304" s="627">
        <v>56</v>
      </c>
      <c r="AT304" s="627">
        <v>57</v>
      </c>
    </row>
    <row r="305" spans="1:46" ht="15.95">
      <c r="A305" s="627" t="s">
        <v>780</v>
      </c>
      <c r="B305" s="627">
        <v>8</v>
      </c>
      <c r="D305" s="627" t="s">
        <v>263</v>
      </c>
      <c r="E305" s="627" t="s">
        <v>636</v>
      </c>
      <c r="F305" s="87">
        <v>1416082</v>
      </c>
      <c r="G305" s="87" t="s">
        <v>142</v>
      </c>
      <c r="H305" s="627" t="s">
        <v>186</v>
      </c>
      <c r="I305" s="627" t="s">
        <v>316</v>
      </c>
      <c r="J305" s="77">
        <v>44303</v>
      </c>
      <c r="K305" s="1214">
        <f t="shared" ca="1" si="34"/>
        <v>2.3916666666666666</v>
      </c>
      <c r="L305" s="87">
        <f t="shared" ca="1" si="35"/>
        <v>874</v>
      </c>
      <c r="M305" s="87">
        <f t="shared" ca="1" si="36"/>
        <v>29.133333333333333</v>
      </c>
      <c r="N305" s="1212">
        <v>44655</v>
      </c>
      <c r="O305" s="627">
        <f t="shared" si="37"/>
        <v>11.733333333333333</v>
      </c>
      <c r="P305" s="673" t="s">
        <v>141</v>
      </c>
      <c r="Q305" s="627">
        <v>199</v>
      </c>
      <c r="W305" s="627">
        <v>29</v>
      </c>
      <c r="X305" s="627">
        <v>30</v>
      </c>
      <c r="Y305" s="627">
        <v>30</v>
      </c>
      <c r="Z305" s="627">
        <v>32</v>
      </c>
      <c r="AA305" s="627">
        <v>34</v>
      </c>
      <c r="AB305" s="627">
        <v>36</v>
      </c>
      <c r="AC305" s="627">
        <v>36</v>
      </c>
      <c r="AD305" s="627">
        <v>38</v>
      </c>
      <c r="AE305" s="627">
        <v>40</v>
      </c>
      <c r="AF305" s="627">
        <v>41</v>
      </c>
      <c r="AG305" s="627">
        <v>42</v>
      </c>
      <c r="AH305" s="627">
        <v>43</v>
      </c>
      <c r="AI305" s="627">
        <v>43</v>
      </c>
      <c r="AJ305" s="627">
        <v>44</v>
      </c>
      <c r="AK305" s="627">
        <v>45</v>
      </c>
      <c r="AM305" s="627">
        <v>44</v>
      </c>
      <c r="AN305" s="627">
        <v>44</v>
      </c>
      <c r="AO305" s="627">
        <v>46</v>
      </c>
      <c r="AP305" s="627">
        <v>46</v>
      </c>
      <c r="AQ305" s="627">
        <v>47</v>
      </c>
      <c r="AS305" s="627">
        <v>49</v>
      </c>
      <c r="AT305" s="627">
        <v>50</v>
      </c>
    </row>
    <row r="306" spans="1:46" ht="15.95">
      <c r="A306" s="627" t="s">
        <v>780</v>
      </c>
      <c r="B306" s="627">
        <v>9</v>
      </c>
      <c r="D306" s="627" t="s">
        <v>264</v>
      </c>
      <c r="E306" s="627" t="s">
        <v>636</v>
      </c>
      <c r="F306" s="87">
        <v>1416082</v>
      </c>
      <c r="G306" s="87" t="s">
        <v>142</v>
      </c>
      <c r="H306" s="627" t="s">
        <v>186</v>
      </c>
      <c r="I306" s="627" t="s">
        <v>323</v>
      </c>
      <c r="J306" s="77">
        <v>44303</v>
      </c>
      <c r="K306" s="1214">
        <f t="shared" ca="1" si="34"/>
        <v>2.3916666666666666</v>
      </c>
      <c r="L306" s="87">
        <f t="shared" ca="1" si="35"/>
        <v>874</v>
      </c>
      <c r="M306" s="87">
        <f t="shared" ca="1" si="36"/>
        <v>29.133333333333333</v>
      </c>
      <c r="N306" s="1212">
        <v>44655</v>
      </c>
      <c r="O306" s="627">
        <f t="shared" si="37"/>
        <v>11.733333333333333</v>
      </c>
      <c r="P306" s="673" t="s">
        <v>141</v>
      </c>
      <c r="Q306" s="627">
        <v>167</v>
      </c>
      <c r="W306" s="627">
        <v>30</v>
      </c>
      <c r="X306" s="627">
        <v>31</v>
      </c>
      <c r="Y306" s="627">
        <v>32</v>
      </c>
      <c r="Z306" s="627">
        <v>32</v>
      </c>
      <c r="AA306" s="627">
        <v>32</v>
      </c>
      <c r="AB306" s="627">
        <v>33</v>
      </c>
      <c r="AC306" s="627">
        <v>33</v>
      </c>
      <c r="AD306" s="627">
        <v>33</v>
      </c>
      <c r="AE306" s="627">
        <v>34</v>
      </c>
      <c r="AF306" s="627">
        <v>36</v>
      </c>
      <c r="AG306" s="627">
        <v>36</v>
      </c>
      <c r="AH306" s="627">
        <v>36</v>
      </c>
      <c r="AI306" s="627">
        <v>36</v>
      </c>
      <c r="AJ306" s="627">
        <v>39</v>
      </c>
      <c r="AK306" s="627">
        <v>40</v>
      </c>
      <c r="AM306" s="627">
        <v>41</v>
      </c>
      <c r="AN306" s="627">
        <v>41</v>
      </c>
      <c r="AO306" s="627">
        <v>43</v>
      </c>
      <c r="AP306" s="627">
        <v>42</v>
      </c>
      <c r="AQ306" s="627">
        <v>44</v>
      </c>
      <c r="AS306" s="627">
        <v>47</v>
      </c>
      <c r="AT306" s="627">
        <v>48</v>
      </c>
    </row>
    <row r="307" spans="1:46" ht="15.95">
      <c r="A307" s="627" t="s">
        <v>780</v>
      </c>
      <c r="B307" s="627">
        <v>10</v>
      </c>
      <c r="D307" s="627" t="s">
        <v>265</v>
      </c>
      <c r="E307" s="627" t="s">
        <v>636</v>
      </c>
      <c r="F307" s="87">
        <v>1416082</v>
      </c>
      <c r="G307" s="87" t="s">
        <v>142</v>
      </c>
      <c r="H307" s="627" t="s">
        <v>186</v>
      </c>
      <c r="I307" s="627" t="s">
        <v>329</v>
      </c>
      <c r="J307" s="77">
        <v>44303</v>
      </c>
      <c r="K307" s="1214">
        <f t="shared" ca="1" si="34"/>
        <v>2.3916666666666666</v>
      </c>
      <c r="L307" s="87">
        <f t="shared" ca="1" si="35"/>
        <v>874</v>
      </c>
      <c r="M307" s="87">
        <f t="shared" ca="1" si="36"/>
        <v>29.133333333333333</v>
      </c>
      <c r="N307" s="1212">
        <v>44655</v>
      </c>
      <c r="O307" s="627">
        <f t="shared" si="37"/>
        <v>11.733333333333333</v>
      </c>
      <c r="P307" s="673" t="s">
        <v>141</v>
      </c>
      <c r="Q307" s="1232">
        <v>138</v>
      </c>
      <c r="W307" s="1232">
        <v>32</v>
      </c>
      <c r="X307" s="1232">
        <v>35</v>
      </c>
      <c r="Y307" s="1232">
        <v>36</v>
      </c>
      <c r="Z307" s="1232">
        <v>36</v>
      </c>
      <c r="AA307" s="1232">
        <v>35</v>
      </c>
      <c r="AB307" s="1232">
        <v>36</v>
      </c>
      <c r="AC307" s="1232">
        <v>37</v>
      </c>
      <c r="AD307" s="1232">
        <v>38</v>
      </c>
      <c r="AE307" s="1232">
        <v>40</v>
      </c>
      <c r="AF307" s="1232">
        <v>41</v>
      </c>
      <c r="AG307" s="1232">
        <v>43</v>
      </c>
      <c r="AH307" s="1232">
        <v>43</v>
      </c>
      <c r="AI307" s="1232">
        <v>43</v>
      </c>
      <c r="AJ307" s="1232">
        <v>45</v>
      </c>
      <c r="AK307" s="1232">
        <v>45</v>
      </c>
      <c r="AL307" s="1232"/>
      <c r="AM307" s="1232">
        <v>48</v>
      </c>
      <c r="AN307" s="1232">
        <v>48</v>
      </c>
      <c r="AO307" s="1232">
        <v>50</v>
      </c>
      <c r="AP307" s="1232">
        <v>50</v>
      </c>
      <c r="AQ307" s="1232">
        <v>50</v>
      </c>
      <c r="AR307" s="1232"/>
      <c r="AS307" s="1232">
        <v>51</v>
      </c>
      <c r="AT307" s="1232">
        <v>52</v>
      </c>
    </row>
    <row r="308" spans="1:46" ht="15.95">
      <c r="A308" s="627" t="s">
        <v>780</v>
      </c>
      <c r="B308" s="627">
        <v>11</v>
      </c>
      <c r="D308" s="627" t="s">
        <v>788</v>
      </c>
      <c r="E308" s="627" t="s">
        <v>677</v>
      </c>
      <c r="F308" s="87">
        <v>1362671</v>
      </c>
      <c r="G308" s="87" t="s">
        <v>142</v>
      </c>
      <c r="H308" s="627" t="s">
        <v>179</v>
      </c>
      <c r="I308" s="627" t="s">
        <v>329</v>
      </c>
      <c r="J308" s="77">
        <v>44098</v>
      </c>
      <c r="K308" s="1214">
        <f t="shared" ca="1" si="34"/>
        <v>2.9555555555555557</v>
      </c>
      <c r="L308" s="87">
        <f t="shared" ca="1" si="35"/>
        <v>1079</v>
      </c>
      <c r="M308" s="87">
        <f t="shared" ca="1" si="36"/>
        <v>35.966666666666669</v>
      </c>
      <c r="N308" s="1212">
        <v>44662</v>
      </c>
      <c r="O308" s="627">
        <f t="shared" si="37"/>
        <v>18.8</v>
      </c>
      <c r="P308" s="673" t="s">
        <v>387</v>
      </c>
      <c r="Q308" s="627">
        <v>129</v>
      </c>
      <c r="AH308" s="627">
        <v>33</v>
      </c>
      <c r="AI308" s="627">
        <v>33</v>
      </c>
      <c r="AJ308" s="627">
        <v>32</v>
      </c>
      <c r="AK308" s="627">
        <v>32</v>
      </c>
      <c r="AM308" s="627">
        <v>33</v>
      </c>
      <c r="AN308" s="627">
        <v>31</v>
      </c>
      <c r="AO308" s="627">
        <v>32</v>
      </c>
      <c r="AP308" s="627">
        <v>32</v>
      </c>
      <c r="AQ308" s="627">
        <v>32</v>
      </c>
      <c r="AS308" s="627">
        <v>33</v>
      </c>
      <c r="AT308" s="627">
        <v>32</v>
      </c>
    </row>
    <row r="309" spans="1:46" ht="15.95">
      <c r="A309" s="627" t="s">
        <v>780</v>
      </c>
      <c r="B309" s="627">
        <v>12</v>
      </c>
      <c r="D309" s="627" t="s">
        <v>789</v>
      </c>
      <c r="E309" s="627" t="s">
        <v>677</v>
      </c>
      <c r="F309" s="87">
        <v>1362671</v>
      </c>
      <c r="G309" s="87" t="s">
        <v>142</v>
      </c>
      <c r="H309" s="627" t="s">
        <v>179</v>
      </c>
      <c r="I309" s="627" t="s">
        <v>326</v>
      </c>
      <c r="J309" s="77">
        <v>44098</v>
      </c>
      <c r="K309" s="1214">
        <f t="shared" ca="1" si="34"/>
        <v>2.9555555555555557</v>
      </c>
      <c r="L309" s="87">
        <f t="shared" ca="1" si="35"/>
        <v>1079</v>
      </c>
      <c r="M309" s="87">
        <f t="shared" ca="1" si="36"/>
        <v>35.966666666666669</v>
      </c>
      <c r="N309" s="1212">
        <v>44662</v>
      </c>
      <c r="O309" s="627">
        <f t="shared" si="37"/>
        <v>18.8</v>
      </c>
      <c r="P309" s="673" t="s">
        <v>387</v>
      </c>
      <c r="Q309" s="627">
        <v>130</v>
      </c>
      <c r="AH309" s="627">
        <v>33</v>
      </c>
      <c r="AI309" s="627">
        <v>33</v>
      </c>
      <c r="AJ309" s="627">
        <v>33</v>
      </c>
      <c r="AK309" s="627">
        <v>34</v>
      </c>
      <c r="AM309" s="627">
        <v>34</v>
      </c>
      <c r="AN309" s="627">
        <v>32</v>
      </c>
      <c r="AO309" s="627">
        <v>33</v>
      </c>
      <c r="AP309" s="627">
        <v>33</v>
      </c>
    </row>
    <row r="310" spans="1:46" ht="15.95">
      <c r="A310" s="627" t="s">
        <v>780</v>
      </c>
      <c r="B310" s="627">
        <v>13</v>
      </c>
      <c r="D310" s="627" t="s">
        <v>790</v>
      </c>
      <c r="E310" s="627" t="s">
        <v>677</v>
      </c>
      <c r="F310" s="87">
        <v>1362671</v>
      </c>
      <c r="G310" s="87" t="s">
        <v>142</v>
      </c>
      <c r="H310" s="627" t="s">
        <v>179</v>
      </c>
      <c r="I310" s="627" t="s">
        <v>320</v>
      </c>
      <c r="J310" s="77">
        <v>44098</v>
      </c>
      <c r="K310" s="1214">
        <f t="shared" ca="1" si="34"/>
        <v>2.9555555555555557</v>
      </c>
      <c r="L310" s="87">
        <f t="shared" ca="1" si="35"/>
        <v>1079</v>
      </c>
      <c r="M310" s="87">
        <f t="shared" ca="1" si="36"/>
        <v>35.966666666666669</v>
      </c>
      <c r="N310" s="1212">
        <v>44662</v>
      </c>
      <c r="O310" s="627">
        <f t="shared" si="37"/>
        <v>18.8</v>
      </c>
      <c r="P310" s="673" t="s">
        <v>387</v>
      </c>
      <c r="Q310" s="627">
        <v>159</v>
      </c>
      <c r="AH310" s="627">
        <v>36</v>
      </c>
      <c r="AI310" s="627">
        <v>35</v>
      </c>
      <c r="AJ310" s="627">
        <v>34</v>
      </c>
      <c r="AK310" s="627">
        <v>36</v>
      </c>
      <c r="AM310" s="627">
        <v>36</v>
      </c>
      <c r="AN310" s="627">
        <v>35</v>
      </c>
      <c r="AO310" s="627">
        <v>35</v>
      </c>
      <c r="AP310" s="627">
        <v>35</v>
      </c>
      <c r="AQ310" s="627">
        <v>35</v>
      </c>
      <c r="AS310" s="627">
        <v>35</v>
      </c>
      <c r="AT310" s="627">
        <v>35</v>
      </c>
    </row>
    <row r="312" spans="1:46" ht="15.95">
      <c r="A312" s="627" t="s">
        <v>791</v>
      </c>
      <c r="B312" s="627">
        <v>1</v>
      </c>
      <c r="D312" s="627" t="s">
        <v>792</v>
      </c>
      <c r="E312" s="627" t="s">
        <v>630</v>
      </c>
      <c r="F312" s="87">
        <v>1362667</v>
      </c>
      <c r="G312" s="87" t="s">
        <v>142</v>
      </c>
      <c r="H312" s="627" t="s">
        <v>186</v>
      </c>
      <c r="I312" s="87"/>
      <c r="J312" s="77">
        <v>44144</v>
      </c>
      <c r="K312" s="1214">
        <f ca="1">YEARFRAC(J312,TODAY())</f>
        <v>2.8305555555555557</v>
      </c>
      <c r="L312" s="87">
        <f ca="1">_xlfn.DAYS(TODAY(),J312)</f>
        <v>1033</v>
      </c>
      <c r="M312" s="87">
        <f ca="1">L312/30</f>
        <v>34.43333333333333</v>
      </c>
      <c r="N312" s="1212">
        <v>44690</v>
      </c>
      <c r="O312" s="627">
        <f t="shared" ref="O312:O326" si="38">_xlfn.DAYS(N312,J312)/30</f>
        <v>18.2</v>
      </c>
      <c r="P312" s="673" t="s">
        <v>141</v>
      </c>
      <c r="Q312" s="627">
        <v>170</v>
      </c>
      <c r="W312" s="627">
        <v>30</v>
      </c>
      <c r="X312" s="627">
        <v>33</v>
      </c>
      <c r="Y312" s="627">
        <v>36</v>
      </c>
      <c r="Z312" s="627">
        <v>38</v>
      </c>
      <c r="AA312" s="627">
        <v>38</v>
      </c>
      <c r="AB312" s="627">
        <v>38</v>
      </c>
      <c r="AC312" s="627">
        <v>41</v>
      </c>
      <c r="AD312" s="627">
        <v>42</v>
      </c>
      <c r="AE312" s="627">
        <v>41</v>
      </c>
      <c r="AF312" s="627">
        <v>40</v>
      </c>
      <c r="AG312" s="627">
        <v>42</v>
      </c>
      <c r="AI312" s="627">
        <v>45</v>
      </c>
      <c r="AJ312" s="627">
        <v>45</v>
      </c>
      <c r="AK312" s="627">
        <v>46</v>
      </c>
      <c r="AL312" s="627">
        <v>46</v>
      </c>
      <c r="AM312" s="627">
        <v>46</v>
      </c>
      <c r="AN312" s="627">
        <v>46</v>
      </c>
      <c r="AO312" s="627">
        <v>45</v>
      </c>
      <c r="AP312" s="627">
        <v>44</v>
      </c>
      <c r="AQ312" s="627">
        <v>43</v>
      </c>
      <c r="AR312" s="1">
        <v>44</v>
      </c>
      <c r="AS312" s="1">
        <v>45</v>
      </c>
    </row>
    <row r="313" spans="1:46" ht="15.95">
      <c r="A313" s="627" t="s">
        <v>791</v>
      </c>
      <c r="B313" s="627">
        <v>2</v>
      </c>
      <c r="D313" s="627" t="s">
        <v>793</v>
      </c>
      <c r="E313" s="627" t="s">
        <v>630</v>
      </c>
      <c r="F313" s="87">
        <v>1362667</v>
      </c>
      <c r="G313" s="87" t="s">
        <v>144</v>
      </c>
      <c r="H313" s="627" t="s">
        <v>186</v>
      </c>
      <c r="I313" s="87"/>
      <c r="J313" s="77">
        <v>44144</v>
      </c>
      <c r="K313" s="1214">
        <f t="shared" ref="K313:K321" ca="1" si="39">YEARFRAC(J313,TODAY())</f>
        <v>2.8305555555555557</v>
      </c>
      <c r="L313" s="87">
        <f t="shared" ref="L313:L321" ca="1" si="40">_xlfn.DAYS(TODAY(),J313)</f>
        <v>1033</v>
      </c>
      <c r="M313" s="87">
        <f t="shared" ref="M313:M317" ca="1" si="41">L313/30</f>
        <v>34.43333333333333</v>
      </c>
      <c r="N313" s="1212">
        <v>44690</v>
      </c>
      <c r="O313" s="627">
        <f t="shared" si="38"/>
        <v>18.2</v>
      </c>
      <c r="P313" s="673" t="s">
        <v>141</v>
      </c>
      <c r="Q313" s="1232">
        <v>186</v>
      </c>
      <c r="W313" s="1232">
        <v>31</v>
      </c>
      <c r="X313" s="1232">
        <v>36</v>
      </c>
      <c r="Y313" s="1232">
        <v>37</v>
      </c>
      <c r="Z313" s="1232">
        <v>39</v>
      </c>
      <c r="AA313" s="1232">
        <v>39</v>
      </c>
      <c r="AB313" s="1232">
        <v>40</v>
      </c>
      <c r="AC313" s="1232">
        <v>40</v>
      </c>
      <c r="AD313" s="1232">
        <v>43</v>
      </c>
      <c r="AE313" s="1232">
        <v>42</v>
      </c>
      <c r="AF313" s="1232">
        <v>41</v>
      </c>
      <c r="AG313" s="1232">
        <v>40</v>
      </c>
      <c r="AH313" s="1232"/>
      <c r="AI313" s="1232">
        <v>38</v>
      </c>
      <c r="AJ313" s="1232">
        <v>35</v>
      </c>
      <c r="AK313" s="1232">
        <v>33</v>
      </c>
      <c r="AL313" s="1232">
        <v>34</v>
      </c>
      <c r="AM313" s="1232">
        <v>37</v>
      </c>
      <c r="AN313" s="1232">
        <v>38</v>
      </c>
      <c r="AO313" s="1232"/>
      <c r="AP313" s="1232"/>
      <c r="AQ313" s="1232"/>
      <c r="AR313" s="686"/>
      <c r="AS313" s="686"/>
    </row>
    <row r="314" spans="1:46" ht="15.95">
      <c r="A314" s="627" t="s">
        <v>791</v>
      </c>
      <c r="B314" s="627">
        <v>3</v>
      </c>
      <c r="D314" s="627" t="s">
        <v>794</v>
      </c>
      <c r="E314" s="627" t="s">
        <v>636</v>
      </c>
      <c r="F314" s="87">
        <v>1362668</v>
      </c>
      <c r="G314" s="87" t="s">
        <v>142</v>
      </c>
      <c r="H314" s="627" t="s">
        <v>186</v>
      </c>
      <c r="I314" s="87"/>
      <c r="J314" s="77">
        <v>44144</v>
      </c>
      <c r="K314" s="1214">
        <f t="shared" ca="1" si="39"/>
        <v>2.8305555555555557</v>
      </c>
      <c r="L314" s="87">
        <f t="shared" ca="1" si="40"/>
        <v>1033</v>
      </c>
      <c r="M314" s="87">
        <f t="shared" ca="1" si="41"/>
        <v>34.43333333333333</v>
      </c>
      <c r="N314" s="1212">
        <v>44690</v>
      </c>
      <c r="O314" s="627">
        <f t="shared" si="38"/>
        <v>18.2</v>
      </c>
      <c r="P314" s="673" t="s">
        <v>141</v>
      </c>
      <c r="Q314" s="627">
        <v>178</v>
      </c>
      <c r="W314" s="627">
        <v>30</v>
      </c>
      <c r="X314" s="627">
        <v>33</v>
      </c>
      <c r="Y314" s="627">
        <v>36</v>
      </c>
      <c r="Z314" s="627">
        <v>36</v>
      </c>
      <c r="AA314" s="627">
        <v>38</v>
      </c>
      <c r="AB314" s="627">
        <v>38</v>
      </c>
      <c r="AC314" s="627">
        <v>40</v>
      </c>
      <c r="AD314" s="627">
        <v>40</v>
      </c>
      <c r="AE314" s="627">
        <v>41</v>
      </c>
      <c r="AF314" s="627">
        <v>41</v>
      </c>
      <c r="AG314" s="627">
        <v>41</v>
      </c>
      <c r="AI314" s="627">
        <v>41</v>
      </c>
      <c r="AJ314" s="627">
        <v>38</v>
      </c>
      <c r="AK314" s="627">
        <v>31</v>
      </c>
      <c r="AR314" s="1"/>
      <c r="AS314" s="1"/>
    </row>
    <row r="315" spans="1:46" ht="15.95">
      <c r="A315" s="627" t="s">
        <v>791</v>
      </c>
      <c r="B315" s="627">
        <v>4</v>
      </c>
      <c r="D315" s="627" t="s">
        <v>795</v>
      </c>
      <c r="E315" s="627" t="s">
        <v>636</v>
      </c>
      <c r="F315" s="87">
        <v>1362668</v>
      </c>
      <c r="G315" s="87" t="s">
        <v>144</v>
      </c>
      <c r="H315" s="627" t="s">
        <v>186</v>
      </c>
      <c r="I315" s="87"/>
      <c r="J315" s="77">
        <v>44144</v>
      </c>
      <c r="K315" s="1214">
        <f t="shared" ca="1" si="39"/>
        <v>2.8305555555555557</v>
      </c>
      <c r="L315" s="87">
        <f t="shared" ca="1" si="40"/>
        <v>1033</v>
      </c>
      <c r="M315" s="87">
        <f t="shared" ca="1" si="41"/>
        <v>34.43333333333333</v>
      </c>
      <c r="N315" s="1212">
        <v>44690</v>
      </c>
      <c r="O315" s="627">
        <f t="shared" si="38"/>
        <v>18.2</v>
      </c>
      <c r="P315" s="673" t="s">
        <v>141</v>
      </c>
      <c r="Q315" s="1232">
        <v>187</v>
      </c>
      <c r="W315" s="1232">
        <v>29</v>
      </c>
      <c r="X315" s="1232">
        <v>35</v>
      </c>
      <c r="Y315" s="1232">
        <v>34</v>
      </c>
      <c r="Z315" s="1232">
        <v>31</v>
      </c>
      <c r="AA315" s="1232">
        <v>30</v>
      </c>
      <c r="AB315" s="1232">
        <v>30</v>
      </c>
      <c r="AC315" s="1232">
        <v>32</v>
      </c>
      <c r="AD315" s="1232">
        <v>33</v>
      </c>
      <c r="AE315" s="1232">
        <v>34</v>
      </c>
      <c r="AF315" s="1232">
        <v>38</v>
      </c>
      <c r="AG315" s="1232">
        <v>38</v>
      </c>
      <c r="AH315" s="1232"/>
      <c r="AI315" s="1232">
        <v>41</v>
      </c>
      <c r="AJ315" s="1232">
        <v>41</v>
      </c>
      <c r="AK315" s="1232">
        <v>42</v>
      </c>
      <c r="AL315" s="1232">
        <v>41</v>
      </c>
      <c r="AM315" s="1232">
        <v>41</v>
      </c>
      <c r="AN315" s="1232">
        <v>38</v>
      </c>
      <c r="AO315" s="1232">
        <v>34</v>
      </c>
      <c r="AP315" s="1232">
        <v>32</v>
      </c>
      <c r="AQ315" s="1232">
        <v>31</v>
      </c>
      <c r="AR315" s="686">
        <v>30</v>
      </c>
      <c r="AS315" s="686">
        <v>29</v>
      </c>
    </row>
    <row r="316" spans="1:46" ht="15.95">
      <c r="A316" s="627" t="s">
        <v>791</v>
      </c>
      <c r="B316" s="627">
        <v>5</v>
      </c>
      <c r="D316" s="627" t="s">
        <v>796</v>
      </c>
      <c r="E316" s="627" t="s">
        <v>677</v>
      </c>
      <c r="F316" s="87">
        <v>1378929</v>
      </c>
      <c r="G316" s="87" t="s">
        <v>142</v>
      </c>
      <c r="H316" s="627" t="s">
        <v>186</v>
      </c>
      <c r="I316" s="87"/>
      <c r="J316" s="77">
        <v>44144</v>
      </c>
      <c r="K316" s="1214">
        <f t="shared" ca="1" si="39"/>
        <v>2.8305555555555557</v>
      </c>
      <c r="L316" s="87">
        <f t="shared" ca="1" si="40"/>
        <v>1033</v>
      </c>
      <c r="M316" s="87">
        <f t="shared" ca="1" si="41"/>
        <v>34.43333333333333</v>
      </c>
      <c r="N316" s="1212">
        <v>44690</v>
      </c>
      <c r="O316" s="627">
        <f t="shared" si="38"/>
        <v>18.2</v>
      </c>
      <c r="P316" s="673" t="s">
        <v>141</v>
      </c>
      <c r="Q316" s="627">
        <v>179</v>
      </c>
      <c r="W316" s="627">
        <v>32</v>
      </c>
      <c r="AR316" s="1"/>
      <c r="AS316" s="1"/>
    </row>
    <row r="317" spans="1:46" ht="15.95">
      <c r="A317" s="627" t="s">
        <v>791</v>
      </c>
      <c r="B317" s="627">
        <v>6</v>
      </c>
      <c r="D317" s="627" t="s">
        <v>797</v>
      </c>
      <c r="E317" s="627" t="s">
        <v>677</v>
      </c>
      <c r="F317" s="87">
        <v>1378929</v>
      </c>
      <c r="G317" s="87" t="s">
        <v>144</v>
      </c>
      <c r="H317" s="627" t="s">
        <v>186</v>
      </c>
      <c r="I317" s="87"/>
      <c r="J317" s="77">
        <v>44144</v>
      </c>
      <c r="K317" s="1214">
        <f t="shared" ca="1" si="39"/>
        <v>2.8305555555555557</v>
      </c>
      <c r="L317" s="87">
        <f t="shared" ca="1" si="40"/>
        <v>1033</v>
      </c>
      <c r="M317" s="87">
        <f t="shared" ca="1" si="41"/>
        <v>34.43333333333333</v>
      </c>
      <c r="N317" s="1212">
        <v>44690</v>
      </c>
      <c r="O317" s="627">
        <f t="shared" si="38"/>
        <v>18.2</v>
      </c>
      <c r="P317" s="673" t="s">
        <v>141</v>
      </c>
      <c r="Q317" s="1232">
        <v>147</v>
      </c>
      <c r="W317" s="1232">
        <v>26</v>
      </c>
      <c r="X317" s="1232">
        <v>30</v>
      </c>
      <c r="Y317" s="1232">
        <v>29</v>
      </c>
      <c r="Z317" s="1232">
        <v>28</v>
      </c>
      <c r="AA317" s="1232">
        <v>28</v>
      </c>
      <c r="AB317" s="1232">
        <v>29</v>
      </c>
      <c r="AC317" s="1232">
        <v>29</v>
      </c>
      <c r="AD317" s="1232">
        <v>30</v>
      </c>
      <c r="AE317" s="1232">
        <v>32</v>
      </c>
      <c r="AF317" s="1232">
        <v>30</v>
      </c>
      <c r="AG317" s="1232">
        <v>30</v>
      </c>
      <c r="AH317" s="1232"/>
      <c r="AI317" s="1232">
        <v>32</v>
      </c>
      <c r="AJ317" s="1232">
        <v>32</v>
      </c>
      <c r="AK317" s="1232">
        <v>33</v>
      </c>
      <c r="AL317" s="1232">
        <v>33</v>
      </c>
      <c r="AM317" s="1232">
        <v>34</v>
      </c>
      <c r="AN317" s="1232">
        <v>35</v>
      </c>
      <c r="AO317" s="1232">
        <v>38</v>
      </c>
      <c r="AP317" s="1232">
        <v>39</v>
      </c>
      <c r="AQ317" s="1232">
        <v>39</v>
      </c>
      <c r="AR317" s="686">
        <v>39</v>
      </c>
      <c r="AS317" s="686">
        <v>42</v>
      </c>
    </row>
    <row r="318" spans="1:46" ht="15.95">
      <c r="A318" s="627" t="s">
        <v>791</v>
      </c>
      <c r="B318" s="627">
        <v>7</v>
      </c>
      <c r="D318" s="627" t="s">
        <v>798</v>
      </c>
      <c r="E318" s="627" t="s">
        <v>682</v>
      </c>
      <c r="F318" s="87">
        <v>1362672</v>
      </c>
      <c r="G318" s="87" t="s">
        <v>142</v>
      </c>
      <c r="H318" s="875" t="s">
        <v>185</v>
      </c>
      <c r="I318" s="87" t="s">
        <v>323</v>
      </c>
      <c r="J318" s="77">
        <v>44107</v>
      </c>
      <c r="K318" s="1214">
        <f t="shared" ca="1" si="39"/>
        <v>2.9305555555555554</v>
      </c>
      <c r="L318" s="87">
        <f t="shared" ca="1" si="40"/>
        <v>1070</v>
      </c>
      <c r="M318" s="87">
        <f t="shared" ref="M318:M321" ca="1" si="42">(L318/30)</f>
        <v>35.666666666666664</v>
      </c>
      <c r="N318" s="1212">
        <v>44690</v>
      </c>
      <c r="O318" s="627">
        <f t="shared" si="38"/>
        <v>19.433333333333334</v>
      </c>
      <c r="P318" s="673" t="s">
        <v>141</v>
      </c>
      <c r="Q318" s="627">
        <v>163</v>
      </c>
      <c r="W318" s="627">
        <v>40</v>
      </c>
      <c r="X318" s="627">
        <v>47</v>
      </c>
      <c r="Y318" s="627">
        <v>50</v>
      </c>
      <c r="Z318" s="627">
        <v>51</v>
      </c>
      <c r="AA318" s="627">
        <v>52</v>
      </c>
      <c r="AB318" s="627">
        <v>53</v>
      </c>
      <c r="AC318" s="627">
        <v>55</v>
      </c>
      <c r="AD318" s="627">
        <v>56</v>
      </c>
      <c r="AE318" s="627">
        <v>57</v>
      </c>
      <c r="AF318" s="627">
        <v>59</v>
      </c>
      <c r="AG318" s="627">
        <v>58</v>
      </c>
      <c r="AI318" s="627">
        <v>59</v>
      </c>
      <c r="AJ318" s="627">
        <v>59</v>
      </c>
      <c r="AK318" s="627">
        <v>59</v>
      </c>
      <c r="AL318" s="627">
        <v>60</v>
      </c>
      <c r="AM318" s="627">
        <v>59</v>
      </c>
      <c r="AN318" s="627">
        <v>57</v>
      </c>
      <c r="AO318" s="627">
        <v>58</v>
      </c>
      <c r="AP318" s="627">
        <v>58</v>
      </c>
      <c r="AQ318" s="627">
        <v>60</v>
      </c>
      <c r="AR318" s="1">
        <v>60</v>
      </c>
      <c r="AS318" s="1">
        <v>60</v>
      </c>
    </row>
    <row r="319" spans="1:46" ht="15.95">
      <c r="A319" s="627" t="s">
        <v>791</v>
      </c>
      <c r="B319" s="627">
        <v>8</v>
      </c>
      <c r="D319" s="627" t="s">
        <v>799</v>
      </c>
      <c r="E319" s="627" t="s">
        <v>682</v>
      </c>
      <c r="F319" s="87">
        <v>1362672</v>
      </c>
      <c r="G319" s="87" t="s">
        <v>144</v>
      </c>
      <c r="H319" s="875" t="s">
        <v>185</v>
      </c>
      <c r="I319" s="87"/>
      <c r="J319" s="77">
        <v>44140</v>
      </c>
      <c r="K319" s="1214">
        <f ca="1">YEARFRAC(J319,TODAY())</f>
        <v>2.8416666666666668</v>
      </c>
      <c r="L319" s="87">
        <f ca="1">_xlfn.DAYS(TODAY(),J319)</f>
        <v>1037</v>
      </c>
      <c r="M319" s="87">
        <f ca="1">(L319/30)</f>
        <v>34.56666666666667</v>
      </c>
      <c r="N319" s="1212">
        <v>44690</v>
      </c>
      <c r="O319" s="627">
        <f t="shared" si="38"/>
        <v>18.333333333333332</v>
      </c>
      <c r="P319" s="673" t="s">
        <v>141</v>
      </c>
      <c r="Q319" s="1232">
        <v>172</v>
      </c>
      <c r="W319" s="1232">
        <v>27</v>
      </c>
      <c r="X319" s="1232">
        <v>27</v>
      </c>
      <c r="Y319" s="1232">
        <v>29</v>
      </c>
      <c r="Z319" s="1232">
        <v>29</v>
      </c>
      <c r="AA319" s="1232">
        <v>31</v>
      </c>
      <c r="AB319" s="1232">
        <v>33</v>
      </c>
      <c r="AC319" s="1232">
        <v>31</v>
      </c>
      <c r="AD319" s="1232">
        <v>30</v>
      </c>
      <c r="AE319" s="1232">
        <v>33</v>
      </c>
      <c r="AF319" s="1232">
        <v>37</v>
      </c>
      <c r="AG319" s="1232">
        <v>36</v>
      </c>
      <c r="AH319" s="1232"/>
      <c r="AI319" s="1232">
        <v>35</v>
      </c>
      <c r="AJ319" s="1232">
        <v>35</v>
      </c>
      <c r="AK319" s="1232">
        <v>37</v>
      </c>
      <c r="AL319" s="1232">
        <v>36</v>
      </c>
      <c r="AM319" s="1232">
        <v>36</v>
      </c>
      <c r="AN319" s="1232">
        <v>36</v>
      </c>
      <c r="AO319" s="1232">
        <v>38</v>
      </c>
      <c r="AP319" s="1232">
        <v>38</v>
      </c>
      <c r="AQ319" s="1232">
        <v>38</v>
      </c>
      <c r="AR319" s="686">
        <v>39</v>
      </c>
      <c r="AS319" s="686">
        <v>39</v>
      </c>
    </row>
    <row r="320" spans="1:46" ht="15.95">
      <c r="A320" s="627" t="s">
        <v>791</v>
      </c>
      <c r="B320" s="627">
        <v>9</v>
      </c>
      <c r="D320" s="627" t="s">
        <v>800</v>
      </c>
      <c r="E320" s="627" t="s">
        <v>708</v>
      </c>
      <c r="F320" s="87">
        <v>1441990</v>
      </c>
      <c r="G320" s="87" t="s">
        <v>142</v>
      </c>
      <c r="H320" s="875" t="s">
        <v>185</v>
      </c>
      <c r="I320" s="87"/>
      <c r="J320" s="77">
        <v>44107</v>
      </c>
      <c r="K320" s="1214">
        <f ca="1">YEARFRAC(J320,TODAY())</f>
        <v>2.9305555555555554</v>
      </c>
      <c r="L320" s="87">
        <f ca="1">_xlfn.DAYS(TODAY(),J320)</f>
        <v>1070</v>
      </c>
      <c r="M320" s="87">
        <f ca="1">(L320/30)</f>
        <v>35.666666666666664</v>
      </c>
      <c r="N320" s="1212">
        <v>44690</v>
      </c>
      <c r="O320" s="627">
        <f t="shared" si="38"/>
        <v>19.433333333333334</v>
      </c>
      <c r="P320" s="673" t="s">
        <v>141</v>
      </c>
      <c r="Q320" s="627">
        <v>175</v>
      </c>
      <c r="W320" s="627">
        <v>34</v>
      </c>
      <c r="X320" s="627">
        <v>40</v>
      </c>
      <c r="Y320" s="627">
        <v>40</v>
      </c>
      <c r="Z320" s="627">
        <v>44</v>
      </c>
      <c r="AA320" s="627">
        <v>46</v>
      </c>
      <c r="AB320" s="627">
        <v>47</v>
      </c>
      <c r="AC320" s="627">
        <v>47</v>
      </c>
      <c r="AD320" s="627">
        <v>49</v>
      </c>
      <c r="AE320" s="627">
        <v>48</v>
      </c>
      <c r="AF320" s="627">
        <v>52</v>
      </c>
      <c r="AG320" s="627">
        <v>53</v>
      </c>
      <c r="AI320" s="627">
        <v>53</v>
      </c>
      <c r="AJ320" s="627">
        <v>52</v>
      </c>
      <c r="AK320" s="627">
        <v>46</v>
      </c>
      <c r="AR320" s="1"/>
      <c r="AS320" s="1"/>
    </row>
    <row r="321" spans="1:45" ht="15.95">
      <c r="A321" s="627" t="s">
        <v>791</v>
      </c>
      <c r="B321" s="627">
        <v>10</v>
      </c>
      <c r="D321" s="627" t="s">
        <v>801</v>
      </c>
      <c r="E321" s="627" t="s">
        <v>708</v>
      </c>
      <c r="F321" s="87">
        <v>1441990</v>
      </c>
      <c r="G321" s="87" t="s">
        <v>144</v>
      </c>
      <c r="H321" s="875" t="s">
        <v>185</v>
      </c>
      <c r="I321" s="87"/>
      <c r="J321" s="77">
        <v>44140</v>
      </c>
      <c r="K321" s="1214">
        <f t="shared" ca="1" si="39"/>
        <v>2.8416666666666668</v>
      </c>
      <c r="L321" s="87">
        <f t="shared" ca="1" si="40"/>
        <v>1037</v>
      </c>
      <c r="M321" s="87">
        <f t="shared" ca="1" si="42"/>
        <v>34.56666666666667</v>
      </c>
      <c r="N321" s="1212">
        <v>44690</v>
      </c>
      <c r="O321" s="627">
        <f t="shared" si="38"/>
        <v>18.333333333333332</v>
      </c>
      <c r="P321" s="673" t="s">
        <v>141</v>
      </c>
      <c r="Q321" s="627">
        <v>158</v>
      </c>
      <c r="W321" s="627">
        <v>24</v>
      </c>
      <c r="X321" s="1232">
        <v>27</v>
      </c>
      <c r="Y321" s="1232">
        <v>26</v>
      </c>
      <c r="Z321" s="1232">
        <v>27</v>
      </c>
      <c r="AA321" s="1232">
        <v>27</v>
      </c>
      <c r="AB321" s="1232">
        <v>28</v>
      </c>
      <c r="AC321" s="1232">
        <v>29</v>
      </c>
      <c r="AD321" s="1232">
        <v>29</v>
      </c>
      <c r="AE321" s="1232">
        <v>31</v>
      </c>
      <c r="AF321" s="1232">
        <v>32</v>
      </c>
      <c r="AG321" s="1232">
        <v>33</v>
      </c>
      <c r="AH321" s="1232"/>
      <c r="AI321" s="1232">
        <v>36</v>
      </c>
      <c r="AJ321" s="1232">
        <v>36</v>
      </c>
      <c r="AK321" s="1232">
        <v>38</v>
      </c>
      <c r="AL321" s="1232">
        <v>37</v>
      </c>
      <c r="AM321" s="1232">
        <v>36</v>
      </c>
      <c r="AN321" s="1232">
        <v>34</v>
      </c>
      <c r="AO321" s="1232">
        <v>34</v>
      </c>
      <c r="AP321" s="1232">
        <v>35</v>
      </c>
      <c r="AQ321" s="1232">
        <v>35</v>
      </c>
      <c r="AR321" s="686">
        <v>37</v>
      </c>
      <c r="AS321" s="686">
        <v>35</v>
      </c>
    </row>
    <row r="322" spans="1:45" ht="15.95">
      <c r="A322" s="627" t="s">
        <v>791</v>
      </c>
      <c r="B322" s="627">
        <v>11</v>
      </c>
      <c r="D322" s="627" t="s">
        <v>802</v>
      </c>
      <c r="E322" s="627" t="s">
        <v>688</v>
      </c>
      <c r="F322" s="87">
        <v>1378915</v>
      </c>
      <c r="G322" s="87" t="s">
        <v>144</v>
      </c>
      <c r="H322" s="87" t="s">
        <v>183</v>
      </c>
      <c r="I322" s="87"/>
      <c r="J322" s="77">
        <v>44165</v>
      </c>
      <c r="K322" s="1214">
        <f ca="1">YEARFRAC(J322,TODAY())</f>
        <v>2.7722222222222221</v>
      </c>
      <c r="L322" s="87">
        <f ca="1">_xlfn.DAYS(TODAY(),J322)</f>
        <v>1012</v>
      </c>
      <c r="M322" s="87">
        <f ca="1">L322/30</f>
        <v>33.733333333333334</v>
      </c>
      <c r="N322" s="1212">
        <v>44690</v>
      </c>
      <c r="O322" s="627">
        <f t="shared" si="38"/>
        <v>17.5</v>
      </c>
      <c r="P322" s="673" t="s">
        <v>387</v>
      </c>
      <c r="Q322" s="1232">
        <v>179</v>
      </c>
      <c r="X322" s="1232"/>
      <c r="Y322" s="1232"/>
      <c r="Z322" s="1232"/>
      <c r="AA322" s="1232"/>
      <c r="AB322" s="1232"/>
      <c r="AC322" s="1232"/>
      <c r="AD322" s="1232">
        <v>28</v>
      </c>
      <c r="AE322" s="1232">
        <v>28</v>
      </c>
      <c r="AF322" s="1232">
        <v>28</v>
      </c>
      <c r="AG322" s="1232">
        <v>28</v>
      </c>
      <c r="AH322" s="1232"/>
      <c r="AI322" s="1232">
        <v>27</v>
      </c>
      <c r="AJ322" s="1232">
        <v>27</v>
      </c>
      <c r="AK322" s="1232">
        <v>28</v>
      </c>
      <c r="AL322" s="1232">
        <v>29</v>
      </c>
      <c r="AM322" s="1232">
        <v>29</v>
      </c>
      <c r="AN322" s="1232">
        <v>28</v>
      </c>
      <c r="AO322" s="1232">
        <v>28</v>
      </c>
      <c r="AP322" s="1232">
        <v>28</v>
      </c>
      <c r="AQ322" s="1232">
        <v>27</v>
      </c>
      <c r="AR322" s="686">
        <v>27</v>
      </c>
      <c r="AS322" s="686">
        <v>28</v>
      </c>
    </row>
    <row r="323" spans="1:45" ht="15.95">
      <c r="A323" s="627" t="s">
        <v>791</v>
      </c>
      <c r="B323" s="627">
        <v>12</v>
      </c>
      <c r="D323" s="627" t="s">
        <v>803</v>
      </c>
      <c r="E323" s="627" t="s">
        <v>715</v>
      </c>
      <c r="F323" s="87">
        <v>1416095</v>
      </c>
      <c r="G323" s="87" t="s">
        <v>144</v>
      </c>
      <c r="H323" s="627" t="s">
        <v>186</v>
      </c>
      <c r="J323" s="77">
        <v>44349</v>
      </c>
      <c r="K323" s="1214">
        <f ca="1">YEARFRAC(J323,TODAY())</f>
        <v>2.2666666666666666</v>
      </c>
      <c r="L323" s="87">
        <f ca="1">_xlfn.DAYS(TODAY(),J323)</f>
        <v>828</v>
      </c>
      <c r="M323" s="87">
        <f ca="1">L323/30</f>
        <v>27.6</v>
      </c>
      <c r="N323" s="1212">
        <v>44690</v>
      </c>
      <c r="O323" s="627">
        <f t="shared" si="38"/>
        <v>11.366666666666667</v>
      </c>
      <c r="P323" s="673" t="s">
        <v>387</v>
      </c>
      <c r="Q323" s="627">
        <v>215</v>
      </c>
      <c r="AE323" s="627">
        <v>25</v>
      </c>
      <c r="AF323" s="627">
        <v>25</v>
      </c>
      <c r="AG323" s="627">
        <v>26</v>
      </c>
      <c r="AI323" s="627">
        <v>26</v>
      </c>
      <c r="AJ323" s="627">
        <v>26</v>
      </c>
      <c r="AK323" s="627">
        <v>27</v>
      </c>
      <c r="AL323" s="627">
        <v>27</v>
      </c>
      <c r="AM323" s="627">
        <v>27</v>
      </c>
      <c r="AN323" s="627">
        <v>28</v>
      </c>
      <c r="AO323" s="627">
        <v>27</v>
      </c>
      <c r="AP323" s="627">
        <v>27</v>
      </c>
      <c r="AQ323" s="627">
        <v>25</v>
      </c>
      <c r="AR323" s="1">
        <v>26</v>
      </c>
      <c r="AS323" s="1">
        <v>27</v>
      </c>
    </row>
    <row r="324" spans="1:45" ht="15.95">
      <c r="A324" s="627" t="s">
        <v>791</v>
      </c>
      <c r="B324" s="627">
        <v>13</v>
      </c>
      <c r="D324" s="627" t="s">
        <v>804</v>
      </c>
      <c r="E324" s="627" t="s">
        <v>715</v>
      </c>
      <c r="F324" s="87">
        <v>1416095</v>
      </c>
      <c r="G324" s="87" t="s">
        <v>144</v>
      </c>
      <c r="H324" s="627" t="s">
        <v>186</v>
      </c>
      <c r="J324" s="77">
        <v>44356</v>
      </c>
      <c r="K324" s="1214">
        <f ca="1">YEARFRAC(J324,TODAY())</f>
        <v>2.2472222222222222</v>
      </c>
      <c r="L324" s="87">
        <f ca="1">_xlfn.DAYS(TODAY(),J324)</f>
        <v>821</v>
      </c>
      <c r="M324" s="87">
        <f ca="1">L324/30</f>
        <v>27.366666666666667</v>
      </c>
      <c r="N324" s="1212">
        <v>44690</v>
      </c>
      <c r="O324" s="627">
        <f t="shared" si="38"/>
        <v>11.133333333333333</v>
      </c>
      <c r="P324" s="673" t="s">
        <v>387</v>
      </c>
      <c r="Q324" s="627">
        <v>157</v>
      </c>
      <c r="AE324" s="627">
        <v>26</v>
      </c>
      <c r="AF324" s="627">
        <v>25</v>
      </c>
      <c r="AG324" s="627">
        <v>26</v>
      </c>
      <c r="AI324" s="627">
        <v>26</v>
      </c>
      <c r="AJ324" s="627">
        <v>25</v>
      </c>
      <c r="AK324" s="627">
        <v>26</v>
      </c>
      <c r="AL324" s="627">
        <v>26</v>
      </c>
      <c r="AM324" s="627">
        <v>26</v>
      </c>
      <c r="AN324" s="627">
        <v>26</v>
      </c>
      <c r="AO324" s="627">
        <v>26</v>
      </c>
      <c r="AP324" s="627">
        <v>27</v>
      </c>
      <c r="AQ324" s="627">
        <v>25</v>
      </c>
      <c r="AR324" s="1">
        <v>25</v>
      </c>
      <c r="AS324" s="1">
        <v>25</v>
      </c>
    </row>
    <row r="325" spans="1:45" ht="15.95">
      <c r="A325" s="627" t="s">
        <v>791</v>
      </c>
      <c r="B325" s="627">
        <v>14</v>
      </c>
      <c r="D325" s="627" t="s">
        <v>805</v>
      </c>
      <c r="E325" s="627" t="s">
        <v>715</v>
      </c>
      <c r="F325" s="87">
        <v>1416095</v>
      </c>
      <c r="G325" s="87" t="s">
        <v>144</v>
      </c>
      <c r="H325" s="627" t="s">
        <v>186</v>
      </c>
      <c r="J325" s="77">
        <v>44356</v>
      </c>
      <c r="K325" s="1214">
        <f ca="1">YEARFRAC(J325,TODAY())</f>
        <v>2.2472222222222222</v>
      </c>
      <c r="L325" s="87">
        <f ca="1">_xlfn.DAYS(TODAY(),J325)</f>
        <v>821</v>
      </c>
      <c r="M325" s="87">
        <f ca="1">L325/30</f>
        <v>27.366666666666667</v>
      </c>
      <c r="N325" s="1212">
        <v>44690</v>
      </c>
      <c r="O325" s="627">
        <f t="shared" si="38"/>
        <v>11.133333333333333</v>
      </c>
      <c r="P325" s="673" t="s">
        <v>387</v>
      </c>
      <c r="Q325" s="627">
        <v>214</v>
      </c>
      <c r="AE325" s="627">
        <v>25</v>
      </c>
      <c r="AF325" s="627">
        <v>25</v>
      </c>
      <c r="AG325" s="627">
        <v>26</v>
      </c>
      <c r="AI325" s="627">
        <v>25</v>
      </c>
      <c r="AJ325" s="627">
        <v>25</v>
      </c>
      <c r="AK325" s="627">
        <v>26</v>
      </c>
      <c r="AL325" s="627">
        <v>26</v>
      </c>
      <c r="AM325" s="627">
        <v>26</v>
      </c>
      <c r="AN325" s="627">
        <v>26</v>
      </c>
      <c r="AO325" s="627">
        <v>26</v>
      </c>
      <c r="AP325" s="627">
        <v>26</v>
      </c>
      <c r="AQ325" s="627">
        <v>25</v>
      </c>
      <c r="AR325" s="1">
        <v>25</v>
      </c>
      <c r="AS325" s="1">
        <v>25</v>
      </c>
    </row>
    <row r="326" spans="1:45" ht="15.95">
      <c r="A326" s="627" t="s">
        <v>791</v>
      </c>
      <c r="B326" s="627">
        <v>15</v>
      </c>
      <c r="D326" s="627" t="s">
        <v>806</v>
      </c>
      <c r="E326" s="627" t="s">
        <v>715</v>
      </c>
      <c r="F326" s="87">
        <v>1416095</v>
      </c>
      <c r="G326" s="87" t="s">
        <v>144</v>
      </c>
      <c r="H326" s="627" t="s">
        <v>186</v>
      </c>
      <c r="J326" s="77">
        <v>44356</v>
      </c>
      <c r="K326" s="1214">
        <f ca="1">YEARFRAC(J326,TODAY())</f>
        <v>2.2472222222222222</v>
      </c>
      <c r="L326" s="87">
        <f ca="1">_xlfn.DAYS(TODAY(),J326)</f>
        <v>821</v>
      </c>
      <c r="M326" s="87">
        <f ca="1">L326/30</f>
        <v>27.366666666666667</v>
      </c>
      <c r="N326" s="1212">
        <v>44690</v>
      </c>
      <c r="O326" s="627">
        <f t="shared" si="38"/>
        <v>11.133333333333333</v>
      </c>
      <c r="P326" s="673" t="s">
        <v>387</v>
      </c>
      <c r="Q326" s="627">
        <v>157</v>
      </c>
      <c r="AE326" s="627">
        <v>28</v>
      </c>
      <c r="AF326" s="627">
        <v>25</v>
      </c>
      <c r="AR326"/>
      <c r="AS326"/>
    </row>
    <row r="328" spans="1:45" ht="15.95">
      <c r="A328" s="627" t="s">
        <v>807</v>
      </c>
      <c r="B328" s="627">
        <v>1</v>
      </c>
      <c r="D328" s="627" t="s">
        <v>808</v>
      </c>
      <c r="E328" s="627" t="s">
        <v>630</v>
      </c>
      <c r="F328" s="87">
        <v>1441996</v>
      </c>
      <c r="G328" s="627" t="s">
        <v>142</v>
      </c>
      <c r="H328" s="627" t="s">
        <v>170</v>
      </c>
      <c r="I328" s="627" t="s">
        <v>326</v>
      </c>
      <c r="J328" s="77">
        <v>44202</v>
      </c>
      <c r="K328" s="1214">
        <f t="shared" ref="K328:K341" ca="1" si="43">YEARFRAC(J328,TODAY())</f>
        <v>2.6722222222222221</v>
      </c>
      <c r="L328" s="87">
        <f t="shared" ref="L328:L341" ca="1" si="44">_xlfn.DAYS(TODAY(),J328)</f>
        <v>975</v>
      </c>
      <c r="M328" s="87">
        <f t="shared" ref="M328:M341" ca="1" si="45">L328/30</f>
        <v>32.5</v>
      </c>
      <c r="N328" s="1212">
        <v>44718</v>
      </c>
      <c r="O328" s="627">
        <f t="shared" ref="O328:O341" si="46">_xlfn.DAYS(N328,J328)/30</f>
        <v>17.2</v>
      </c>
      <c r="P328" s="673" t="s">
        <v>387</v>
      </c>
      <c r="Q328" s="1232">
        <v>197</v>
      </c>
      <c r="W328" s="1232">
        <v>33</v>
      </c>
      <c r="X328" s="1232">
        <v>33</v>
      </c>
      <c r="Y328" s="1232">
        <v>33</v>
      </c>
      <c r="Z328" s="1232">
        <v>33</v>
      </c>
      <c r="AA328" s="1232">
        <v>33</v>
      </c>
      <c r="AB328" s="1232">
        <v>34</v>
      </c>
      <c r="AC328" s="1232"/>
      <c r="AD328" s="1232">
        <v>33</v>
      </c>
      <c r="AE328" s="1232">
        <v>33</v>
      </c>
      <c r="AF328" s="1232">
        <v>34</v>
      </c>
      <c r="AG328" s="1232">
        <v>33</v>
      </c>
      <c r="AH328" s="1232">
        <v>33</v>
      </c>
      <c r="AI328" s="1232"/>
      <c r="AJ328" s="1232">
        <v>34</v>
      </c>
      <c r="AK328" s="1232">
        <v>33</v>
      </c>
      <c r="AL328" s="1232">
        <v>33</v>
      </c>
    </row>
    <row r="329" spans="1:45" ht="15.95">
      <c r="A329" s="627" t="s">
        <v>807</v>
      </c>
      <c r="B329" s="627">
        <v>2</v>
      </c>
      <c r="D329" s="627" t="s">
        <v>809</v>
      </c>
      <c r="E329" s="627" t="s">
        <v>810</v>
      </c>
      <c r="F329" s="87">
        <v>1378923</v>
      </c>
      <c r="G329" s="627" t="s">
        <v>144</v>
      </c>
      <c r="H329" s="627" t="s">
        <v>153</v>
      </c>
      <c r="I329" s="87" t="s">
        <v>811</v>
      </c>
      <c r="J329" s="77">
        <v>44165</v>
      </c>
      <c r="K329" s="1214">
        <f t="shared" ca="1" si="43"/>
        <v>2.7722222222222221</v>
      </c>
      <c r="L329" s="87">
        <f t="shared" ca="1" si="44"/>
        <v>1012</v>
      </c>
      <c r="M329" s="87">
        <f t="shared" ca="1" si="45"/>
        <v>33.733333333333334</v>
      </c>
      <c r="N329" s="1212">
        <v>44718</v>
      </c>
      <c r="O329" s="627">
        <f t="shared" si="46"/>
        <v>18.433333333333334</v>
      </c>
      <c r="P329" s="673" t="s">
        <v>387</v>
      </c>
      <c r="Q329" s="627">
        <v>181</v>
      </c>
      <c r="W329" s="627">
        <v>33</v>
      </c>
      <c r="X329" s="627">
        <v>33</v>
      </c>
      <c r="Y329" s="627">
        <v>33</v>
      </c>
      <c r="Z329" s="627">
        <v>33</v>
      </c>
      <c r="AA329" s="627">
        <v>32</v>
      </c>
      <c r="AB329" s="627">
        <v>33</v>
      </c>
      <c r="AD329" s="627">
        <v>33</v>
      </c>
      <c r="AE329" s="627">
        <v>33</v>
      </c>
      <c r="AF329" s="627">
        <v>34</v>
      </c>
      <c r="AG329" s="627">
        <v>33</v>
      </c>
      <c r="AH329" s="627">
        <v>33</v>
      </c>
      <c r="AJ329" s="627">
        <v>34</v>
      </c>
      <c r="AK329" s="627">
        <v>33</v>
      </c>
      <c r="AL329" s="627">
        <v>32</v>
      </c>
    </row>
    <row r="330" spans="1:45" ht="15.95">
      <c r="A330" s="627" t="s">
        <v>807</v>
      </c>
      <c r="B330" s="627">
        <v>3</v>
      </c>
      <c r="D330" s="627" t="s">
        <v>812</v>
      </c>
      <c r="E330" s="627" t="s">
        <v>810</v>
      </c>
      <c r="F330" s="87">
        <v>1378923</v>
      </c>
      <c r="G330" s="627" t="s">
        <v>144</v>
      </c>
      <c r="H330" s="627" t="s">
        <v>153</v>
      </c>
      <c r="I330" s="87" t="s">
        <v>813</v>
      </c>
      <c r="J330" s="77">
        <v>44165</v>
      </c>
      <c r="K330" s="1214">
        <f t="shared" ca="1" si="43"/>
        <v>2.7722222222222221</v>
      </c>
      <c r="L330" s="87">
        <f t="shared" ca="1" si="44"/>
        <v>1012</v>
      </c>
      <c r="M330" s="87">
        <f t="shared" ca="1" si="45"/>
        <v>33.733333333333334</v>
      </c>
      <c r="N330" s="1212">
        <v>44718</v>
      </c>
      <c r="O330" s="627">
        <f t="shared" si="46"/>
        <v>18.433333333333334</v>
      </c>
      <c r="P330" s="673" t="s">
        <v>387</v>
      </c>
      <c r="Q330" s="627">
        <v>167</v>
      </c>
      <c r="W330" s="627">
        <v>36</v>
      </c>
      <c r="X330" s="627">
        <v>36</v>
      </c>
      <c r="Y330" s="627">
        <v>36</v>
      </c>
      <c r="Z330" s="627">
        <v>36</v>
      </c>
      <c r="AA330" s="627">
        <v>36</v>
      </c>
      <c r="AB330" s="627">
        <v>36</v>
      </c>
      <c r="AD330" s="627">
        <v>37</v>
      </c>
      <c r="AE330" s="627">
        <v>37</v>
      </c>
      <c r="AF330" s="627">
        <v>37</v>
      </c>
      <c r="AG330" s="627">
        <v>37</v>
      </c>
      <c r="AH330" s="627">
        <v>37</v>
      </c>
      <c r="AJ330" s="627">
        <v>37</v>
      </c>
      <c r="AK330" s="627">
        <v>37</v>
      </c>
      <c r="AL330" s="627">
        <v>37</v>
      </c>
    </row>
    <row r="331" spans="1:45" ht="15.95">
      <c r="A331" s="627" t="s">
        <v>807</v>
      </c>
      <c r="B331" s="627">
        <v>4</v>
      </c>
      <c r="D331" s="627" t="s">
        <v>814</v>
      </c>
      <c r="E331" s="627" t="s">
        <v>810</v>
      </c>
      <c r="F331" s="87">
        <v>1378923</v>
      </c>
      <c r="G331" s="627" t="s">
        <v>144</v>
      </c>
      <c r="H331" s="627" t="s">
        <v>153</v>
      </c>
      <c r="I331" s="87" t="s">
        <v>815</v>
      </c>
      <c r="J331" s="77">
        <v>44165</v>
      </c>
      <c r="K331" s="1214">
        <f t="shared" ca="1" si="43"/>
        <v>2.7722222222222221</v>
      </c>
      <c r="L331" s="87">
        <f t="shared" ca="1" si="44"/>
        <v>1012</v>
      </c>
      <c r="M331" s="87">
        <f t="shared" ca="1" si="45"/>
        <v>33.733333333333334</v>
      </c>
      <c r="N331" s="1212">
        <v>44718</v>
      </c>
      <c r="O331" s="627">
        <f t="shared" si="46"/>
        <v>18.433333333333334</v>
      </c>
      <c r="P331" s="673" t="s">
        <v>387</v>
      </c>
      <c r="Q331" s="627">
        <v>154</v>
      </c>
      <c r="W331" s="627">
        <v>28</v>
      </c>
      <c r="X331" s="627">
        <v>28</v>
      </c>
      <c r="Y331" s="627">
        <v>28</v>
      </c>
      <c r="Z331" s="627">
        <v>27</v>
      </c>
      <c r="AA331" s="627">
        <v>28</v>
      </c>
      <c r="AB331" s="627">
        <v>28</v>
      </c>
      <c r="AD331" s="627">
        <v>28</v>
      </c>
      <c r="AE331" s="627">
        <v>27</v>
      </c>
      <c r="AF331" s="627">
        <v>29</v>
      </c>
      <c r="AG331" s="627">
        <v>28</v>
      </c>
      <c r="AH331" s="627">
        <v>27</v>
      </c>
      <c r="AJ331" s="627">
        <v>28</v>
      </c>
      <c r="AK331" s="627">
        <v>28</v>
      </c>
      <c r="AL331" s="627">
        <v>27</v>
      </c>
    </row>
    <row r="332" spans="1:45" ht="15.95">
      <c r="A332" s="627" t="s">
        <v>807</v>
      </c>
      <c r="B332" s="627">
        <v>5</v>
      </c>
      <c r="D332" s="627" t="s">
        <v>816</v>
      </c>
      <c r="E332" s="627" t="s">
        <v>810</v>
      </c>
      <c r="F332" s="87">
        <v>1378923</v>
      </c>
      <c r="G332" s="627" t="s">
        <v>144</v>
      </c>
      <c r="H332" s="627" t="s">
        <v>153</v>
      </c>
      <c r="I332" s="87" t="s">
        <v>320</v>
      </c>
      <c r="J332" s="77">
        <v>44165</v>
      </c>
      <c r="K332" s="1214">
        <f t="shared" ca="1" si="43"/>
        <v>2.7722222222222221</v>
      </c>
      <c r="L332" s="87">
        <f t="shared" ca="1" si="44"/>
        <v>1012</v>
      </c>
      <c r="M332" s="87">
        <f t="shared" ca="1" si="45"/>
        <v>33.733333333333334</v>
      </c>
      <c r="N332" s="1212">
        <v>44718</v>
      </c>
      <c r="O332" s="627">
        <f t="shared" si="46"/>
        <v>18.433333333333334</v>
      </c>
      <c r="P332" s="673" t="s">
        <v>387</v>
      </c>
      <c r="Q332" s="627">
        <v>183</v>
      </c>
      <c r="W332" s="627">
        <v>38</v>
      </c>
      <c r="X332" s="627">
        <v>36</v>
      </c>
      <c r="Y332" s="627">
        <v>36</v>
      </c>
      <c r="Z332" s="627">
        <v>37</v>
      </c>
      <c r="AA332" s="627">
        <v>37</v>
      </c>
      <c r="AB332" s="627">
        <v>38</v>
      </c>
      <c r="AD332" s="627">
        <v>38</v>
      </c>
      <c r="AE332" s="627">
        <v>37</v>
      </c>
      <c r="AF332" s="627">
        <v>39</v>
      </c>
      <c r="AG332" s="627">
        <v>37</v>
      </c>
      <c r="AH332" s="627">
        <v>37</v>
      </c>
      <c r="AJ332" s="627">
        <v>38</v>
      </c>
      <c r="AK332" s="627">
        <v>38</v>
      </c>
      <c r="AL332" s="627">
        <v>37</v>
      </c>
    </row>
    <row r="333" spans="1:45" ht="15.95">
      <c r="A333" s="627" t="s">
        <v>807</v>
      </c>
      <c r="B333" s="627">
        <v>6</v>
      </c>
      <c r="D333" s="627" t="s">
        <v>817</v>
      </c>
      <c r="E333" s="627" t="s">
        <v>810</v>
      </c>
      <c r="F333" s="87">
        <v>1378923</v>
      </c>
      <c r="G333" s="627" t="s">
        <v>144</v>
      </c>
      <c r="H333" s="627" t="s">
        <v>153</v>
      </c>
      <c r="I333" s="87" t="s">
        <v>818</v>
      </c>
      <c r="J333" s="77">
        <v>44165</v>
      </c>
      <c r="K333" s="1214">
        <f t="shared" ca="1" si="43"/>
        <v>2.7722222222222221</v>
      </c>
      <c r="L333" s="87">
        <f t="shared" ca="1" si="44"/>
        <v>1012</v>
      </c>
      <c r="M333" s="87">
        <f t="shared" ca="1" si="45"/>
        <v>33.733333333333334</v>
      </c>
      <c r="N333" s="1212">
        <v>44718</v>
      </c>
      <c r="O333" s="627">
        <f t="shared" si="46"/>
        <v>18.433333333333334</v>
      </c>
      <c r="P333" s="673" t="s">
        <v>387</v>
      </c>
      <c r="Q333" s="1232">
        <v>177</v>
      </c>
      <c r="W333" s="1232">
        <v>30</v>
      </c>
      <c r="X333" s="1232">
        <v>31</v>
      </c>
      <c r="Y333" s="1232">
        <v>29</v>
      </c>
      <c r="Z333" s="1232">
        <v>29</v>
      </c>
      <c r="AA333" s="1232">
        <v>30</v>
      </c>
      <c r="AB333" s="1232">
        <v>29</v>
      </c>
      <c r="AC333" s="1232"/>
      <c r="AD333" s="1232">
        <v>29</v>
      </c>
      <c r="AE333" s="1232">
        <v>30</v>
      </c>
      <c r="AF333" s="1232">
        <v>29</v>
      </c>
      <c r="AG333" s="1232">
        <v>29</v>
      </c>
      <c r="AH333" s="1232">
        <v>29</v>
      </c>
      <c r="AI333" s="1232"/>
      <c r="AJ333" s="1232">
        <v>29</v>
      </c>
      <c r="AK333" s="1232">
        <v>29</v>
      </c>
      <c r="AL333" s="1232">
        <v>29</v>
      </c>
    </row>
    <row r="334" spans="1:45" ht="15.95">
      <c r="A334" s="627" t="s">
        <v>807</v>
      </c>
      <c r="B334" s="627">
        <v>7</v>
      </c>
      <c r="D334" s="627" t="s">
        <v>819</v>
      </c>
      <c r="E334" s="1107" t="s">
        <v>820</v>
      </c>
      <c r="F334" s="87">
        <v>1471479</v>
      </c>
      <c r="G334" s="87" t="s">
        <v>142</v>
      </c>
      <c r="H334" s="627" t="s">
        <v>183</v>
      </c>
      <c r="I334" s="627" t="s">
        <v>329</v>
      </c>
      <c r="J334" s="77">
        <v>44165</v>
      </c>
      <c r="K334" s="1214">
        <f t="shared" ca="1" si="43"/>
        <v>2.7722222222222221</v>
      </c>
      <c r="L334" s="87">
        <f t="shared" ca="1" si="44"/>
        <v>1012</v>
      </c>
      <c r="M334" s="87">
        <f t="shared" ca="1" si="45"/>
        <v>33.733333333333334</v>
      </c>
      <c r="N334" s="1212">
        <v>44718</v>
      </c>
      <c r="O334" s="627">
        <f t="shared" si="46"/>
        <v>18.433333333333334</v>
      </c>
      <c r="P334" s="673" t="s">
        <v>141</v>
      </c>
      <c r="Q334" s="627">
        <v>251</v>
      </c>
      <c r="W334" s="627">
        <v>33</v>
      </c>
      <c r="X334" s="627">
        <v>36</v>
      </c>
      <c r="Y334" s="627">
        <v>38</v>
      </c>
      <c r="Z334" s="627">
        <v>40</v>
      </c>
      <c r="AA334" s="627">
        <v>41</v>
      </c>
      <c r="AB334" s="627">
        <v>43</v>
      </c>
      <c r="AD334" s="627">
        <v>46</v>
      </c>
      <c r="AE334" s="627">
        <v>49</v>
      </c>
      <c r="AF334" s="627">
        <v>49</v>
      </c>
      <c r="AG334" s="627">
        <v>49</v>
      </c>
      <c r="AH334" s="627">
        <v>50</v>
      </c>
      <c r="AJ334" s="627">
        <v>51</v>
      </c>
      <c r="AK334" s="627">
        <v>51</v>
      </c>
      <c r="AL334" s="627">
        <v>51</v>
      </c>
    </row>
    <row r="335" spans="1:45" ht="15.95">
      <c r="A335" s="627" t="s">
        <v>807</v>
      </c>
      <c r="B335" s="627">
        <v>8</v>
      </c>
      <c r="D335" s="627" t="s">
        <v>821</v>
      </c>
      <c r="E335" s="1107" t="s">
        <v>820</v>
      </c>
      <c r="F335" s="87">
        <v>1471479</v>
      </c>
      <c r="G335" s="87" t="s">
        <v>142</v>
      </c>
      <c r="H335" s="627" t="s">
        <v>183</v>
      </c>
      <c r="I335" s="627" t="s">
        <v>326</v>
      </c>
      <c r="J335" s="77">
        <v>44165</v>
      </c>
      <c r="K335" s="1214">
        <f t="shared" ca="1" si="43"/>
        <v>2.7722222222222221</v>
      </c>
      <c r="L335" s="87">
        <f t="shared" ca="1" si="44"/>
        <v>1012</v>
      </c>
      <c r="M335" s="87">
        <f t="shared" ca="1" si="45"/>
        <v>33.733333333333334</v>
      </c>
      <c r="N335" s="1212">
        <v>44718</v>
      </c>
      <c r="O335" s="627">
        <f t="shared" si="46"/>
        <v>18.433333333333334</v>
      </c>
      <c r="P335" s="673" t="s">
        <v>141</v>
      </c>
      <c r="Q335" s="1232">
        <v>219</v>
      </c>
      <c r="W335" s="1232">
        <v>34</v>
      </c>
      <c r="X335" s="1232">
        <v>38</v>
      </c>
      <c r="Y335" s="1232">
        <v>39</v>
      </c>
      <c r="Z335" s="1232">
        <v>41</v>
      </c>
      <c r="AA335" s="1232">
        <v>43</v>
      </c>
      <c r="AB335" s="1232">
        <v>46</v>
      </c>
      <c r="AC335" s="1232"/>
      <c r="AD335" s="1232">
        <v>49</v>
      </c>
      <c r="AE335" s="1232">
        <v>50</v>
      </c>
      <c r="AF335" s="1232">
        <v>52</v>
      </c>
      <c r="AG335" s="1232">
        <v>53</v>
      </c>
      <c r="AH335" s="1232">
        <v>54</v>
      </c>
      <c r="AI335" s="1232"/>
      <c r="AJ335" s="1232">
        <v>54</v>
      </c>
      <c r="AK335" s="1232">
        <v>54</v>
      </c>
      <c r="AL335" s="1232">
        <v>53</v>
      </c>
    </row>
    <row r="336" spans="1:45" ht="15.95">
      <c r="A336" s="627" t="s">
        <v>807</v>
      </c>
      <c r="B336" s="627">
        <v>9</v>
      </c>
      <c r="D336" s="627" t="s">
        <v>822</v>
      </c>
      <c r="E336" s="627" t="s">
        <v>682</v>
      </c>
      <c r="F336" s="87">
        <v>1459506</v>
      </c>
      <c r="G336" s="87" t="s">
        <v>144</v>
      </c>
      <c r="H336" s="627" t="s">
        <v>183</v>
      </c>
      <c r="I336" s="627" t="s">
        <v>329</v>
      </c>
      <c r="J336" s="77">
        <v>44165</v>
      </c>
      <c r="K336" s="1214">
        <f t="shared" ca="1" si="43"/>
        <v>2.7722222222222221</v>
      </c>
      <c r="L336" s="87">
        <f t="shared" ca="1" si="44"/>
        <v>1012</v>
      </c>
      <c r="M336" s="87">
        <f t="shared" ca="1" si="45"/>
        <v>33.733333333333334</v>
      </c>
      <c r="N336" s="1212">
        <v>44718</v>
      </c>
      <c r="O336" s="627">
        <f t="shared" si="46"/>
        <v>18.433333333333334</v>
      </c>
      <c r="P336" s="673" t="s">
        <v>387</v>
      </c>
      <c r="Q336" s="627">
        <v>195</v>
      </c>
      <c r="W336" s="627">
        <v>29</v>
      </c>
      <c r="X336" s="627">
        <v>29</v>
      </c>
      <c r="Y336" s="627">
        <v>28</v>
      </c>
      <c r="Z336" s="627">
        <v>28</v>
      </c>
      <c r="AA336" s="627">
        <v>29</v>
      </c>
      <c r="AB336" s="627">
        <v>29</v>
      </c>
      <c r="AD336" s="627">
        <v>29</v>
      </c>
      <c r="AE336" s="627">
        <v>29</v>
      </c>
      <c r="AF336" s="627">
        <v>31</v>
      </c>
      <c r="AG336" s="627">
        <v>30</v>
      </c>
      <c r="AH336" s="627">
        <v>30</v>
      </c>
      <c r="AJ336" s="627">
        <v>30</v>
      </c>
      <c r="AK336" s="627">
        <v>31</v>
      </c>
      <c r="AL336" s="627">
        <v>29</v>
      </c>
    </row>
    <row r="337" spans="1:38" ht="15.95">
      <c r="A337" s="627" t="s">
        <v>807</v>
      </c>
      <c r="B337" s="627">
        <v>10</v>
      </c>
      <c r="D337" s="627" t="s">
        <v>823</v>
      </c>
      <c r="E337" s="627" t="s">
        <v>682</v>
      </c>
      <c r="F337" s="87">
        <v>1459506</v>
      </c>
      <c r="G337" s="87" t="s">
        <v>144</v>
      </c>
      <c r="H337" s="627" t="s">
        <v>183</v>
      </c>
      <c r="I337" s="627" t="s">
        <v>326</v>
      </c>
      <c r="J337" s="77">
        <v>44165</v>
      </c>
      <c r="K337" s="1214">
        <f t="shared" ca="1" si="43"/>
        <v>2.7722222222222221</v>
      </c>
      <c r="L337" s="87">
        <f t="shared" ca="1" si="44"/>
        <v>1012</v>
      </c>
      <c r="M337" s="87">
        <f t="shared" ca="1" si="45"/>
        <v>33.733333333333334</v>
      </c>
      <c r="N337" s="1212">
        <v>44718</v>
      </c>
      <c r="O337" s="627">
        <f t="shared" si="46"/>
        <v>18.433333333333334</v>
      </c>
      <c r="P337" s="673" t="s">
        <v>387</v>
      </c>
      <c r="Q337" s="1232">
        <v>145</v>
      </c>
      <c r="W337" s="1232">
        <v>25</v>
      </c>
      <c r="X337" s="1232">
        <v>25</v>
      </c>
      <c r="Y337" s="1232">
        <v>25</v>
      </c>
      <c r="Z337" s="1232">
        <v>26</v>
      </c>
      <c r="AA337" s="1232">
        <v>26</v>
      </c>
      <c r="AB337" s="1232">
        <v>26</v>
      </c>
      <c r="AC337" s="1232"/>
      <c r="AD337" s="1232">
        <v>26</v>
      </c>
      <c r="AE337" s="1232">
        <v>26</v>
      </c>
      <c r="AF337" s="1232">
        <v>26</v>
      </c>
      <c r="AG337" s="1232">
        <v>26</v>
      </c>
      <c r="AH337" s="1232">
        <v>26</v>
      </c>
      <c r="AI337" s="1232"/>
      <c r="AJ337" s="1232">
        <v>26</v>
      </c>
      <c r="AK337" s="1232">
        <v>26</v>
      </c>
      <c r="AL337" s="1232">
        <v>27</v>
      </c>
    </row>
    <row r="338" spans="1:38" ht="15.95">
      <c r="A338" s="627" t="s">
        <v>807</v>
      </c>
      <c r="B338" s="627">
        <v>11</v>
      </c>
      <c r="D338" s="627" t="s">
        <v>824</v>
      </c>
      <c r="E338" s="627" t="s">
        <v>825</v>
      </c>
      <c r="F338" s="87">
        <v>1416096</v>
      </c>
      <c r="G338" s="87" t="s">
        <v>142</v>
      </c>
      <c r="H338" s="627" t="s">
        <v>186</v>
      </c>
      <c r="J338" s="77">
        <v>44356</v>
      </c>
      <c r="K338" s="1214">
        <f t="shared" ca="1" si="43"/>
        <v>2.2472222222222222</v>
      </c>
      <c r="L338" s="87">
        <f t="shared" ca="1" si="44"/>
        <v>821</v>
      </c>
      <c r="M338" s="87">
        <f t="shared" ca="1" si="45"/>
        <v>27.366666666666667</v>
      </c>
      <c r="N338" s="1212">
        <v>44718</v>
      </c>
      <c r="O338" s="627">
        <f t="shared" si="46"/>
        <v>12.066666666666666</v>
      </c>
      <c r="P338" s="673" t="s">
        <v>387</v>
      </c>
      <c r="Q338" s="627">
        <v>181</v>
      </c>
      <c r="Z338" s="627">
        <v>30</v>
      </c>
      <c r="AA338" s="627">
        <v>29</v>
      </c>
      <c r="AB338" s="627">
        <v>30</v>
      </c>
      <c r="AD338" s="627">
        <v>30</v>
      </c>
      <c r="AE338" s="627">
        <v>30</v>
      </c>
      <c r="AF338" s="627">
        <v>31</v>
      </c>
      <c r="AG338" s="627">
        <v>31</v>
      </c>
      <c r="AH338" s="627">
        <v>31</v>
      </c>
      <c r="AJ338" s="627">
        <v>30</v>
      </c>
      <c r="AK338" s="627">
        <v>30</v>
      </c>
      <c r="AL338" s="627">
        <v>30</v>
      </c>
    </row>
    <row r="339" spans="1:38" ht="15.95">
      <c r="A339" s="627" t="s">
        <v>807</v>
      </c>
      <c r="B339" s="627">
        <v>12</v>
      </c>
      <c r="D339" s="627" t="s">
        <v>826</v>
      </c>
      <c r="E339" s="627" t="s">
        <v>825</v>
      </c>
      <c r="F339" s="87">
        <v>1416096</v>
      </c>
      <c r="G339" s="87" t="s">
        <v>142</v>
      </c>
      <c r="H339" s="627" t="s">
        <v>186</v>
      </c>
      <c r="J339" s="77">
        <v>44356</v>
      </c>
      <c r="K339" s="1214">
        <f t="shared" ca="1" si="43"/>
        <v>2.2472222222222222</v>
      </c>
      <c r="L339" s="87">
        <f t="shared" ca="1" si="44"/>
        <v>821</v>
      </c>
      <c r="M339" s="87">
        <f t="shared" ca="1" si="45"/>
        <v>27.366666666666667</v>
      </c>
      <c r="N339" s="1212">
        <v>44718</v>
      </c>
      <c r="O339" s="627">
        <f t="shared" si="46"/>
        <v>12.066666666666666</v>
      </c>
      <c r="P339" s="673" t="s">
        <v>387</v>
      </c>
      <c r="Q339" s="627">
        <v>201</v>
      </c>
      <c r="Z339" s="627">
        <v>31</v>
      </c>
      <c r="AA339" s="627">
        <v>30</v>
      </c>
      <c r="AB339" s="627">
        <v>31</v>
      </c>
      <c r="AD339" s="627">
        <v>32</v>
      </c>
      <c r="AE339" s="627">
        <v>31</v>
      </c>
      <c r="AF339" s="627">
        <v>32</v>
      </c>
      <c r="AG339" s="627">
        <v>32</v>
      </c>
      <c r="AH339" s="627">
        <v>32</v>
      </c>
      <c r="AJ339" s="627">
        <v>33</v>
      </c>
      <c r="AK339" s="627">
        <v>31</v>
      </c>
      <c r="AL339" s="627">
        <v>32</v>
      </c>
    </row>
    <row r="340" spans="1:38" ht="15.95">
      <c r="A340" s="627" t="s">
        <v>807</v>
      </c>
      <c r="B340" s="627">
        <v>13</v>
      </c>
      <c r="D340" s="627" t="s">
        <v>827</v>
      </c>
      <c r="E340" s="627" t="s">
        <v>825</v>
      </c>
      <c r="F340" s="87">
        <v>1416096</v>
      </c>
      <c r="G340" s="87" t="s">
        <v>142</v>
      </c>
      <c r="H340" s="627" t="s">
        <v>186</v>
      </c>
      <c r="J340" s="77">
        <v>44356</v>
      </c>
      <c r="K340" s="1214">
        <f t="shared" ca="1" si="43"/>
        <v>2.2472222222222222</v>
      </c>
      <c r="L340" s="87">
        <f t="shared" ca="1" si="44"/>
        <v>821</v>
      </c>
      <c r="M340" s="87">
        <f t="shared" ca="1" si="45"/>
        <v>27.366666666666667</v>
      </c>
      <c r="N340" s="1212">
        <v>44718</v>
      </c>
      <c r="O340" s="627">
        <f t="shared" si="46"/>
        <v>12.066666666666666</v>
      </c>
      <c r="P340" s="673" t="s">
        <v>387</v>
      </c>
      <c r="Q340" s="627">
        <v>229</v>
      </c>
      <c r="Z340" s="627">
        <v>31</v>
      </c>
      <c r="AA340" s="627">
        <v>30</v>
      </c>
      <c r="AB340" s="627">
        <v>31</v>
      </c>
      <c r="AD340" s="627">
        <v>31</v>
      </c>
      <c r="AE340" s="627">
        <v>31</v>
      </c>
      <c r="AF340" s="627">
        <v>32</v>
      </c>
      <c r="AG340" s="627">
        <v>32</v>
      </c>
      <c r="AH340" s="627">
        <v>31</v>
      </c>
      <c r="AJ340" s="627">
        <v>31</v>
      </c>
      <c r="AK340" s="627">
        <v>31</v>
      </c>
      <c r="AL340" s="627">
        <v>31</v>
      </c>
    </row>
    <row r="341" spans="1:38" ht="15.95">
      <c r="A341" s="627" t="s">
        <v>807</v>
      </c>
      <c r="B341" s="627">
        <v>14</v>
      </c>
      <c r="D341" s="627" t="s">
        <v>828</v>
      </c>
      <c r="E341" s="627" t="s">
        <v>825</v>
      </c>
      <c r="F341" s="87">
        <v>1416096</v>
      </c>
      <c r="G341" s="87" t="s">
        <v>142</v>
      </c>
      <c r="H341" s="627" t="s">
        <v>186</v>
      </c>
      <c r="J341" s="77">
        <v>44356</v>
      </c>
      <c r="K341" s="1214">
        <f t="shared" ca="1" si="43"/>
        <v>2.2472222222222222</v>
      </c>
      <c r="L341" s="87">
        <f t="shared" ca="1" si="44"/>
        <v>821</v>
      </c>
      <c r="M341" s="87">
        <f t="shared" ca="1" si="45"/>
        <v>27.366666666666667</v>
      </c>
      <c r="N341" s="1212">
        <v>44718</v>
      </c>
      <c r="O341" s="627">
        <f t="shared" si="46"/>
        <v>12.066666666666666</v>
      </c>
      <c r="P341" s="673" t="s">
        <v>387</v>
      </c>
      <c r="Q341" s="627">
        <v>175</v>
      </c>
      <c r="Z341" s="627">
        <v>33</v>
      </c>
      <c r="AA341" s="627">
        <v>33</v>
      </c>
      <c r="AB341" s="627">
        <v>33</v>
      </c>
      <c r="AD341" s="627">
        <v>34</v>
      </c>
      <c r="AE341" s="627">
        <v>34</v>
      </c>
      <c r="AF341" s="627">
        <v>35</v>
      </c>
      <c r="AG341" s="627">
        <v>35</v>
      </c>
      <c r="AH341" s="627">
        <v>34</v>
      </c>
      <c r="AJ341" s="627">
        <v>34</v>
      </c>
      <c r="AK341" s="627">
        <v>33</v>
      </c>
      <c r="AL341" s="627">
        <v>33</v>
      </c>
    </row>
    <row r="343" spans="1:38" ht="15.95">
      <c r="A343" s="627" t="s">
        <v>829</v>
      </c>
      <c r="B343" s="627">
        <v>1</v>
      </c>
      <c r="D343" s="627" t="s">
        <v>830</v>
      </c>
      <c r="E343" s="627" t="s">
        <v>630</v>
      </c>
      <c r="F343" s="87">
        <v>1385308</v>
      </c>
      <c r="G343" s="87" t="s">
        <v>144</v>
      </c>
      <c r="H343" s="87" t="s">
        <v>183</v>
      </c>
      <c r="I343" s="87" t="s">
        <v>329</v>
      </c>
      <c r="J343" s="77">
        <v>44203</v>
      </c>
      <c r="K343" s="1214">
        <f t="shared" ref="K343:K358" ca="1" si="47">YEARFRAC(J343,TODAY())</f>
        <v>2.6694444444444443</v>
      </c>
      <c r="L343" s="87">
        <f t="shared" ref="L343:L358" ca="1" si="48">_xlfn.DAYS(TODAY(),J343)</f>
        <v>974</v>
      </c>
      <c r="M343" s="87">
        <f t="shared" ref="M343:M358" ca="1" si="49">L343/30</f>
        <v>32.466666666666669</v>
      </c>
      <c r="N343" s="1212">
        <v>44746</v>
      </c>
      <c r="O343" s="627">
        <f>_xlfn.DAYS(N343,J343)/30</f>
        <v>18.100000000000001</v>
      </c>
      <c r="P343" s="673" t="s">
        <v>141</v>
      </c>
      <c r="Q343" s="627">
        <v>164</v>
      </c>
      <c r="W343" s="627">
        <v>22</v>
      </c>
      <c r="X343" s="627">
        <v>25</v>
      </c>
      <c r="Z343" s="627">
        <v>25</v>
      </c>
      <c r="AA343" s="627">
        <v>28</v>
      </c>
      <c r="AB343" s="627">
        <v>26</v>
      </c>
      <c r="AC343" s="627">
        <v>26</v>
      </c>
      <c r="AD343" s="627">
        <v>28</v>
      </c>
    </row>
    <row r="344" spans="1:38" ht="15.95">
      <c r="A344" s="627" t="s">
        <v>829</v>
      </c>
      <c r="B344" s="627">
        <v>2</v>
      </c>
      <c r="D344" s="627" t="s">
        <v>831</v>
      </c>
      <c r="E344" s="627" t="s">
        <v>630</v>
      </c>
      <c r="F344" s="87">
        <v>1385308</v>
      </c>
      <c r="G344" s="87" t="s">
        <v>144</v>
      </c>
      <c r="H344" s="87" t="s">
        <v>183</v>
      </c>
      <c r="I344" s="87" t="s">
        <v>326</v>
      </c>
      <c r="J344" s="77">
        <v>44203</v>
      </c>
      <c r="K344" s="1214">
        <f t="shared" ca="1" si="47"/>
        <v>2.6694444444444443</v>
      </c>
      <c r="L344" s="87">
        <f t="shared" ca="1" si="48"/>
        <v>974</v>
      </c>
      <c r="M344" s="87">
        <f t="shared" ca="1" si="49"/>
        <v>32.466666666666669</v>
      </c>
      <c r="N344" s="1212">
        <v>44746</v>
      </c>
      <c r="O344" s="627">
        <f t="shared" ref="O344:O359" si="50">_xlfn.DAYS(N344,J344)/30</f>
        <v>18.100000000000001</v>
      </c>
      <c r="P344" s="673" t="s">
        <v>141</v>
      </c>
      <c r="Q344" s="627">
        <v>207</v>
      </c>
      <c r="W344" s="627">
        <v>34</v>
      </c>
      <c r="X344" s="627">
        <v>39</v>
      </c>
      <c r="Z344" s="627">
        <v>43</v>
      </c>
      <c r="AA344" s="627">
        <v>44</v>
      </c>
      <c r="AB344" s="627">
        <v>46</v>
      </c>
      <c r="AC344" s="627">
        <v>48</v>
      </c>
      <c r="AD344" s="627">
        <v>48</v>
      </c>
      <c r="AF344" s="627">
        <v>50</v>
      </c>
      <c r="AG344" s="627">
        <v>52</v>
      </c>
      <c r="AH344" s="627">
        <v>48</v>
      </c>
    </row>
    <row r="345" spans="1:38" ht="15.95">
      <c r="A345" s="627" t="s">
        <v>829</v>
      </c>
      <c r="B345" s="627">
        <v>3</v>
      </c>
      <c r="D345" s="627" t="s">
        <v>832</v>
      </c>
      <c r="E345" s="627" t="s">
        <v>630</v>
      </c>
      <c r="F345" s="87">
        <v>1385308</v>
      </c>
      <c r="G345" s="87" t="s">
        <v>144</v>
      </c>
      <c r="H345" s="87" t="s">
        <v>183</v>
      </c>
      <c r="I345" s="87" t="s">
        <v>316</v>
      </c>
      <c r="J345" s="77">
        <v>44203</v>
      </c>
      <c r="K345" s="1214">
        <f t="shared" ca="1" si="47"/>
        <v>2.6694444444444443</v>
      </c>
      <c r="L345" s="87">
        <f t="shared" ca="1" si="48"/>
        <v>974</v>
      </c>
      <c r="M345" s="87">
        <f t="shared" ca="1" si="49"/>
        <v>32.466666666666669</v>
      </c>
      <c r="N345" s="1212">
        <v>44746</v>
      </c>
      <c r="O345" s="627">
        <f t="shared" si="50"/>
        <v>18.100000000000001</v>
      </c>
      <c r="P345" s="673" t="s">
        <v>141</v>
      </c>
      <c r="Q345" s="627">
        <v>265</v>
      </c>
      <c r="W345" s="627">
        <v>30</v>
      </c>
      <c r="X345" s="627">
        <v>36</v>
      </c>
      <c r="Z345" s="627">
        <v>41</v>
      </c>
      <c r="AA345" s="627">
        <v>44</v>
      </c>
      <c r="AB345" s="627">
        <v>46</v>
      </c>
      <c r="AC345" s="627">
        <v>47</v>
      </c>
      <c r="AD345" s="627">
        <v>47</v>
      </c>
      <c r="AF345" s="627">
        <v>48</v>
      </c>
      <c r="AG345" s="627">
        <v>50</v>
      </c>
      <c r="AH345" s="627">
        <v>50</v>
      </c>
    </row>
    <row r="346" spans="1:38" ht="15.95">
      <c r="A346" s="627" t="s">
        <v>829</v>
      </c>
      <c r="B346" s="627">
        <v>4</v>
      </c>
      <c r="D346" s="627" t="s">
        <v>833</v>
      </c>
      <c r="E346" s="627" t="s">
        <v>630</v>
      </c>
      <c r="F346" s="87">
        <v>1385308</v>
      </c>
      <c r="G346" s="87" t="s">
        <v>144</v>
      </c>
      <c r="H346" s="87" t="s">
        <v>183</v>
      </c>
      <c r="I346" s="87" t="s">
        <v>323</v>
      </c>
      <c r="J346" s="77">
        <v>44203</v>
      </c>
      <c r="K346" s="1214">
        <f t="shared" ca="1" si="47"/>
        <v>2.6694444444444443</v>
      </c>
      <c r="L346" s="87">
        <f t="shared" ca="1" si="48"/>
        <v>974</v>
      </c>
      <c r="M346" s="87">
        <f t="shared" ca="1" si="49"/>
        <v>32.466666666666669</v>
      </c>
      <c r="N346" s="1212">
        <v>44746</v>
      </c>
      <c r="O346" s="627">
        <f t="shared" si="50"/>
        <v>18.100000000000001</v>
      </c>
      <c r="P346" s="673" t="s">
        <v>141</v>
      </c>
      <c r="Q346" s="627">
        <v>246</v>
      </c>
      <c r="W346" s="627">
        <v>26</v>
      </c>
      <c r="X346" s="1232">
        <v>29</v>
      </c>
      <c r="Y346" s="1232"/>
      <c r="Z346" s="1232">
        <v>28</v>
      </c>
      <c r="AA346" s="1232">
        <v>29</v>
      </c>
      <c r="AB346" s="1232">
        <v>31</v>
      </c>
      <c r="AC346" s="1232">
        <v>30</v>
      </c>
      <c r="AD346" s="1232">
        <v>30</v>
      </c>
      <c r="AE346" s="1232"/>
      <c r="AF346" s="1232">
        <v>31</v>
      </c>
      <c r="AG346" s="1232">
        <v>30</v>
      </c>
      <c r="AH346" s="1232">
        <v>30</v>
      </c>
    </row>
    <row r="347" spans="1:38" ht="17.100000000000001">
      <c r="A347" s="627" t="s">
        <v>829</v>
      </c>
      <c r="B347" s="627">
        <v>5</v>
      </c>
      <c r="D347" s="627" t="s">
        <v>834</v>
      </c>
      <c r="E347" s="627" t="s">
        <v>636</v>
      </c>
      <c r="F347" s="87">
        <v>1336229</v>
      </c>
      <c r="G347" s="627" t="s">
        <v>144</v>
      </c>
      <c r="H347" s="627" t="s">
        <v>179</v>
      </c>
      <c r="I347" s="1211" t="s">
        <v>326</v>
      </c>
      <c r="J347" s="77">
        <v>44182</v>
      </c>
      <c r="K347" s="1214">
        <f t="shared" ca="1" si="47"/>
        <v>2.7250000000000001</v>
      </c>
      <c r="L347" s="87">
        <f t="shared" ca="1" si="48"/>
        <v>995</v>
      </c>
      <c r="M347" s="87">
        <f t="shared" ca="1" si="49"/>
        <v>33.166666666666664</v>
      </c>
      <c r="N347" s="1212">
        <v>44746</v>
      </c>
      <c r="O347" s="627">
        <f t="shared" si="50"/>
        <v>18.8</v>
      </c>
      <c r="P347" s="673" t="s">
        <v>141</v>
      </c>
      <c r="Q347" s="627">
        <v>151</v>
      </c>
      <c r="W347" s="627">
        <v>27</v>
      </c>
      <c r="X347" s="627">
        <v>31</v>
      </c>
      <c r="Z347" s="627">
        <v>34</v>
      </c>
      <c r="AA347" s="627">
        <v>35</v>
      </c>
      <c r="AB347" s="627">
        <v>35</v>
      </c>
      <c r="AC347" s="627">
        <v>34</v>
      </c>
      <c r="AD347" s="627">
        <v>33</v>
      </c>
      <c r="AF347" s="627">
        <v>30</v>
      </c>
      <c r="AG347" s="627">
        <v>29</v>
      </c>
    </row>
    <row r="348" spans="1:38" ht="17.100000000000001">
      <c r="A348" s="627" t="s">
        <v>829</v>
      </c>
      <c r="B348" s="627">
        <v>6</v>
      </c>
      <c r="D348" s="627" t="s">
        <v>835</v>
      </c>
      <c r="E348" s="627" t="s">
        <v>636</v>
      </c>
      <c r="F348" s="87">
        <v>1336229</v>
      </c>
      <c r="G348" s="627" t="s">
        <v>144</v>
      </c>
      <c r="H348" s="627" t="s">
        <v>179</v>
      </c>
      <c r="I348" s="1211" t="s">
        <v>316</v>
      </c>
      <c r="J348" s="77">
        <v>44182</v>
      </c>
      <c r="K348" s="1214">
        <f t="shared" ca="1" si="47"/>
        <v>2.7250000000000001</v>
      </c>
      <c r="L348" s="87">
        <f t="shared" ca="1" si="48"/>
        <v>995</v>
      </c>
      <c r="M348" s="87">
        <f t="shared" ca="1" si="49"/>
        <v>33.166666666666664</v>
      </c>
      <c r="N348" s="1212">
        <v>44746</v>
      </c>
      <c r="O348" s="627">
        <f t="shared" si="50"/>
        <v>18.8</v>
      </c>
      <c r="P348" s="673" t="s">
        <v>141</v>
      </c>
      <c r="Q348" s="627">
        <v>202</v>
      </c>
      <c r="W348" s="627">
        <v>29</v>
      </c>
      <c r="X348" s="627">
        <v>32</v>
      </c>
      <c r="Z348" s="627">
        <v>38</v>
      </c>
      <c r="AA348" s="627">
        <v>40</v>
      </c>
      <c r="AB348" s="627">
        <v>43</v>
      </c>
      <c r="AC348" s="627">
        <v>44</v>
      </c>
      <c r="AD348" s="627">
        <v>44</v>
      </c>
      <c r="AF348" s="627">
        <v>44</v>
      </c>
      <c r="AG348" s="627">
        <v>44</v>
      </c>
      <c r="AH348" s="627">
        <v>46</v>
      </c>
    </row>
    <row r="349" spans="1:38" ht="17.100000000000001">
      <c r="A349" s="627" t="s">
        <v>829</v>
      </c>
      <c r="B349" s="627">
        <v>7</v>
      </c>
      <c r="D349" s="627" t="s">
        <v>836</v>
      </c>
      <c r="E349" s="627" t="s">
        <v>636</v>
      </c>
      <c r="F349" s="87">
        <v>1336229</v>
      </c>
      <c r="G349" s="627" t="s">
        <v>144</v>
      </c>
      <c r="H349" s="627" t="s">
        <v>179</v>
      </c>
      <c r="I349" s="1211" t="s">
        <v>323</v>
      </c>
      <c r="J349" s="77">
        <v>44182</v>
      </c>
      <c r="K349" s="1214">
        <f t="shared" ca="1" si="47"/>
        <v>2.7250000000000001</v>
      </c>
      <c r="L349" s="87">
        <f t="shared" ca="1" si="48"/>
        <v>995</v>
      </c>
      <c r="M349" s="87">
        <f t="shared" ca="1" si="49"/>
        <v>33.166666666666664</v>
      </c>
      <c r="N349" s="1212">
        <v>44746</v>
      </c>
      <c r="O349" s="627">
        <f t="shared" si="50"/>
        <v>18.8</v>
      </c>
      <c r="P349" s="673" t="s">
        <v>141</v>
      </c>
      <c r="Q349" s="627">
        <v>168</v>
      </c>
      <c r="W349" s="627">
        <v>26</v>
      </c>
      <c r="X349" s="627">
        <v>31</v>
      </c>
      <c r="Z349" s="627">
        <v>34</v>
      </c>
      <c r="AA349" s="627">
        <v>36</v>
      </c>
      <c r="AB349" s="627">
        <v>38</v>
      </c>
      <c r="AC349" s="627">
        <v>39</v>
      </c>
      <c r="AD349" s="627">
        <v>40</v>
      </c>
      <c r="AF349" s="627">
        <v>41</v>
      </c>
      <c r="AG349" s="627">
        <v>42</v>
      </c>
      <c r="AH349" s="627">
        <v>43</v>
      </c>
    </row>
    <row r="350" spans="1:38" ht="17.100000000000001">
      <c r="A350" s="627" t="s">
        <v>829</v>
      </c>
      <c r="B350" s="627">
        <v>8</v>
      </c>
      <c r="D350" s="627" t="s">
        <v>837</v>
      </c>
      <c r="E350" s="627" t="s">
        <v>636</v>
      </c>
      <c r="F350" s="87">
        <v>1336229</v>
      </c>
      <c r="G350" s="627" t="s">
        <v>144</v>
      </c>
      <c r="H350" s="627" t="s">
        <v>179</v>
      </c>
      <c r="I350" s="1211" t="s">
        <v>329</v>
      </c>
      <c r="J350" s="77">
        <v>44185</v>
      </c>
      <c r="K350" s="1214">
        <f t="shared" ca="1" si="47"/>
        <v>2.7166666666666668</v>
      </c>
      <c r="L350" s="87">
        <f t="shared" ca="1" si="48"/>
        <v>992</v>
      </c>
      <c r="M350" s="87">
        <f t="shared" ca="1" si="49"/>
        <v>33.06666666666667</v>
      </c>
      <c r="N350" s="1212">
        <v>44746</v>
      </c>
      <c r="O350" s="627">
        <f t="shared" si="50"/>
        <v>18.7</v>
      </c>
      <c r="P350" s="673" t="s">
        <v>141</v>
      </c>
      <c r="Q350" s="627">
        <v>183</v>
      </c>
      <c r="W350" s="627">
        <v>31</v>
      </c>
      <c r="X350" s="627">
        <v>35</v>
      </c>
      <c r="Z350" s="627">
        <v>38</v>
      </c>
      <c r="AA350" s="627">
        <v>40</v>
      </c>
      <c r="AB350" s="627">
        <v>42</v>
      </c>
      <c r="AC350" s="627">
        <v>43</v>
      </c>
      <c r="AD350" s="627">
        <v>43</v>
      </c>
      <c r="AF350" s="627">
        <v>45</v>
      </c>
      <c r="AG350" s="627">
        <v>45</v>
      </c>
      <c r="AH350" s="627">
        <v>46</v>
      </c>
    </row>
    <row r="351" spans="1:38" ht="17.100000000000001">
      <c r="A351" s="627" t="s">
        <v>829</v>
      </c>
      <c r="B351" s="627">
        <v>9</v>
      </c>
      <c r="D351" s="627" t="s">
        <v>838</v>
      </c>
      <c r="E351" s="627" t="s">
        <v>636</v>
      </c>
      <c r="F351" s="87">
        <v>1336229</v>
      </c>
      <c r="G351" s="627" t="s">
        <v>144</v>
      </c>
      <c r="H351" s="627" t="s">
        <v>179</v>
      </c>
      <c r="I351" s="1211" t="s">
        <v>320</v>
      </c>
      <c r="J351" s="77">
        <v>44185</v>
      </c>
      <c r="K351" s="1214">
        <f t="shared" ca="1" si="47"/>
        <v>2.7166666666666668</v>
      </c>
      <c r="L351" s="87">
        <f t="shared" ca="1" si="48"/>
        <v>992</v>
      </c>
      <c r="M351" s="87">
        <f t="shared" ca="1" si="49"/>
        <v>33.06666666666667</v>
      </c>
      <c r="N351" s="1212">
        <v>44746</v>
      </c>
      <c r="O351" s="627">
        <f t="shared" si="50"/>
        <v>18.7</v>
      </c>
      <c r="P351" s="673" t="s">
        <v>141</v>
      </c>
      <c r="Q351" s="627">
        <v>152</v>
      </c>
      <c r="W351" s="627">
        <v>29</v>
      </c>
      <c r="X351" s="1232">
        <v>29</v>
      </c>
      <c r="Y351" s="1232"/>
      <c r="Z351" s="1232">
        <v>32</v>
      </c>
      <c r="AA351" s="1232">
        <v>34</v>
      </c>
      <c r="AB351" s="1232">
        <v>38</v>
      </c>
      <c r="AC351" s="1232">
        <v>38</v>
      </c>
      <c r="AD351" s="1232">
        <v>40</v>
      </c>
      <c r="AE351" s="1232"/>
      <c r="AF351" s="1232">
        <v>40</v>
      </c>
      <c r="AG351" s="1232">
        <v>42</v>
      </c>
      <c r="AH351" s="1232">
        <v>42</v>
      </c>
    </row>
    <row r="352" spans="1:38" ht="17.100000000000001">
      <c r="A352" s="627" t="s">
        <v>829</v>
      </c>
      <c r="B352" s="627">
        <v>10</v>
      </c>
      <c r="D352" s="627" t="s">
        <v>839</v>
      </c>
      <c r="E352" s="627" t="s">
        <v>677</v>
      </c>
      <c r="F352" s="87">
        <v>1378922</v>
      </c>
      <c r="G352" s="627" t="s">
        <v>142</v>
      </c>
      <c r="H352" s="627" t="s">
        <v>179</v>
      </c>
      <c r="I352" s="1211" t="s">
        <v>818</v>
      </c>
      <c r="J352" s="77">
        <v>44182</v>
      </c>
      <c r="K352" s="1214">
        <f t="shared" ca="1" si="47"/>
        <v>2.7250000000000001</v>
      </c>
      <c r="L352" s="87">
        <f t="shared" ca="1" si="48"/>
        <v>995</v>
      </c>
      <c r="M352" s="87">
        <f t="shared" ca="1" si="49"/>
        <v>33.166666666666664</v>
      </c>
      <c r="N352" s="1212">
        <v>44746</v>
      </c>
      <c r="O352" s="627">
        <f t="shared" si="50"/>
        <v>18.8</v>
      </c>
      <c r="P352" s="673" t="s">
        <v>141</v>
      </c>
      <c r="Q352" s="627">
        <v>161</v>
      </c>
      <c r="W352" s="627">
        <v>31</v>
      </c>
      <c r="X352" s="627">
        <v>36</v>
      </c>
      <c r="Z352" s="627">
        <v>38</v>
      </c>
      <c r="AA352" s="627">
        <v>39</v>
      </c>
      <c r="AB352" s="627">
        <v>37</v>
      </c>
      <c r="AC352" s="627">
        <v>38</v>
      </c>
      <c r="AD352" s="627">
        <v>41</v>
      </c>
      <c r="AF352" s="627">
        <v>44</v>
      </c>
      <c r="AG352" s="627">
        <v>45</v>
      </c>
      <c r="AH352" s="627">
        <v>47</v>
      </c>
    </row>
    <row r="353" spans="1:34" ht="17.100000000000001">
      <c r="A353" s="627" t="s">
        <v>829</v>
      </c>
      <c r="B353" s="627">
        <v>11</v>
      </c>
      <c r="D353" s="627" t="s">
        <v>840</v>
      </c>
      <c r="E353" s="627" t="s">
        <v>677</v>
      </c>
      <c r="F353" s="87">
        <v>1378922</v>
      </c>
      <c r="G353" s="627" t="s">
        <v>142</v>
      </c>
      <c r="H353" s="627" t="s">
        <v>179</v>
      </c>
      <c r="I353" s="1211" t="s">
        <v>811</v>
      </c>
      <c r="J353" s="77">
        <v>44182</v>
      </c>
      <c r="K353" s="1214">
        <f t="shared" ca="1" si="47"/>
        <v>2.7250000000000001</v>
      </c>
      <c r="L353" s="87">
        <f t="shared" ca="1" si="48"/>
        <v>995</v>
      </c>
      <c r="M353" s="87">
        <f t="shared" ca="1" si="49"/>
        <v>33.166666666666664</v>
      </c>
      <c r="N353" s="1212">
        <v>44746</v>
      </c>
      <c r="O353" s="627">
        <f t="shared" si="50"/>
        <v>18.8</v>
      </c>
      <c r="P353" s="673" t="s">
        <v>141</v>
      </c>
      <c r="Q353" s="627">
        <v>225</v>
      </c>
      <c r="W353" s="627">
        <v>34</v>
      </c>
      <c r="X353" s="627">
        <v>39</v>
      </c>
      <c r="Z353" s="627">
        <v>43</v>
      </c>
      <c r="AA353" s="627">
        <v>45</v>
      </c>
      <c r="AB353" s="627">
        <v>48</v>
      </c>
      <c r="AC353" s="627">
        <v>48</v>
      </c>
      <c r="AD353" s="627">
        <v>50</v>
      </c>
      <c r="AF353" s="627">
        <v>51</v>
      </c>
      <c r="AG353" s="627">
        <v>50</v>
      </c>
      <c r="AH353" s="627">
        <v>52</v>
      </c>
    </row>
    <row r="354" spans="1:34" ht="17.100000000000001">
      <c r="A354" s="627" t="s">
        <v>829</v>
      </c>
      <c r="B354" s="627">
        <v>12</v>
      </c>
      <c r="D354" s="627" t="s">
        <v>841</v>
      </c>
      <c r="E354" s="627" t="s">
        <v>677</v>
      </c>
      <c r="F354" s="87">
        <v>1378922</v>
      </c>
      <c r="G354" s="627" t="s">
        <v>142</v>
      </c>
      <c r="H354" s="627" t="s">
        <v>179</v>
      </c>
      <c r="I354" s="1211" t="s">
        <v>316</v>
      </c>
      <c r="J354" s="77">
        <v>44182</v>
      </c>
      <c r="K354" s="1214">
        <f t="shared" ca="1" si="47"/>
        <v>2.7250000000000001</v>
      </c>
      <c r="L354" s="87">
        <f t="shared" ca="1" si="48"/>
        <v>995</v>
      </c>
      <c r="M354" s="87">
        <f t="shared" ca="1" si="49"/>
        <v>33.166666666666664</v>
      </c>
      <c r="N354" s="1212">
        <v>44746</v>
      </c>
      <c r="O354" s="627">
        <f t="shared" si="50"/>
        <v>18.8</v>
      </c>
      <c r="P354" s="673" t="s">
        <v>141</v>
      </c>
      <c r="Q354" s="627">
        <v>166</v>
      </c>
      <c r="W354" s="627">
        <v>33</v>
      </c>
      <c r="X354" s="627">
        <v>37</v>
      </c>
      <c r="Z354" s="627">
        <v>43</v>
      </c>
      <c r="AA354" s="627">
        <v>45</v>
      </c>
      <c r="AB354" s="627">
        <v>48</v>
      </c>
      <c r="AC354" s="627">
        <v>49</v>
      </c>
      <c r="AD354" s="627">
        <v>50</v>
      </c>
      <c r="AF354" s="627">
        <v>54</v>
      </c>
      <c r="AG354" s="627">
        <v>53</v>
      </c>
      <c r="AH354" s="627">
        <v>53</v>
      </c>
    </row>
    <row r="355" spans="1:34" ht="17.100000000000001">
      <c r="A355" s="627" t="s">
        <v>829</v>
      </c>
      <c r="B355" s="627">
        <v>13</v>
      </c>
      <c r="D355" s="627" t="s">
        <v>842</v>
      </c>
      <c r="E355" s="627" t="s">
        <v>677</v>
      </c>
      <c r="F355" s="87">
        <v>1378922</v>
      </c>
      <c r="G355" s="627" t="s">
        <v>142</v>
      </c>
      <c r="H355" s="627" t="s">
        <v>179</v>
      </c>
      <c r="I355" s="1211" t="s">
        <v>323</v>
      </c>
      <c r="J355" s="77">
        <v>44182</v>
      </c>
      <c r="K355" s="1214">
        <f t="shared" ca="1" si="47"/>
        <v>2.7250000000000001</v>
      </c>
      <c r="L355" s="87">
        <f t="shared" ca="1" si="48"/>
        <v>995</v>
      </c>
      <c r="M355" s="87">
        <f t="shared" ca="1" si="49"/>
        <v>33.166666666666664</v>
      </c>
      <c r="N355" s="1212">
        <v>44746</v>
      </c>
      <c r="O355" s="627">
        <f t="shared" si="50"/>
        <v>18.8</v>
      </c>
      <c r="P355" s="673" t="s">
        <v>141</v>
      </c>
      <c r="Q355" s="627">
        <v>144</v>
      </c>
      <c r="W355" s="627">
        <v>34</v>
      </c>
      <c r="X355" s="627">
        <v>38</v>
      </c>
      <c r="Z355" s="627">
        <v>41</v>
      </c>
      <c r="AA355" s="627">
        <v>44</v>
      </c>
      <c r="AB355" s="627">
        <v>46</v>
      </c>
      <c r="AC355" s="627">
        <v>46</v>
      </c>
      <c r="AD355" s="627">
        <v>48</v>
      </c>
      <c r="AF355" s="627">
        <v>50</v>
      </c>
      <c r="AG355" s="627">
        <v>51</v>
      </c>
      <c r="AH355" s="627">
        <v>53</v>
      </c>
    </row>
    <row r="356" spans="1:34" ht="17.100000000000001">
      <c r="A356" s="627" t="s">
        <v>829</v>
      </c>
      <c r="B356" s="627">
        <v>14</v>
      </c>
      <c r="D356" s="627" t="s">
        <v>843</v>
      </c>
      <c r="E356" s="627" t="s">
        <v>677</v>
      </c>
      <c r="F356" s="87">
        <v>1378922</v>
      </c>
      <c r="G356" s="627" t="s">
        <v>142</v>
      </c>
      <c r="H356" s="627" t="s">
        <v>179</v>
      </c>
      <c r="I356" s="1211" t="s">
        <v>320</v>
      </c>
      <c r="J356" s="77">
        <v>44182</v>
      </c>
      <c r="K356" s="1214">
        <f t="shared" ca="1" si="47"/>
        <v>2.7250000000000001</v>
      </c>
      <c r="L356" s="87">
        <f t="shared" ca="1" si="48"/>
        <v>995</v>
      </c>
      <c r="M356" s="87">
        <f t="shared" ca="1" si="49"/>
        <v>33.166666666666664</v>
      </c>
      <c r="N356" s="1212">
        <v>44746</v>
      </c>
      <c r="O356" s="627">
        <f t="shared" si="50"/>
        <v>18.8</v>
      </c>
      <c r="P356" s="673" t="s">
        <v>141</v>
      </c>
      <c r="Q356" s="627">
        <v>163</v>
      </c>
      <c r="W356" s="627">
        <v>33</v>
      </c>
      <c r="X356" s="1232">
        <v>34</v>
      </c>
      <c r="Y356" s="1232"/>
      <c r="Z356" s="1232">
        <v>34</v>
      </c>
      <c r="AA356" s="1232">
        <v>37</v>
      </c>
      <c r="AB356" s="1232">
        <v>39</v>
      </c>
      <c r="AC356" s="1232">
        <v>39</v>
      </c>
      <c r="AD356" s="1232">
        <v>40</v>
      </c>
      <c r="AE356" s="1232"/>
      <c r="AF356" s="1232">
        <v>43</v>
      </c>
      <c r="AG356" s="1232">
        <v>41</v>
      </c>
      <c r="AH356" s="1232">
        <v>44</v>
      </c>
    </row>
    <row r="357" spans="1:34" ht="15.95">
      <c r="A357" s="627" t="s">
        <v>829</v>
      </c>
      <c r="B357" s="627">
        <v>15</v>
      </c>
      <c r="D357" s="627" t="s">
        <v>844</v>
      </c>
      <c r="E357" s="627" t="s">
        <v>682</v>
      </c>
      <c r="F357" s="1213">
        <v>1385320</v>
      </c>
      <c r="G357" s="627" t="s">
        <v>144</v>
      </c>
      <c r="H357" s="627" t="s">
        <v>170</v>
      </c>
      <c r="I357" s="627" t="s">
        <v>329</v>
      </c>
      <c r="J357" s="77">
        <v>44202</v>
      </c>
      <c r="K357" s="1214">
        <f t="shared" ca="1" si="47"/>
        <v>2.6722222222222221</v>
      </c>
      <c r="L357" s="87">
        <f t="shared" ca="1" si="48"/>
        <v>975</v>
      </c>
      <c r="M357" s="87">
        <f t="shared" ca="1" si="49"/>
        <v>32.5</v>
      </c>
      <c r="N357" s="1212">
        <v>44746</v>
      </c>
      <c r="O357" s="627">
        <f t="shared" si="50"/>
        <v>18.133333333333333</v>
      </c>
      <c r="P357" s="673" t="s">
        <v>141</v>
      </c>
      <c r="Q357" s="627">
        <v>141</v>
      </c>
      <c r="W357" s="627">
        <v>33</v>
      </c>
      <c r="X357" s="627">
        <v>38</v>
      </c>
      <c r="Z357" s="627">
        <v>43</v>
      </c>
      <c r="AA357" s="627">
        <v>46</v>
      </c>
      <c r="AB357" s="627">
        <v>47</v>
      </c>
      <c r="AC357" s="627">
        <v>46</v>
      </c>
      <c r="AD357" s="627">
        <v>48</v>
      </c>
      <c r="AF357" s="627">
        <v>49</v>
      </c>
      <c r="AG357" s="627">
        <v>51</v>
      </c>
      <c r="AH357" s="627">
        <v>52</v>
      </c>
    </row>
    <row r="358" spans="1:34" ht="15.95">
      <c r="A358" s="627" t="s">
        <v>829</v>
      </c>
      <c r="B358" s="627">
        <v>16</v>
      </c>
      <c r="D358" s="627" t="s">
        <v>845</v>
      </c>
      <c r="E358" s="627" t="s">
        <v>682</v>
      </c>
      <c r="F358" s="1213">
        <v>1385320</v>
      </c>
      <c r="G358" s="627" t="s">
        <v>144</v>
      </c>
      <c r="H358" s="627" t="s">
        <v>170</v>
      </c>
      <c r="I358" s="627" t="s">
        <v>316</v>
      </c>
      <c r="J358" s="77">
        <v>44202</v>
      </c>
      <c r="K358" s="1214">
        <f t="shared" ca="1" si="47"/>
        <v>2.6722222222222221</v>
      </c>
      <c r="L358" s="87">
        <f t="shared" ca="1" si="48"/>
        <v>975</v>
      </c>
      <c r="M358" s="87">
        <f t="shared" ca="1" si="49"/>
        <v>32.5</v>
      </c>
      <c r="N358" s="1212">
        <v>44746</v>
      </c>
      <c r="O358" s="627">
        <f t="shared" si="50"/>
        <v>18.133333333333333</v>
      </c>
      <c r="P358" s="673" t="s">
        <v>141</v>
      </c>
      <c r="Q358" s="627">
        <v>166</v>
      </c>
      <c r="W358" s="627">
        <v>34</v>
      </c>
      <c r="X358" s="627">
        <v>38</v>
      </c>
      <c r="Z358" s="627">
        <v>46</v>
      </c>
      <c r="AA358" s="627">
        <v>49</v>
      </c>
      <c r="AB358" s="627">
        <v>51</v>
      </c>
      <c r="AC358" s="627">
        <v>52</v>
      </c>
      <c r="AD358" s="627">
        <v>52</v>
      </c>
      <c r="AF358" s="627">
        <v>53</v>
      </c>
      <c r="AG358" s="627">
        <v>56</v>
      </c>
      <c r="AH358" s="627">
        <v>58</v>
      </c>
    </row>
    <row r="359" spans="1:34" ht="15.95">
      <c r="A359" s="627" t="s">
        <v>829</v>
      </c>
      <c r="B359" s="627">
        <v>17</v>
      </c>
      <c r="D359" s="627" t="s">
        <v>846</v>
      </c>
      <c r="E359" s="627" t="s">
        <v>682</v>
      </c>
      <c r="F359" s="87">
        <v>1385320</v>
      </c>
      <c r="G359" s="627" t="s">
        <v>144</v>
      </c>
      <c r="H359" s="627" t="s">
        <v>170</v>
      </c>
      <c r="I359" s="627" t="s">
        <v>323</v>
      </c>
      <c r="J359" s="77">
        <v>44202</v>
      </c>
      <c r="K359" s="1214">
        <f ca="1">YEARFRAC(J359,TODAY())</f>
        <v>2.6722222222222221</v>
      </c>
      <c r="L359" s="87">
        <f ca="1">_xlfn.DAYS(TODAY(),J359)</f>
        <v>975</v>
      </c>
      <c r="M359" s="87">
        <f ca="1">L359/30</f>
        <v>32.5</v>
      </c>
      <c r="N359" s="1212">
        <v>44746</v>
      </c>
      <c r="O359" s="627">
        <f t="shared" si="50"/>
        <v>18.133333333333333</v>
      </c>
      <c r="P359" s="673" t="s">
        <v>141</v>
      </c>
      <c r="Q359" s="627">
        <v>121</v>
      </c>
      <c r="W359" s="627">
        <v>32</v>
      </c>
      <c r="X359" s="627">
        <v>38</v>
      </c>
      <c r="Z359" s="627">
        <v>43</v>
      </c>
      <c r="AA359" s="627">
        <v>44</v>
      </c>
      <c r="AB359" s="627">
        <v>44</v>
      </c>
      <c r="AC359" s="627">
        <v>45</v>
      </c>
      <c r="AD359" s="627">
        <v>46</v>
      </c>
      <c r="AF359" s="627">
        <v>47</v>
      </c>
      <c r="AG359" s="627">
        <v>48</v>
      </c>
      <c r="AH359" s="627">
        <v>48</v>
      </c>
    </row>
    <row r="360" spans="1:34" ht="15.95">
      <c r="Q360" s="87"/>
    </row>
    <row r="361" spans="1:34" ht="15.95">
      <c r="A361" s="627" t="s">
        <v>847</v>
      </c>
      <c r="B361" s="627">
        <v>1</v>
      </c>
      <c r="C361" s="87"/>
      <c r="D361" s="87" t="s">
        <v>848</v>
      </c>
      <c r="F361" s="87">
        <v>1442003</v>
      </c>
      <c r="G361" s="87" t="s">
        <v>142</v>
      </c>
      <c r="H361" s="87" t="s">
        <v>153</v>
      </c>
      <c r="I361" s="87" t="s">
        <v>818</v>
      </c>
      <c r="J361" s="77">
        <v>44389</v>
      </c>
      <c r="K361" s="1214">
        <f t="shared" ref="K361:K377" ca="1" si="51">YEARFRAC(J361,TODAY())</f>
        <v>2.1555555555555554</v>
      </c>
      <c r="L361" s="87">
        <f t="shared" ref="L361:L377" ca="1" si="52">_xlfn.DAYS(TODAY(),J361)</f>
        <v>788</v>
      </c>
      <c r="M361" s="87">
        <f t="shared" ref="M361:M377" ca="1" si="53">L361/30</f>
        <v>26.266666666666666</v>
      </c>
      <c r="N361" s="1212">
        <v>44781</v>
      </c>
      <c r="O361" s="627">
        <f t="shared" ref="O361:O377" si="54">_xlfn.DAYS(N361,J361)/30</f>
        <v>13.066666666666666</v>
      </c>
      <c r="P361" s="673" t="s">
        <v>387</v>
      </c>
      <c r="Q361" s="627">
        <v>175</v>
      </c>
      <c r="W361" s="627">
        <v>21</v>
      </c>
      <c r="X361" s="627">
        <v>21</v>
      </c>
      <c r="Y361" s="627">
        <v>21</v>
      </c>
      <c r="AA361" s="627">
        <v>21</v>
      </c>
      <c r="AB361" s="627">
        <v>21</v>
      </c>
      <c r="AC361" s="627">
        <v>21</v>
      </c>
    </row>
    <row r="362" spans="1:34" ht="15.95">
      <c r="A362" s="627" t="s">
        <v>847</v>
      </c>
      <c r="B362" s="627">
        <v>2</v>
      </c>
      <c r="C362" s="87"/>
      <c r="D362" s="87" t="s">
        <v>849</v>
      </c>
      <c r="F362" s="87">
        <v>1442003</v>
      </c>
      <c r="G362" s="87" t="s">
        <v>142</v>
      </c>
      <c r="H362" s="87" t="s">
        <v>153</v>
      </c>
      <c r="I362" s="87" t="s">
        <v>811</v>
      </c>
      <c r="J362" s="77">
        <v>44389</v>
      </c>
      <c r="K362" s="1214">
        <f t="shared" ca="1" si="51"/>
        <v>2.1555555555555554</v>
      </c>
      <c r="L362" s="87">
        <f t="shared" ca="1" si="52"/>
        <v>788</v>
      </c>
      <c r="M362" s="87">
        <f t="shared" ca="1" si="53"/>
        <v>26.266666666666666</v>
      </c>
      <c r="N362" s="1212">
        <v>44781</v>
      </c>
      <c r="O362" s="627">
        <f t="shared" si="54"/>
        <v>13.066666666666666</v>
      </c>
      <c r="P362" s="673" t="s">
        <v>387</v>
      </c>
      <c r="Q362" s="627">
        <v>144</v>
      </c>
      <c r="W362" s="627">
        <v>18</v>
      </c>
      <c r="X362" s="627">
        <v>17</v>
      </c>
      <c r="Y362" s="627">
        <v>18</v>
      </c>
      <c r="AA362" s="627">
        <v>18</v>
      </c>
      <c r="AB362" s="627">
        <v>18</v>
      </c>
      <c r="AC362" s="627">
        <v>18</v>
      </c>
    </row>
    <row r="363" spans="1:34" ht="15.95">
      <c r="A363" s="627" t="s">
        <v>847</v>
      </c>
      <c r="B363" s="627">
        <v>3</v>
      </c>
      <c r="C363" s="87"/>
      <c r="D363" s="87" t="s">
        <v>850</v>
      </c>
      <c r="F363" s="87">
        <v>1442003</v>
      </c>
      <c r="G363" s="87" t="s">
        <v>142</v>
      </c>
      <c r="H363" s="87" t="s">
        <v>153</v>
      </c>
      <c r="I363" s="87" t="s">
        <v>316</v>
      </c>
      <c r="J363" s="77">
        <v>44389</v>
      </c>
      <c r="K363" s="1214">
        <f t="shared" ca="1" si="51"/>
        <v>2.1555555555555554</v>
      </c>
      <c r="L363" s="87">
        <f t="shared" ca="1" si="52"/>
        <v>788</v>
      </c>
      <c r="M363" s="87">
        <f t="shared" ca="1" si="53"/>
        <v>26.266666666666666</v>
      </c>
      <c r="N363" s="1212">
        <v>44781</v>
      </c>
      <c r="O363" s="627">
        <f t="shared" si="54"/>
        <v>13.066666666666666</v>
      </c>
      <c r="P363" s="673" t="s">
        <v>387</v>
      </c>
      <c r="Q363" s="627">
        <v>181</v>
      </c>
      <c r="W363" s="627">
        <v>20</v>
      </c>
      <c r="X363" s="627">
        <v>20</v>
      </c>
      <c r="Y363" s="627">
        <v>20</v>
      </c>
      <c r="AA363" s="627">
        <v>19</v>
      </c>
      <c r="AB363" s="627">
        <v>20</v>
      </c>
      <c r="AC363" s="627">
        <v>19</v>
      </c>
    </row>
    <row r="364" spans="1:34" ht="15.95">
      <c r="A364" s="627" t="s">
        <v>847</v>
      </c>
      <c r="B364" s="627">
        <v>4</v>
      </c>
      <c r="C364" s="87"/>
      <c r="D364" s="87" t="s">
        <v>851</v>
      </c>
      <c r="F364" s="87">
        <v>1442003</v>
      </c>
      <c r="G364" s="87" t="s">
        <v>142</v>
      </c>
      <c r="H364" s="87" t="s">
        <v>153</v>
      </c>
      <c r="I364" s="87" t="s">
        <v>815</v>
      </c>
      <c r="J364" s="77">
        <v>44389</v>
      </c>
      <c r="K364" s="1214">
        <f t="shared" ca="1" si="51"/>
        <v>2.1555555555555554</v>
      </c>
      <c r="L364" s="87">
        <f t="shared" ca="1" si="52"/>
        <v>788</v>
      </c>
      <c r="M364" s="87">
        <f t="shared" ca="1" si="53"/>
        <v>26.266666666666666</v>
      </c>
      <c r="N364" s="1212">
        <v>44781</v>
      </c>
      <c r="O364" s="627">
        <f t="shared" si="54"/>
        <v>13.066666666666666</v>
      </c>
      <c r="P364" s="673" t="s">
        <v>387</v>
      </c>
      <c r="Q364" s="627">
        <v>168</v>
      </c>
      <c r="W364" s="627">
        <v>27</v>
      </c>
      <c r="X364" s="627">
        <v>27</v>
      </c>
      <c r="Y364" s="627">
        <v>27</v>
      </c>
      <c r="AA364" s="627">
        <v>26</v>
      </c>
      <c r="AB364" s="627">
        <v>27</v>
      </c>
      <c r="AC364" s="627">
        <v>26</v>
      </c>
    </row>
    <row r="365" spans="1:34" ht="15.95">
      <c r="A365" s="627" t="s">
        <v>847</v>
      </c>
      <c r="B365" s="1232">
        <v>5</v>
      </c>
      <c r="C365" s="1215"/>
      <c r="D365" s="1215" t="s">
        <v>852</v>
      </c>
      <c r="F365" s="1215">
        <v>1442003</v>
      </c>
      <c r="G365" s="1215" t="s">
        <v>142</v>
      </c>
      <c r="H365" s="1215" t="s">
        <v>153</v>
      </c>
      <c r="I365" s="1215" t="s">
        <v>320</v>
      </c>
      <c r="J365" s="1217">
        <v>44389</v>
      </c>
      <c r="K365" s="1218">
        <f t="shared" ca="1" si="51"/>
        <v>2.1555555555555554</v>
      </c>
      <c r="L365" s="1215">
        <f t="shared" ca="1" si="52"/>
        <v>788</v>
      </c>
      <c r="M365" s="1215">
        <f t="shared" ca="1" si="53"/>
        <v>26.266666666666666</v>
      </c>
      <c r="N365" s="1233">
        <v>44781</v>
      </c>
      <c r="O365" s="1232">
        <f t="shared" si="54"/>
        <v>13.066666666666666</v>
      </c>
      <c r="P365" s="673" t="s">
        <v>387</v>
      </c>
      <c r="Q365" s="1232">
        <v>198</v>
      </c>
      <c r="W365" s="1232">
        <v>31</v>
      </c>
      <c r="X365" s="1232">
        <v>31</v>
      </c>
      <c r="Y365" s="1232">
        <v>31</v>
      </c>
      <c r="Z365" s="1232"/>
      <c r="AA365" s="1232">
        <v>31</v>
      </c>
      <c r="AB365" s="1232">
        <v>31</v>
      </c>
      <c r="AC365" s="1232">
        <v>31</v>
      </c>
    </row>
    <row r="366" spans="1:34" ht="15.95">
      <c r="A366" s="627" t="s">
        <v>847</v>
      </c>
      <c r="B366" s="627">
        <v>6</v>
      </c>
      <c r="D366" s="87" t="s">
        <v>853</v>
      </c>
      <c r="F366" s="87">
        <v>1385323</v>
      </c>
      <c r="G366" s="627" t="s">
        <v>144</v>
      </c>
      <c r="H366" s="627" t="s">
        <v>179</v>
      </c>
      <c r="I366" s="627" t="s">
        <v>329</v>
      </c>
      <c r="J366" s="77">
        <v>44202</v>
      </c>
      <c r="K366" s="1214">
        <f t="shared" ca="1" si="51"/>
        <v>2.6722222222222221</v>
      </c>
      <c r="L366" s="87">
        <f t="shared" ca="1" si="52"/>
        <v>975</v>
      </c>
      <c r="M366" s="87">
        <f t="shared" ca="1" si="53"/>
        <v>32.5</v>
      </c>
      <c r="N366" s="1212">
        <v>44781</v>
      </c>
      <c r="O366" s="627">
        <f t="shared" si="54"/>
        <v>19.3</v>
      </c>
      <c r="P366" s="673" t="s">
        <v>387</v>
      </c>
      <c r="Q366" s="627">
        <v>186</v>
      </c>
      <c r="W366" s="627">
        <v>30</v>
      </c>
      <c r="X366" s="627">
        <v>30</v>
      </c>
      <c r="Y366" s="627">
        <v>30</v>
      </c>
      <c r="AA366" s="627">
        <v>30</v>
      </c>
      <c r="AB366" s="627">
        <v>30</v>
      </c>
      <c r="AC366" s="627">
        <v>30</v>
      </c>
    </row>
    <row r="367" spans="1:34" ht="15.95">
      <c r="A367" s="627" t="s">
        <v>847</v>
      </c>
      <c r="B367" s="627">
        <v>7</v>
      </c>
      <c r="D367" s="87" t="s">
        <v>854</v>
      </c>
      <c r="F367" s="87">
        <v>1385323</v>
      </c>
      <c r="G367" s="627" t="s">
        <v>144</v>
      </c>
      <c r="H367" s="627" t="s">
        <v>179</v>
      </c>
      <c r="I367" s="627" t="s">
        <v>326</v>
      </c>
      <c r="J367" s="77">
        <v>44202</v>
      </c>
      <c r="K367" s="1214">
        <f t="shared" ca="1" si="51"/>
        <v>2.6722222222222221</v>
      </c>
      <c r="L367" s="87">
        <f t="shared" ca="1" si="52"/>
        <v>975</v>
      </c>
      <c r="M367" s="87">
        <f t="shared" ca="1" si="53"/>
        <v>32.5</v>
      </c>
      <c r="N367" s="1212">
        <v>44781</v>
      </c>
      <c r="O367" s="627">
        <f t="shared" si="54"/>
        <v>19.3</v>
      </c>
      <c r="P367" s="673" t="s">
        <v>387</v>
      </c>
      <c r="Q367" s="627">
        <v>162</v>
      </c>
      <c r="W367" s="627">
        <v>29</v>
      </c>
      <c r="X367" s="627">
        <v>28</v>
      </c>
      <c r="Y367" s="627">
        <v>27</v>
      </c>
      <c r="AA367" s="627">
        <v>28</v>
      </c>
      <c r="AB367" s="627">
        <v>27</v>
      </c>
      <c r="AC367" s="627">
        <v>28</v>
      </c>
    </row>
    <row r="368" spans="1:34" ht="15.95">
      <c r="A368" s="627" t="s">
        <v>847</v>
      </c>
      <c r="B368" s="1232">
        <v>8</v>
      </c>
      <c r="C368" s="1232"/>
      <c r="D368" s="1215" t="s">
        <v>855</v>
      </c>
      <c r="F368" s="1215">
        <v>1385323</v>
      </c>
      <c r="G368" s="1232" t="s">
        <v>144</v>
      </c>
      <c r="H368" s="1232" t="s">
        <v>179</v>
      </c>
      <c r="I368" s="1232" t="s">
        <v>316</v>
      </c>
      <c r="J368" s="1217">
        <v>44202</v>
      </c>
      <c r="K368" s="1218">
        <f t="shared" ca="1" si="51"/>
        <v>2.6722222222222221</v>
      </c>
      <c r="L368" s="1215">
        <f t="shared" ca="1" si="52"/>
        <v>975</v>
      </c>
      <c r="M368" s="1215">
        <f t="shared" ca="1" si="53"/>
        <v>32.5</v>
      </c>
      <c r="N368" s="1233">
        <v>44781</v>
      </c>
      <c r="O368" s="1232">
        <f t="shared" si="54"/>
        <v>19.3</v>
      </c>
      <c r="P368" s="673" t="s">
        <v>387</v>
      </c>
      <c r="Q368" s="1232">
        <v>187</v>
      </c>
      <c r="W368" s="1232">
        <v>32</v>
      </c>
      <c r="X368" s="1232">
        <v>32</v>
      </c>
      <c r="Y368" s="1232">
        <v>31</v>
      </c>
      <c r="Z368" s="1232"/>
      <c r="AA368" s="1232">
        <v>31</v>
      </c>
      <c r="AB368" s="1232">
        <v>32</v>
      </c>
      <c r="AC368" s="1232">
        <v>32</v>
      </c>
    </row>
    <row r="369" spans="1:29" ht="17.100000000000001">
      <c r="A369" s="627" t="s">
        <v>847</v>
      </c>
      <c r="B369" s="627">
        <v>9</v>
      </c>
      <c r="D369" s="87" t="s">
        <v>856</v>
      </c>
      <c r="F369" s="87">
        <v>1343447</v>
      </c>
      <c r="G369" s="627" t="s">
        <v>144</v>
      </c>
      <c r="H369" s="627" t="s">
        <v>179</v>
      </c>
      <c r="I369" s="1211" t="s">
        <v>323</v>
      </c>
      <c r="J369" s="77">
        <v>44250</v>
      </c>
      <c r="K369" s="1214">
        <f t="shared" ca="1" si="51"/>
        <v>2.5416666666666665</v>
      </c>
      <c r="L369" s="87">
        <f t="shared" ca="1" si="52"/>
        <v>927</v>
      </c>
      <c r="M369" s="87">
        <f t="shared" ca="1" si="53"/>
        <v>30.9</v>
      </c>
      <c r="N369" s="1212">
        <v>44781</v>
      </c>
      <c r="O369" s="627">
        <f t="shared" si="54"/>
        <v>17.7</v>
      </c>
      <c r="P369" s="673" t="s">
        <v>141</v>
      </c>
      <c r="Q369" s="627">
        <v>191</v>
      </c>
      <c r="W369" s="627">
        <v>36</v>
      </c>
      <c r="X369" s="627">
        <v>40</v>
      </c>
      <c r="Y369" s="627">
        <v>44</v>
      </c>
      <c r="AA369" s="627">
        <v>47</v>
      </c>
      <c r="AB369" s="627">
        <v>49</v>
      </c>
      <c r="AC369" s="627">
        <v>51</v>
      </c>
    </row>
    <row r="370" spans="1:29" ht="17.100000000000001">
      <c r="A370" s="627" t="s">
        <v>847</v>
      </c>
      <c r="B370" s="627">
        <v>10</v>
      </c>
      <c r="D370" s="87" t="s">
        <v>857</v>
      </c>
      <c r="F370" s="87">
        <v>1343447</v>
      </c>
      <c r="G370" s="627" t="s">
        <v>144</v>
      </c>
      <c r="H370" s="627" t="s">
        <v>179</v>
      </c>
      <c r="I370" s="1211" t="s">
        <v>813</v>
      </c>
      <c r="J370" s="77">
        <v>44255</v>
      </c>
      <c r="K370" s="1214">
        <f t="shared" ca="1" si="51"/>
        <v>2.5222222222222221</v>
      </c>
      <c r="L370" s="87">
        <f t="shared" ca="1" si="52"/>
        <v>922</v>
      </c>
      <c r="M370" s="87">
        <f t="shared" ca="1" si="53"/>
        <v>30.733333333333334</v>
      </c>
      <c r="N370" s="1212">
        <v>44781</v>
      </c>
      <c r="O370" s="627">
        <f t="shared" si="54"/>
        <v>17.533333333333335</v>
      </c>
      <c r="P370" s="673" t="s">
        <v>141</v>
      </c>
      <c r="Q370" s="627">
        <v>141</v>
      </c>
      <c r="W370" s="627">
        <v>26</v>
      </c>
      <c r="X370" s="627">
        <v>29</v>
      </c>
      <c r="Y370" s="627">
        <v>32</v>
      </c>
      <c r="AA370" s="627">
        <v>35</v>
      </c>
      <c r="AB370" s="627">
        <v>38</v>
      </c>
      <c r="AC370" s="627">
        <v>38</v>
      </c>
    </row>
    <row r="371" spans="1:29" ht="17.100000000000001">
      <c r="A371" s="627" t="s">
        <v>847</v>
      </c>
      <c r="B371" s="627">
        <v>11</v>
      </c>
      <c r="D371" s="87" t="s">
        <v>858</v>
      </c>
      <c r="F371" s="87">
        <v>1343447</v>
      </c>
      <c r="G371" s="627" t="s">
        <v>144</v>
      </c>
      <c r="H371" s="627" t="s">
        <v>179</v>
      </c>
      <c r="I371" s="1211" t="s">
        <v>763</v>
      </c>
      <c r="J371" s="77">
        <v>44255</v>
      </c>
      <c r="K371" s="1214">
        <f t="shared" ca="1" si="51"/>
        <v>2.5222222222222221</v>
      </c>
      <c r="L371" s="87">
        <f t="shared" ca="1" si="52"/>
        <v>922</v>
      </c>
      <c r="M371" s="87">
        <f t="shared" ca="1" si="53"/>
        <v>30.733333333333334</v>
      </c>
      <c r="N371" s="1212">
        <v>44781</v>
      </c>
      <c r="O371" s="627">
        <f t="shared" si="54"/>
        <v>17.533333333333335</v>
      </c>
      <c r="P371" s="673" t="s">
        <v>141</v>
      </c>
      <c r="Q371" s="627">
        <v>168</v>
      </c>
      <c r="W371" s="627">
        <v>27</v>
      </c>
      <c r="X371" s="627">
        <v>31</v>
      </c>
      <c r="Y371" s="627">
        <v>34</v>
      </c>
      <c r="AA371" s="627">
        <v>38</v>
      </c>
      <c r="AB371" s="627">
        <v>40</v>
      </c>
      <c r="AC371" s="627">
        <v>41</v>
      </c>
    </row>
    <row r="372" spans="1:29" ht="17.100000000000001">
      <c r="A372" s="627" t="s">
        <v>847</v>
      </c>
      <c r="B372" s="1232">
        <v>12</v>
      </c>
      <c r="C372" s="1232"/>
      <c r="D372" s="1215" t="s">
        <v>859</v>
      </c>
      <c r="F372" s="1215">
        <v>1343447</v>
      </c>
      <c r="G372" s="1232" t="s">
        <v>144</v>
      </c>
      <c r="H372" s="1232" t="s">
        <v>179</v>
      </c>
      <c r="I372" s="1216" t="s">
        <v>860</v>
      </c>
      <c r="J372" s="1217">
        <v>44255</v>
      </c>
      <c r="K372" s="1218">
        <f t="shared" ca="1" si="51"/>
        <v>2.5222222222222221</v>
      </c>
      <c r="L372" s="1215">
        <f t="shared" ca="1" si="52"/>
        <v>922</v>
      </c>
      <c r="M372" s="1215">
        <f t="shared" ca="1" si="53"/>
        <v>30.733333333333334</v>
      </c>
      <c r="N372" s="1233">
        <v>44781</v>
      </c>
      <c r="O372" s="1232">
        <f t="shared" si="54"/>
        <v>17.533333333333335</v>
      </c>
      <c r="P372" s="673" t="s">
        <v>141</v>
      </c>
      <c r="Q372" s="1232">
        <v>186</v>
      </c>
      <c r="W372" s="1232">
        <v>25</v>
      </c>
      <c r="X372" s="1232">
        <v>28</v>
      </c>
      <c r="Y372" s="1232">
        <v>29</v>
      </c>
      <c r="Z372" s="1232"/>
      <c r="AA372" s="1232">
        <v>31</v>
      </c>
      <c r="AB372" s="1232">
        <v>33</v>
      </c>
      <c r="AC372" s="1232">
        <v>34</v>
      </c>
    </row>
    <row r="373" spans="1:29" ht="17.100000000000001">
      <c r="A373" s="627" t="s">
        <v>847</v>
      </c>
      <c r="B373" s="627">
        <v>13</v>
      </c>
      <c r="D373" s="87" t="s">
        <v>861</v>
      </c>
      <c r="F373" s="87">
        <v>1385316</v>
      </c>
      <c r="G373" s="627" t="s">
        <v>142</v>
      </c>
      <c r="H373" s="627" t="s">
        <v>179</v>
      </c>
      <c r="I373" s="1211" t="s">
        <v>329</v>
      </c>
      <c r="J373" s="77">
        <v>44219</v>
      </c>
      <c r="K373" s="1214">
        <f t="shared" ca="1" si="51"/>
        <v>2.625</v>
      </c>
      <c r="L373" s="87">
        <f t="shared" ca="1" si="52"/>
        <v>958</v>
      </c>
      <c r="M373" s="87">
        <f t="shared" ca="1" si="53"/>
        <v>31.933333333333334</v>
      </c>
      <c r="N373" s="1212">
        <v>44781</v>
      </c>
      <c r="O373" s="627">
        <f t="shared" si="54"/>
        <v>18.733333333333334</v>
      </c>
      <c r="P373" s="673" t="s">
        <v>141</v>
      </c>
      <c r="Q373" s="627">
        <v>172</v>
      </c>
      <c r="W373" s="627">
        <v>30</v>
      </c>
      <c r="X373" s="627">
        <v>33</v>
      </c>
      <c r="Y373" s="627">
        <v>34</v>
      </c>
      <c r="AA373" s="627">
        <v>37</v>
      </c>
      <c r="AB373" s="627">
        <v>38</v>
      </c>
      <c r="AC373" s="627">
        <v>38</v>
      </c>
    </row>
    <row r="374" spans="1:29" ht="17.100000000000001">
      <c r="A374" s="627" t="s">
        <v>847</v>
      </c>
      <c r="B374" s="627">
        <v>14</v>
      </c>
      <c r="D374" s="87" t="s">
        <v>862</v>
      </c>
      <c r="F374" s="87">
        <v>1385316</v>
      </c>
      <c r="G374" s="627" t="s">
        <v>142</v>
      </c>
      <c r="H374" s="627" t="s">
        <v>179</v>
      </c>
      <c r="I374" s="1211" t="s">
        <v>811</v>
      </c>
      <c r="J374" s="77">
        <v>44219</v>
      </c>
      <c r="K374" s="1214">
        <f t="shared" ca="1" si="51"/>
        <v>2.625</v>
      </c>
      <c r="L374" s="87">
        <f t="shared" ca="1" si="52"/>
        <v>958</v>
      </c>
      <c r="M374" s="87">
        <f t="shared" ca="1" si="53"/>
        <v>31.933333333333334</v>
      </c>
      <c r="N374" s="1212">
        <v>44781</v>
      </c>
      <c r="O374" s="627">
        <f t="shared" si="54"/>
        <v>18.733333333333334</v>
      </c>
      <c r="P374" s="673" t="s">
        <v>141</v>
      </c>
      <c r="Q374" s="627">
        <v>141</v>
      </c>
      <c r="W374" s="627">
        <v>32</v>
      </c>
      <c r="X374" s="627">
        <v>36</v>
      </c>
      <c r="Y374" s="627">
        <v>39</v>
      </c>
      <c r="AA374" s="627">
        <v>43</v>
      </c>
      <c r="AB374" s="627">
        <v>46</v>
      </c>
      <c r="AC374" s="627">
        <v>46</v>
      </c>
    </row>
    <row r="375" spans="1:29" ht="17.100000000000001">
      <c r="A375" s="627" t="s">
        <v>847</v>
      </c>
      <c r="B375" s="627">
        <v>15</v>
      </c>
      <c r="D375" s="87" t="s">
        <v>863</v>
      </c>
      <c r="F375" s="87">
        <v>1385316</v>
      </c>
      <c r="G375" s="627" t="s">
        <v>142</v>
      </c>
      <c r="H375" s="627" t="s">
        <v>179</v>
      </c>
      <c r="I375" s="1211" t="s">
        <v>813</v>
      </c>
      <c r="J375" s="77">
        <v>44219</v>
      </c>
      <c r="K375" s="1214">
        <f t="shared" ca="1" si="51"/>
        <v>2.625</v>
      </c>
      <c r="L375" s="87">
        <f t="shared" ca="1" si="52"/>
        <v>958</v>
      </c>
      <c r="M375" s="87">
        <f t="shared" ca="1" si="53"/>
        <v>31.933333333333334</v>
      </c>
      <c r="N375" s="1212">
        <v>44781</v>
      </c>
      <c r="O375" s="627">
        <f t="shared" si="54"/>
        <v>18.733333333333334</v>
      </c>
      <c r="P375" s="673" t="s">
        <v>141</v>
      </c>
      <c r="Q375" s="627">
        <v>160</v>
      </c>
      <c r="W375" s="627">
        <v>30</v>
      </c>
      <c r="X375" s="627">
        <v>35</v>
      </c>
      <c r="Y375" s="627">
        <v>37</v>
      </c>
      <c r="AA375" s="627">
        <v>42</v>
      </c>
      <c r="AB375" s="627">
        <v>44</v>
      </c>
      <c r="AC375" s="627">
        <v>45</v>
      </c>
    </row>
    <row r="376" spans="1:29" ht="17.100000000000001">
      <c r="A376" s="627" t="s">
        <v>847</v>
      </c>
      <c r="B376" s="627">
        <v>16</v>
      </c>
      <c r="D376" s="87" t="s">
        <v>864</v>
      </c>
      <c r="F376" s="87">
        <v>1385316</v>
      </c>
      <c r="G376" s="627" t="s">
        <v>142</v>
      </c>
      <c r="H376" s="627" t="s">
        <v>179</v>
      </c>
      <c r="I376" s="1211" t="s">
        <v>815</v>
      </c>
      <c r="J376" s="77">
        <v>44219</v>
      </c>
      <c r="K376" s="1214">
        <f t="shared" ca="1" si="51"/>
        <v>2.625</v>
      </c>
      <c r="L376" s="87">
        <f t="shared" ca="1" si="52"/>
        <v>958</v>
      </c>
      <c r="M376" s="87">
        <f t="shared" ca="1" si="53"/>
        <v>31.933333333333334</v>
      </c>
      <c r="N376" s="1212">
        <v>44781</v>
      </c>
      <c r="O376" s="627">
        <f t="shared" si="54"/>
        <v>18.733333333333334</v>
      </c>
      <c r="P376" s="673" t="s">
        <v>141</v>
      </c>
      <c r="Q376" s="627">
        <v>153</v>
      </c>
      <c r="W376" s="627">
        <v>31</v>
      </c>
      <c r="X376" s="627">
        <v>34</v>
      </c>
      <c r="Y376" s="627">
        <v>37</v>
      </c>
      <c r="AA376" s="627">
        <v>42</v>
      </c>
      <c r="AB376" s="627">
        <v>44</v>
      </c>
      <c r="AC376" s="627">
        <v>44</v>
      </c>
    </row>
    <row r="377" spans="1:29" ht="17.100000000000001">
      <c r="A377" s="627" t="s">
        <v>847</v>
      </c>
      <c r="B377" s="627">
        <v>17</v>
      </c>
      <c r="D377" s="87" t="s">
        <v>865</v>
      </c>
      <c r="F377" s="87">
        <v>1385316</v>
      </c>
      <c r="G377" s="627" t="s">
        <v>142</v>
      </c>
      <c r="H377" s="627" t="s">
        <v>179</v>
      </c>
      <c r="I377" s="1211" t="s">
        <v>320</v>
      </c>
      <c r="J377" s="77">
        <v>44219</v>
      </c>
      <c r="K377" s="1214">
        <f t="shared" ca="1" si="51"/>
        <v>2.625</v>
      </c>
      <c r="L377" s="87">
        <f t="shared" ca="1" si="52"/>
        <v>958</v>
      </c>
      <c r="M377" s="87">
        <f t="shared" ca="1" si="53"/>
        <v>31.933333333333334</v>
      </c>
      <c r="N377" s="1212">
        <v>44781</v>
      </c>
      <c r="O377" s="627">
        <f t="shared" si="54"/>
        <v>18.733333333333334</v>
      </c>
      <c r="P377" s="673" t="s">
        <v>141</v>
      </c>
      <c r="Q377" s="627">
        <v>140</v>
      </c>
      <c r="W377" s="627">
        <v>31</v>
      </c>
      <c r="X377" s="627">
        <v>36</v>
      </c>
      <c r="Y377" s="627">
        <v>40</v>
      </c>
      <c r="AA377" s="627">
        <v>46</v>
      </c>
      <c r="AB377" s="627">
        <v>49</v>
      </c>
      <c r="AC377" s="627">
        <v>50</v>
      </c>
    </row>
    <row r="379" spans="1:29" ht="15.95">
      <c r="A379" s="627" t="s">
        <v>866</v>
      </c>
      <c r="B379" s="627">
        <v>1</v>
      </c>
      <c r="D379" s="627" t="s">
        <v>867</v>
      </c>
      <c r="F379" s="87">
        <v>1441994</v>
      </c>
      <c r="G379" s="87" t="s">
        <v>142</v>
      </c>
      <c r="H379" s="87" t="s">
        <v>183</v>
      </c>
      <c r="J379" s="77">
        <v>44261</v>
      </c>
      <c r="K379" s="1214">
        <f ca="1">YEARFRAC(J379,TODAY())</f>
        <v>2.5055555555555555</v>
      </c>
      <c r="L379" s="87">
        <f ca="1">_xlfn.DAYS(TODAY(),J379)</f>
        <v>916</v>
      </c>
      <c r="M379" s="87">
        <f ca="1">L379/30</f>
        <v>30.533333333333335</v>
      </c>
      <c r="N379" s="77">
        <v>44809</v>
      </c>
      <c r="O379" s="627">
        <f t="shared" ref="O379:O395" si="55">_xlfn.DAYS(N379,J379)/30</f>
        <v>18.266666666666666</v>
      </c>
      <c r="P379" s="673" t="s">
        <v>141</v>
      </c>
      <c r="Q379" s="627">
        <v>196</v>
      </c>
      <c r="W379" s="627">
        <v>31</v>
      </c>
      <c r="X379" s="627">
        <v>38</v>
      </c>
    </row>
    <row r="380" spans="1:29" ht="15.95">
      <c r="A380" s="627" t="s">
        <v>866</v>
      </c>
      <c r="B380" s="627">
        <v>2</v>
      </c>
      <c r="D380" s="1232" t="s">
        <v>868</v>
      </c>
      <c r="F380" s="1215">
        <v>1441994</v>
      </c>
      <c r="G380" s="1215" t="s">
        <v>144</v>
      </c>
      <c r="H380" s="1215" t="s">
        <v>183</v>
      </c>
      <c r="I380" s="1232"/>
      <c r="J380" s="1217">
        <v>44261</v>
      </c>
      <c r="K380" s="1218">
        <f t="shared" ref="K380" ca="1" si="56">YEARFRAC(J380,TODAY())</f>
        <v>2.5055555555555555</v>
      </c>
      <c r="L380" s="1215">
        <f t="shared" ref="L380" ca="1" si="57">_xlfn.DAYS(TODAY(),J380)</f>
        <v>916</v>
      </c>
      <c r="M380" s="1215">
        <f t="shared" ref="M380" ca="1" si="58">L380/30</f>
        <v>30.533333333333335</v>
      </c>
      <c r="N380" s="1217">
        <v>44809</v>
      </c>
      <c r="O380" s="1232">
        <f t="shared" si="55"/>
        <v>18.266666666666666</v>
      </c>
      <c r="P380" s="673" t="s">
        <v>141</v>
      </c>
      <c r="Q380" s="1232">
        <v>190</v>
      </c>
      <c r="W380" s="1232">
        <v>30</v>
      </c>
      <c r="X380" s="1232">
        <v>38</v>
      </c>
    </row>
    <row r="381" spans="1:29" ht="15.95">
      <c r="A381" s="627" t="s">
        <v>866</v>
      </c>
      <c r="B381" s="627">
        <v>3</v>
      </c>
      <c r="D381" s="1232" t="s">
        <v>869</v>
      </c>
      <c r="F381" s="1215">
        <v>1416090</v>
      </c>
      <c r="G381" s="1215" t="s">
        <v>142</v>
      </c>
      <c r="H381" s="1215" t="s">
        <v>183</v>
      </c>
      <c r="I381" s="1215"/>
      <c r="J381" s="1217">
        <v>44261</v>
      </c>
      <c r="K381" s="1218">
        <f ca="1">YEARFRAC(J381,TODAY())</f>
        <v>2.5055555555555555</v>
      </c>
      <c r="L381" s="1215">
        <f ca="1">_xlfn.DAYS(TODAY(),J381)</f>
        <v>916</v>
      </c>
      <c r="M381" s="1215">
        <f ca="1">L381/30</f>
        <v>30.533333333333335</v>
      </c>
      <c r="N381" s="1217">
        <v>44809</v>
      </c>
      <c r="O381" s="1232">
        <f t="shared" si="55"/>
        <v>18.266666666666666</v>
      </c>
      <c r="P381" s="673" t="s">
        <v>141</v>
      </c>
      <c r="Q381" s="1232">
        <v>173</v>
      </c>
      <c r="W381" s="1232">
        <v>32</v>
      </c>
      <c r="X381" s="1232">
        <v>38</v>
      </c>
    </row>
    <row r="382" spans="1:29" ht="15.95">
      <c r="A382" s="627" t="s">
        <v>866</v>
      </c>
      <c r="B382" s="627">
        <v>4</v>
      </c>
      <c r="D382" s="627" t="s">
        <v>870</v>
      </c>
      <c r="F382" s="87">
        <v>1459509</v>
      </c>
      <c r="G382" s="1107" t="s">
        <v>142</v>
      </c>
      <c r="H382" s="627" t="s">
        <v>179</v>
      </c>
      <c r="I382" s="627" t="s">
        <v>329</v>
      </c>
      <c r="J382" s="77">
        <v>44626</v>
      </c>
      <c r="K382" s="1214">
        <f t="shared" ref="K382:K395" ca="1" si="59">YEARFRAC(J382,TODAY())</f>
        <v>1.5055555555555555</v>
      </c>
      <c r="L382" s="87">
        <f t="shared" ref="L382:L395" ca="1" si="60">_xlfn.DAYS(TODAY(),J382)</f>
        <v>551</v>
      </c>
      <c r="M382" s="87">
        <f t="shared" ref="M382:M395" ca="1" si="61">L382/30</f>
        <v>18.366666666666667</v>
      </c>
      <c r="N382" s="77">
        <v>44809</v>
      </c>
      <c r="O382" s="627">
        <f t="shared" si="55"/>
        <v>6.1</v>
      </c>
      <c r="P382" s="673" t="s">
        <v>387</v>
      </c>
      <c r="Q382" s="627">
        <v>217</v>
      </c>
      <c r="W382" s="627">
        <v>27</v>
      </c>
      <c r="X382" s="627">
        <v>28</v>
      </c>
    </row>
    <row r="383" spans="1:29" ht="15.95">
      <c r="A383" s="627" t="s">
        <v>866</v>
      </c>
      <c r="B383" s="627">
        <v>5</v>
      </c>
      <c r="D383" s="627" t="s">
        <v>871</v>
      </c>
      <c r="F383" s="87">
        <v>1459509</v>
      </c>
      <c r="G383" s="1107" t="s">
        <v>872</v>
      </c>
      <c r="H383" s="627" t="s">
        <v>179</v>
      </c>
      <c r="I383" s="627" t="s">
        <v>326</v>
      </c>
      <c r="J383" s="77">
        <v>44626</v>
      </c>
      <c r="K383" s="1214">
        <f t="shared" ca="1" si="59"/>
        <v>1.5055555555555555</v>
      </c>
      <c r="L383" s="87">
        <f t="shared" ca="1" si="60"/>
        <v>551</v>
      </c>
      <c r="M383" s="87">
        <f t="shared" ca="1" si="61"/>
        <v>18.366666666666667</v>
      </c>
      <c r="N383" s="77">
        <v>44809</v>
      </c>
      <c r="O383" s="627">
        <f t="shared" si="55"/>
        <v>6.1</v>
      </c>
      <c r="P383" s="673" t="s">
        <v>387</v>
      </c>
      <c r="Q383" s="627">
        <v>217</v>
      </c>
      <c r="W383" s="627">
        <v>27</v>
      </c>
      <c r="X383" s="627">
        <v>30</v>
      </c>
    </row>
    <row r="384" spans="1:29" ht="15.95">
      <c r="A384" s="627" t="s">
        <v>866</v>
      </c>
      <c r="B384" s="627">
        <v>6</v>
      </c>
      <c r="D384" s="627" t="s">
        <v>873</v>
      </c>
      <c r="F384" s="87">
        <v>1459509</v>
      </c>
      <c r="G384" s="1107" t="s">
        <v>872</v>
      </c>
      <c r="H384" s="627" t="s">
        <v>179</v>
      </c>
      <c r="I384" s="627" t="s">
        <v>316</v>
      </c>
      <c r="J384" s="77">
        <v>44626</v>
      </c>
      <c r="K384" s="1214">
        <f t="shared" ca="1" si="59"/>
        <v>1.5055555555555555</v>
      </c>
      <c r="L384" s="87">
        <f t="shared" ca="1" si="60"/>
        <v>551</v>
      </c>
      <c r="M384" s="87">
        <f t="shared" ca="1" si="61"/>
        <v>18.366666666666667</v>
      </c>
      <c r="N384" s="77">
        <v>44809</v>
      </c>
      <c r="O384" s="627">
        <f t="shared" si="55"/>
        <v>6.1</v>
      </c>
      <c r="P384" s="673" t="s">
        <v>387</v>
      </c>
      <c r="Q384" s="627">
        <v>235</v>
      </c>
      <c r="W384" s="627">
        <v>27</v>
      </c>
      <c r="X384" s="627">
        <v>27</v>
      </c>
    </row>
    <row r="385" spans="1:24" ht="15.95">
      <c r="A385" s="627" t="s">
        <v>866</v>
      </c>
      <c r="B385" s="627">
        <v>7</v>
      </c>
      <c r="D385" s="1232" t="s">
        <v>874</v>
      </c>
      <c r="F385" s="1215">
        <v>1459509</v>
      </c>
      <c r="G385" s="1868" t="s">
        <v>872</v>
      </c>
      <c r="H385" s="1232" t="s">
        <v>179</v>
      </c>
      <c r="I385" s="1232" t="s">
        <v>323</v>
      </c>
      <c r="J385" s="1217">
        <v>44626</v>
      </c>
      <c r="K385" s="1218">
        <f t="shared" ca="1" si="59"/>
        <v>1.5055555555555555</v>
      </c>
      <c r="L385" s="1215">
        <f t="shared" ca="1" si="60"/>
        <v>551</v>
      </c>
      <c r="M385" s="1215">
        <f t="shared" ca="1" si="61"/>
        <v>18.366666666666667</v>
      </c>
      <c r="N385" s="1217">
        <v>44809</v>
      </c>
      <c r="O385" s="1232">
        <f t="shared" si="55"/>
        <v>6.1</v>
      </c>
      <c r="P385" s="673" t="s">
        <v>387</v>
      </c>
      <c r="Q385" s="1232">
        <v>202</v>
      </c>
      <c r="W385" s="1232">
        <v>26</v>
      </c>
      <c r="X385" s="1232">
        <v>28</v>
      </c>
    </row>
    <row r="386" spans="1:24" ht="15.95">
      <c r="A386" s="627" t="s">
        <v>866</v>
      </c>
      <c r="B386" s="627">
        <v>8</v>
      </c>
      <c r="D386" s="627" t="s">
        <v>875</v>
      </c>
      <c r="F386" s="87">
        <v>1479801</v>
      </c>
      <c r="G386" s="1107" t="s">
        <v>876</v>
      </c>
      <c r="H386" s="627" t="s">
        <v>179</v>
      </c>
      <c r="I386" s="627" t="s">
        <v>329</v>
      </c>
      <c r="J386" s="77">
        <v>44626</v>
      </c>
      <c r="K386" s="1214">
        <f t="shared" ca="1" si="59"/>
        <v>1.5055555555555555</v>
      </c>
      <c r="L386" s="87">
        <f t="shared" ca="1" si="60"/>
        <v>551</v>
      </c>
      <c r="M386" s="87">
        <f t="shared" ca="1" si="61"/>
        <v>18.366666666666667</v>
      </c>
      <c r="N386" s="77">
        <v>44809</v>
      </c>
      <c r="O386" s="627">
        <f t="shared" si="55"/>
        <v>6.1</v>
      </c>
      <c r="P386" s="673" t="s">
        <v>387</v>
      </c>
      <c r="Q386" s="627">
        <v>143</v>
      </c>
      <c r="W386" s="627">
        <v>21</v>
      </c>
      <c r="X386" s="627">
        <v>23</v>
      </c>
    </row>
    <row r="387" spans="1:24" ht="15.95">
      <c r="A387" s="627" t="s">
        <v>866</v>
      </c>
      <c r="B387" s="627">
        <v>9</v>
      </c>
      <c r="D387" s="627" t="s">
        <v>877</v>
      </c>
      <c r="F387" s="87">
        <v>1479801</v>
      </c>
      <c r="G387" s="1107" t="s">
        <v>876</v>
      </c>
      <c r="H387" s="627" t="s">
        <v>179</v>
      </c>
      <c r="I387" s="627" t="s">
        <v>326</v>
      </c>
      <c r="J387" s="77">
        <v>44626</v>
      </c>
      <c r="K387" s="1214">
        <f t="shared" ca="1" si="59"/>
        <v>1.5055555555555555</v>
      </c>
      <c r="L387" s="87">
        <f t="shared" ca="1" si="60"/>
        <v>551</v>
      </c>
      <c r="M387" s="87">
        <f t="shared" ca="1" si="61"/>
        <v>18.366666666666667</v>
      </c>
      <c r="N387" s="77">
        <v>44809</v>
      </c>
      <c r="O387" s="627">
        <f t="shared" si="55"/>
        <v>6.1</v>
      </c>
      <c r="P387" s="673" t="s">
        <v>387</v>
      </c>
      <c r="Q387" s="627">
        <v>162</v>
      </c>
      <c r="W387" s="627">
        <v>22</v>
      </c>
      <c r="X387" s="627">
        <v>23</v>
      </c>
    </row>
    <row r="388" spans="1:24" ht="15.95">
      <c r="A388" s="627" t="s">
        <v>866</v>
      </c>
      <c r="B388" s="627">
        <v>10</v>
      </c>
      <c r="D388" s="1232" t="s">
        <v>878</v>
      </c>
      <c r="F388" s="1215">
        <v>1479801</v>
      </c>
      <c r="G388" s="1868" t="s">
        <v>876</v>
      </c>
      <c r="H388" s="1232" t="s">
        <v>179</v>
      </c>
      <c r="I388" s="1232" t="s">
        <v>316</v>
      </c>
      <c r="J388" s="1217">
        <v>44626</v>
      </c>
      <c r="K388" s="1218">
        <f t="shared" ca="1" si="59"/>
        <v>1.5055555555555555</v>
      </c>
      <c r="L388" s="1215">
        <f t="shared" ca="1" si="60"/>
        <v>551</v>
      </c>
      <c r="M388" s="1215">
        <f t="shared" ca="1" si="61"/>
        <v>18.366666666666667</v>
      </c>
      <c r="N388" s="1217">
        <v>44809</v>
      </c>
      <c r="O388" s="1232">
        <f t="shared" si="55"/>
        <v>6.1</v>
      </c>
      <c r="P388" s="673" t="s">
        <v>387</v>
      </c>
      <c r="Q388" s="1232">
        <v>207</v>
      </c>
      <c r="W388" s="1232">
        <v>22</v>
      </c>
      <c r="X388" s="1232">
        <v>22</v>
      </c>
    </row>
    <row r="389" spans="1:24" ht="15.95">
      <c r="A389" s="627" t="s">
        <v>866</v>
      </c>
      <c r="B389" s="627">
        <v>11</v>
      </c>
      <c r="D389" s="627" t="s">
        <v>879</v>
      </c>
      <c r="F389" s="87">
        <v>1497399</v>
      </c>
      <c r="G389" s="627" t="s">
        <v>142</v>
      </c>
      <c r="H389" s="627" t="s">
        <v>170</v>
      </c>
      <c r="I389" s="627" t="s">
        <v>329</v>
      </c>
      <c r="J389" s="77">
        <v>44633</v>
      </c>
      <c r="K389" s="1214">
        <f t="shared" ca="1" si="59"/>
        <v>1.4861111111111112</v>
      </c>
      <c r="L389" s="87">
        <f t="shared" ca="1" si="60"/>
        <v>544</v>
      </c>
      <c r="M389" s="87">
        <f t="shared" ca="1" si="61"/>
        <v>18.133333333333333</v>
      </c>
      <c r="N389" s="77">
        <v>44809</v>
      </c>
      <c r="O389" s="627">
        <f t="shared" si="55"/>
        <v>5.8666666666666663</v>
      </c>
      <c r="P389" s="673" t="s">
        <v>387</v>
      </c>
      <c r="Q389" s="627">
        <v>181</v>
      </c>
      <c r="W389" s="627">
        <v>27</v>
      </c>
      <c r="X389" s="627">
        <v>27</v>
      </c>
    </row>
    <row r="390" spans="1:24" ht="15.95">
      <c r="A390" s="627" t="s">
        <v>866</v>
      </c>
      <c r="B390" s="627">
        <v>12</v>
      </c>
      <c r="D390" s="627" t="s">
        <v>880</v>
      </c>
      <c r="F390" s="87">
        <v>1497399</v>
      </c>
      <c r="G390" s="627" t="s">
        <v>142</v>
      </c>
      <c r="H390" s="627" t="s">
        <v>170</v>
      </c>
      <c r="I390" s="627" t="s">
        <v>326</v>
      </c>
      <c r="J390" s="77">
        <v>44633</v>
      </c>
      <c r="K390" s="1214">
        <f t="shared" ca="1" si="59"/>
        <v>1.4861111111111112</v>
      </c>
      <c r="L390" s="87">
        <f t="shared" ca="1" si="60"/>
        <v>544</v>
      </c>
      <c r="M390" s="87">
        <f t="shared" ca="1" si="61"/>
        <v>18.133333333333333</v>
      </c>
      <c r="N390" s="77">
        <v>44809</v>
      </c>
      <c r="O390" s="627">
        <f t="shared" si="55"/>
        <v>5.8666666666666663</v>
      </c>
      <c r="P390" s="673" t="s">
        <v>387</v>
      </c>
      <c r="Q390" s="627">
        <v>169</v>
      </c>
      <c r="W390" s="627">
        <v>29</v>
      </c>
      <c r="X390" s="627">
        <v>30</v>
      </c>
    </row>
    <row r="391" spans="1:24" ht="15.95">
      <c r="A391" s="627" t="s">
        <v>866</v>
      </c>
      <c r="B391" s="627">
        <v>13</v>
      </c>
      <c r="D391" s="1232" t="s">
        <v>881</v>
      </c>
      <c r="F391" s="1215">
        <v>1497399</v>
      </c>
      <c r="G391" s="1232" t="s">
        <v>142</v>
      </c>
      <c r="H391" s="1232" t="s">
        <v>170</v>
      </c>
      <c r="I391" s="1232" t="s">
        <v>316</v>
      </c>
      <c r="J391" s="1217">
        <v>44633</v>
      </c>
      <c r="K391" s="1218">
        <f t="shared" ca="1" si="59"/>
        <v>1.4861111111111112</v>
      </c>
      <c r="L391" s="1215">
        <f t="shared" ca="1" si="60"/>
        <v>544</v>
      </c>
      <c r="M391" s="1215">
        <f t="shared" ca="1" si="61"/>
        <v>18.133333333333333</v>
      </c>
      <c r="N391" s="1217">
        <v>44809</v>
      </c>
      <c r="O391" s="1232">
        <f t="shared" si="55"/>
        <v>5.8666666666666663</v>
      </c>
      <c r="P391" s="673" t="s">
        <v>387</v>
      </c>
      <c r="Q391" s="1232">
        <v>174</v>
      </c>
      <c r="W391" s="1232">
        <v>29</v>
      </c>
      <c r="X391" s="1232">
        <v>30</v>
      </c>
    </row>
    <row r="392" spans="1:24" ht="15.95">
      <c r="A392" s="627" t="s">
        <v>866</v>
      </c>
      <c r="B392" s="627">
        <v>14</v>
      </c>
      <c r="D392" s="627" t="s">
        <v>882</v>
      </c>
      <c r="F392" s="87">
        <v>1497398</v>
      </c>
      <c r="G392" s="627" t="s">
        <v>144</v>
      </c>
      <c r="H392" s="627" t="s">
        <v>170</v>
      </c>
      <c r="I392" s="627" t="s">
        <v>329</v>
      </c>
      <c r="J392" s="77">
        <v>44633</v>
      </c>
      <c r="K392" s="1214">
        <f t="shared" ca="1" si="59"/>
        <v>1.4861111111111112</v>
      </c>
      <c r="L392" s="87">
        <f t="shared" ca="1" si="60"/>
        <v>544</v>
      </c>
      <c r="M392" s="87">
        <f t="shared" ca="1" si="61"/>
        <v>18.133333333333333</v>
      </c>
      <c r="N392" s="77">
        <v>44809</v>
      </c>
      <c r="O392" s="627">
        <f t="shared" si="55"/>
        <v>5.8666666666666663</v>
      </c>
      <c r="P392" s="673" t="s">
        <v>387</v>
      </c>
      <c r="Q392" s="627">
        <v>161</v>
      </c>
      <c r="W392" s="627">
        <v>20</v>
      </c>
      <c r="X392" s="627">
        <v>22</v>
      </c>
    </row>
    <row r="393" spans="1:24" ht="15.95">
      <c r="A393" s="627" t="s">
        <v>866</v>
      </c>
      <c r="B393" s="627">
        <v>15</v>
      </c>
      <c r="D393" s="627" t="s">
        <v>883</v>
      </c>
      <c r="F393" s="87">
        <v>1497398</v>
      </c>
      <c r="G393" s="627" t="s">
        <v>144</v>
      </c>
      <c r="H393" s="627" t="s">
        <v>170</v>
      </c>
      <c r="I393" s="627" t="s">
        <v>326</v>
      </c>
      <c r="J393" s="77">
        <v>44633</v>
      </c>
      <c r="K393" s="1214">
        <f t="shared" ca="1" si="59"/>
        <v>1.4861111111111112</v>
      </c>
      <c r="L393" s="87">
        <f t="shared" ca="1" si="60"/>
        <v>544</v>
      </c>
      <c r="M393" s="87">
        <f t="shared" ca="1" si="61"/>
        <v>18.133333333333333</v>
      </c>
      <c r="N393" s="77">
        <v>44809</v>
      </c>
      <c r="O393" s="627">
        <f t="shared" si="55"/>
        <v>5.8666666666666663</v>
      </c>
      <c r="P393" s="673" t="s">
        <v>387</v>
      </c>
      <c r="Q393" s="627">
        <v>200</v>
      </c>
      <c r="W393" s="627">
        <v>21</v>
      </c>
      <c r="X393" s="627">
        <v>21</v>
      </c>
    </row>
    <row r="394" spans="1:24" ht="15.95">
      <c r="A394" s="627" t="s">
        <v>866</v>
      </c>
      <c r="B394" s="627">
        <v>16</v>
      </c>
      <c r="D394" s="627" t="s">
        <v>884</v>
      </c>
      <c r="F394" s="87">
        <v>1497398</v>
      </c>
      <c r="G394" s="627" t="s">
        <v>144</v>
      </c>
      <c r="H394" s="627" t="s">
        <v>170</v>
      </c>
      <c r="I394" s="627" t="s">
        <v>316</v>
      </c>
      <c r="J394" s="77">
        <v>44633</v>
      </c>
      <c r="K394" s="1214">
        <f t="shared" ca="1" si="59"/>
        <v>1.4861111111111112</v>
      </c>
      <c r="L394" s="87">
        <f t="shared" ca="1" si="60"/>
        <v>544</v>
      </c>
      <c r="M394" s="87">
        <f t="shared" ca="1" si="61"/>
        <v>18.133333333333333</v>
      </c>
      <c r="N394" s="77">
        <v>44809</v>
      </c>
      <c r="O394" s="627">
        <f t="shared" si="55"/>
        <v>5.8666666666666663</v>
      </c>
      <c r="P394" s="673" t="s">
        <v>387</v>
      </c>
      <c r="Q394" s="627">
        <v>173</v>
      </c>
      <c r="W394" s="627">
        <v>21</v>
      </c>
      <c r="X394" s="627">
        <v>22</v>
      </c>
    </row>
    <row r="395" spans="1:24" ht="15.95">
      <c r="A395" s="627" t="s">
        <v>866</v>
      </c>
      <c r="B395" s="627">
        <v>17</v>
      </c>
      <c r="D395" s="627" t="s">
        <v>885</v>
      </c>
      <c r="F395" s="87">
        <v>1497398</v>
      </c>
      <c r="G395" s="627" t="s">
        <v>144</v>
      </c>
      <c r="H395" s="627" t="s">
        <v>170</v>
      </c>
      <c r="I395" s="627" t="s">
        <v>323</v>
      </c>
      <c r="J395" s="77">
        <v>44633</v>
      </c>
      <c r="K395" s="1214">
        <f t="shared" ca="1" si="59"/>
        <v>1.4861111111111112</v>
      </c>
      <c r="L395" s="87">
        <f t="shared" ca="1" si="60"/>
        <v>544</v>
      </c>
      <c r="M395" s="87">
        <f t="shared" ca="1" si="61"/>
        <v>18.133333333333333</v>
      </c>
      <c r="N395" s="77">
        <v>44809</v>
      </c>
      <c r="O395" s="627">
        <f t="shared" si="55"/>
        <v>5.8666666666666663</v>
      </c>
      <c r="P395" s="673" t="s">
        <v>387</v>
      </c>
      <c r="Q395" s="627">
        <v>152</v>
      </c>
      <c r="W395" s="627">
        <v>21</v>
      </c>
      <c r="X395" s="627">
        <v>22</v>
      </c>
    </row>
    <row r="397" spans="1:24" ht="15.95">
      <c r="A397" s="627" t="s">
        <v>886</v>
      </c>
      <c r="B397" s="1">
        <v>1</v>
      </c>
      <c r="D397" s="1" t="s">
        <v>887</v>
      </c>
      <c r="F397" s="82">
        <v>1441997</v>
      </c>
      <c r="G397" s="82" t="s">
        <v>144</v>
      </c>
      <c r="H397" s="627" t="s">
        <v>186</v>
      </c>
      <c r="I397" s="82" t="s">
        <v>329</v>
      </c>
      <c r="J397" s="302">
        <v>44454</v>
      </c>
      <c r="K397" s="1290">
        <f t="shared" ref="K397:K400" ca="1" si="62">YEARFRAC(J397,TODAY())</f>
        <v>1.9805555555555556</v>
      </c>
      <c r="L397" s="82">
        <f t="shared" ref="L397:L400" ca="1" si="63">_xlfn.DAYS(TODAY(),J397)</f>
        <v>723</v>
      </c>
      <c r="M397" s="82">
        <f ca="1">L397/30</f>
        <v>24.1</v>
      </c>
      <c r="N397" s="302">
        <v>44837</v>
      </c>
      <c r="O397" s="627">
        <f>_xlfn.DAYS(N397,J397)/30</f>
        <v>12.766666666666667</v>
      </c>
      <c r="P397" s="673" t="s">
        <v>141</v>
      </c>
      <c r="Q397" s="1">
        <v>219</v>
      </c>
      <c r="W397" s="1">
        <v>24</v>
      </c>
    </row>
    <row r="398" spans="1:24" ht="15.95">
      <c r="A398" s="627" t="s">
        <v>886</v>
      </c>
      <c r="B398" s="1">
        <v>2</v>
      </c>
      <c r="D398" s="1" t="s">
        <v>888</v>
      </c>
      <c r="F398" s="82">
        <v>1441997</v>
      </c>
      <c r="G398" s="82" t="s">
        <v>144</v>
      </c>
      <c r="H398" s="627" t="s">
        <v>186</v>
      </c>
      <c r="I398" s="82" t="s">
        <v>326</v>
      </c>
      <c r="J398" s="302">
        <v>44454</v>
      </c>
      <c r="K398" s="1290">
        <f t="shared" ca="1" si="62"/>
        <v>1.9805555555555556</v>
      </c>
      <c r="L398" s="82">
        <f t="shared" ca="1" si="63"/>
        <v>723</v>
      </c>
      <c r="M398" s="82">
        <f t="shared" ref="M398:M400" ca="1" si="64">L398/30</f>
        <v>24.1</v>
      </c>
      <c r="N398" s="302">
        <v>44837</v>
      </c>
      <c r="O398" s="627">
        <f t="shared" ref="O398:O408" si="65">_xlfn.DAYS(N398,J398)/30</f>
        <v>12.766666666666667</v>
      </c>
      <c r="P398" s="673" t="s">
        <v>141</v>
      </c>
      <c r="Q398" s="1">
        <v>210</v>
      </c>
      <c r="W398" s="1">
        <v>26</v>
      </c>
    </row>
    <row r="399" spans="1:24" ht="15.95">
      <c r="A399" s="627" t="s">
        <v>886</v>
      </c>
      <c r="B399" s="1">
        <v>3</v>
      </c>
      <c r="D399" s="1" t="s">
        <v>889</v>
      </c>
      <c r="F399" s="82">
        <v>1441997</v>
      </c>
      <c r="G399" s="82" t="s">
        <v>144</v>
      </c>
      <c r="H399" s="627" t="s">
        <v>186</v>
      </c>
      <c r="I399" s="82" t="s">
        <v>316</v>
      </c>
      <c r="J399" s="302">
        <v>44454</v>
      </c>
      <c r="K399" s="1290">
        <f t="shared" ca="1" si="62"/>
        <v>1.9805555555555556</v>
      </c>
      <c r="L399" s="82">
        <f t="shared" ca="1" si="63"/>
        <v>723</v>
      </c>
      <c r="M399" s="82">
        <f t="shared" ca="1" si="64"/>
        <v>24.1</v>
      </c>
      <c r="N399" s="302">
        <v>44837</v>
      </c>
      <c r="O399" s="627">
        <f t="shared" si="65"/>
        <v>12.766666666666667</v>
      </c>
      <c r="P399" s="673" t="s">
        <v>141</v>
      </c>
      <c r="Q399" s="1">
        <v>232</v>
      </c>
      <c r="W399" s="1">
        <v>26</v>
      </c>
    </row>
    <row r="400" spans="1:24" ht="15.95">
      <c r="A400" s="627" t="s">
        <v>886</v>
      </c>
      <c r="B400" s="1">
        <v>4</v>
      </c>
      <c r="D400" s="1" t="s">
        <v>890</v>
      </c>
      <c r="F400" s="82">
        <v>1441997</v>
      </c>
      <c r="G400" s="82" t="s">
        <v>144</v>
      </c>
      <c r="H400" s="627" t="s">
        <v>186</v>
      </c>
      <c r="I400" s="82" t="s">
        <v>323</v>
      </c>
      <c r="J400" s="302">
        <v>44454</v>
      </c>
      <c r="K400" s="1290">
        <f t="shared" ca="1" si="62"/>
        <v>1.9805555555555556</v>
      </c>
      <c r="L400" s="82">
        <f t="shared" ca="1" si="63"/>
        <v>723</v>
      </c>
      <c r="M400" s="82">
        <f t="shared" ca="1" si="64"/>
        <v>24.1</v>
      </c>
      <c r="N400" s="302">
        <v>44837</v>
      </c>
      <c r="O400" s="627">
        <f t="shared" si="65"/>
        <v>12.766666666666667</v>
      </c>
      <c r="P400" s="673" t="s">
        <v>141</v>
      </c>
      <c r="Q400" s="1">
        <v>186</v>
      </c>
      <c r="W400" s="686">
        <v>25</v>
      </c>
    </row>
    <row r="401" spans="1:23" ht="15.95">
      <c r="A401" s="627" t="s">
        <v>886</v>
      </c>
      <c r="B401" s="1">
        <v>5</v>
      </c>
      <c r="D401" s="1" t="s">
        <v>891</v>
      </c>
      <c r="F401" s="82">
        <v>1416085</v>
      </c>
      <c r="G401" s="82" t="s">
        <v>142</v>
      </c>
      <c r="H401" s="627" t="s">
        <v>186</v>
      </c>
      <c r="I401" s="82" t="s">
        <v>329</v>
      </c>
      <c r="J401" s="302">
        <v>44469</v>
      </c>
      <c r="K401" s="1290">
        <f ca="1">YEARFRAC(J401,TODAY())</f>
        <v>1.9388888888888889</v>
      </c>
      <c r="L401" s="82">
        <f ca="1">_xlfn.DAYS(TODAY(),J401)</f>
        <v>708</v>
      </c>
      <c r="M401" s="82">
        <f ca="1">L401/30</f>
        <v>23.6</v>
      </c>
      <c r="N401" s="302">
        <v>44837</v>
      </c>
      <c r="O401" s="627">
        <f t="shared" si="65"/>
        <v>12.266666666666667</v>
      </c>
      <c r="P401" s="673" t="s">
        <v>141</v>
      </c>
      <c r="Q401" s="1">
        <v>200</v>
      </c>
      <c r="W401" s="1">
        <v>32</v>
      </c>
    </row>
    <row r="402" spans="1:23" ht="15.95">
      <c r="A402" s="627" t="s">
        <v>886</v>
      </c>
      <c r="B402" s="1">
        <v>6</v>
      </c>
      <c r="D402" s="1" t="s">
        <v>892</v>
      </c>
      <c r="F402" s="82">
        <v>1416085</v>
      </c>
      <c r="G402" s="82" t="s">
        <v>142</v>
      </c>
      <c r="H402" s="627" t="s">
        <v>186</v>
      </c>
      <c r="I402" s="82" t="s">
        <v>326</v>
      </c>
      <c r="J402" s="302">
        <v>44469</v>
      </c>
      <c r="K402" s="1290">
        <f t="shared" ref="K402" ca="1" si="66">YEARFRAC(J402,TODAY())</f>
        <v>1.9388888888888889</v>
      </c>
      <c r="L402" s="82">
        <f t="shared" ref="L402" ca="1" si="67">_xlfn.DAYS(TODAY(),J402)</f>
        <v>708</v>
      </c>
      <c r="M402" s="82">
        <f t="shared" ref="M402" ca="1" si="68">L402/30</f>
        <v>23.6</v>
      </c>
      <c r="N402" s="302">
        <v>44837</v>
      </c>
      <c r="O402" s="627">
        <f t="shared" si="65"/>
        <v>12.266666666666667</v>
      </c>
      <c r="P402" s="673" t="s">
        <v>141</v>
      </c>
      <c r="Q402" s="1">
        <v>235</v>
      </c>
      <c r="W402" s="686">
        <v>32</v>
      </c>
    </row>
    <row r="403" spans="1:23" ht="15.95">
      <c r="A403" s="627" t="s">
        <v>886</v>
      </c>
      <c r="B403" s="1">
        <v>7</v>
      </c>
      <c r="D403" s="1" t="s">
        <v>893</v>
      </c>
      <c r="F403" s="82">
        <v>1441998</v>
      </c>
      <c r="G403" s="82" t="s">
        <v>142</v>
      </c>
      <c r="H403" s="627" t="s">
        <v>186</v>
      </c>
      <c r="I403" s="82" t="s">
        <v>326</v>
      </c>
      <c r="J403" s="302">
        <v>44454</v>
      </c>
      <c r="K403" s="1290">
        <f ca="1">YEARFRAC(J403,TODAY())</f>
        <v>1.9805555555555556</v>
      </c>
      <c r="L403" s="82">
        <f ca="1">_xlfn.DAYS(TODAY(),J403)</f>
        <v>723</v>
      </c>
      <c r="M403" s="82">
        <f ca="1">L403/30</f>
        <v>24.1</v>
      </c>
      <c r="N403" s="302">
        <v>44837</v>
      </c>
      <c r="O403" s="627">
        <f t="shared" si="65"/>
        <v>12.766666666666667</v>
      </c>
      <c r="P403" s="673" t="s">
        <v>141</v>
      </c>
      <c r="Q403" s="1">
        <v>184</v>
      </c>
      <c r="W403" s="686">
        <v>30</v>
      </c>
    </row>
    <row r="404" spans="1:23" ht="15.95">
      <c r="A404" s="627" t="s">
        <v>886</v>
      </c>
      <c r="B404" s="1">
        <v>8</v>
      </c>
      <c r="D404" s="1" t="s">
        <v>894</v>
      </c>
      <c r="F404" s="87">
        <v>1497412</v>
      </c>
      <c r="G404" s="1" t="s">
        <v>142</v>
      </c>
      <c r="H404" s="1" t="s">
        <v>153</v>
      </c>
      <c r="I404" s="1" t="s">
        <v>329</v>
      </c>
      <c r="J404" s="77">
        <v>44656</v>
      </c>
      <c r="K404" s="1214">
        <f t="shared" ref="K404:K408" ca="1" si="69">YEARFRAC(J404,TODAY())</f>
        <v>1.425</v>
      </c>
      <c r="L404" s="87">
        <f t="shared" ref="L404:L408" ca="1" si="70">_xlfn.DAYS(TODAY(),J404)</f>
        <v>521</v>
      </c>
      <c r="M404" s="87">
        <f t="shared" ref="M404:M408" ca="1" si="71">L404/30</f>
        <v>17.366666666666667</v>
      </c>
      <c r="N404" s="302">
        <v>44837</v>
      </c>
      <c r="O404" s="627">
        <f t="shared" si="65"/>
        <v>6.0333333333333332</v>
      </c>
      <c r="P404" s="673" t="s">
        <v>387</v>
      </c>
      <c r="Q404" s="1">
        <v>163</v>
      </c>
      <c r="W404" s="1">
        <v>28</v>
      </c>
    </row>
    <row r="405" spans="1:23" ht="15.95">
      <c r="A405" s="627" t="s">
        <v>886</v>
      </c>
      <c r="B405" s="1">
        <v>9</v>
      </c>
      <c r="D405" s="1" t="s">
        <v>895</v>
      </c>
      <c r="F405" s="87">
        <v>1497412</v>
      </c>
      <c r="G405" s="1" t="s">
        <v>142</v>
      </c>
      <c r="H405" s="1" t="s">
        <v>153</v>
      </c>
      <c r="I405" s="1" t="s">
        <v>326</v>
      </c>
      <c r="J405" s="77">
        <v>44656</v>
      </c>
      <c r="K405" s="1214">
        <f t="shared" ca="1" si="69"/>
        <v>1.425</v>
      </c>
      <c r="L405" s="87">
        <f t="shared" ca="1" si="70"/>
        <v>521</v>
      </c>
      <c r="M405" s="87">
        <f t="shared" ca="1" si="71"/>
        <v>17.366666666666667</v>
      </c>
      <c r="N405" s="302">
        <v>44837</v>
      </c>
      <c r="O405" s="627">
        <f t="shared" si="65"/>
        <v>6.0333333333333332</v>
      </c>
      <c r="P405" s="673" t="s">
        <v>387</v>
      </c>
      <c r="Q405" s="1">
        <v>149</v>
      </c>
      <c r="W405" s="686">
        <v>25</v>
      </c>
    </row>
    <row r="406" spans="1:23" ht="15.95">
      <c r="A406" s="627" t="s">
        <v>886</v>
      </c>
      <c r="B406" s="1">
        <v>10</v>
      </c>
      <c r="D406" s="1" t="s">
        <v>896</v>
      </c>
      <c r="F406" s="87">
        <v>1497413</v>
      </c>
      <c r="G406" s="1" t="s">
        <v>144</v>
      </c>
      <c r="H406" s="1" t="s">
        <v>153</v>
      </c>
      <c r="I406" s="1" t="s">
        <v>329</v>
      </c>
      <c r="J406" s="77">
        <v>44656</v>
      </c>
      <c r="K406" s="1214">
        <f t="shared" ca="1" si="69"/>
        <v>1.425</v>
      </c>
      <c r="L406" s="87">
        <f t="shared" ca="1" si="70"/>
        <v>521</v>
      </c>
      <c r="M406" s="87">
        <f t="shared" ca="1" si="71"/>
        <v>17.366666666666667</v>
      </c>
      <c r="N406" s="302">
        <v>44837</v>
      </c>
      <c r="O406" s="627">
        <f t="shared" si="65"/>
        <v>6.0333333333333332</v>
      </c>
      <c r="P406" s="673" t="s">
        <v>387</v>
      </c>
      <c r="Q406" s="1">
        <v>155</v>
      </c>
      <c r="W406" s="1">
        <v>19</v>
      </c>
    </row>
    <row r="407" spans="1:23" ht="15.95">
      <c r="A407" s="627" t="s">
        <v>886</v>
      </c>
      <c r="B407" s="1">
        <v>11</v>
      </c>
      <c r="D407" s="1" t="s">
        <v>897</v>
      </c>
      <c r="F407" s="87">
        <v>1497413</v>
      </c>
      <c r="G407" s="1" t="s">
        <v>144</v>
      </c>
      <c r="H407" s="1" t="s">
        <v>153</v>
      </c>
      <c r="I407" s="1" t="s">
        <v>326</v>
      </c>
      <c r="J407" s="77">
        <v>44656</v>
      </c>
      <c r="K407" s="1214">
        <f t="shared" ca="1" si="69"/>
        <v>1.425</v>
      </c>
      <c r="L407" s="87">
        <f t="shared" ca="1" si="70"/>
        <v>521</v>
      </c>
      <c r="M407" s="87">
        <f t="shared" ca="1" si="71"/>
        <v>17.366666666666667</v>
      </c>
      <c r="N407" s="302">
        <v>44837</v>
      </c>
      <c r="O407" s="627">
        <f t="shared" si="65"/>
        <v>6.0333333333333332</v>
      </c>
      <c r="P407" s="673" t="s">
        <v>387</v>
      </c>
      <c r="Q407" s="1">
        <v>162</v>
      </c>
      <c r="W407" s="1">
        <v>21</v>
      </c>
    </row>
    <row r="408" spans="1:23" ht="15.95">
      <c r="A408" s="627" t="s">
        <v>886</v>
      </c>
      <c r="B408" s="1">
        <v>12</v>
      </c>
      <c r="D408" s="1" t="s">
        <v>898</v>
      </c>
      <c r="F408" s="87">
        <v>1497413</v>
      </c>
      <c r="G408" s="1" t="s">
        <v>144</v>
      </c>
      <c r="H408" s="1" t="s">
        <v>153</v>
      </c>
      <c r="I408" s="1" t="s">
        <v>316</v>
      </c>
      <c r="J408" s="77">
        <v>44656</v>
      </c>
      <c r="K408" s="1214">
        <f t="shared" ca="1" si="69"/>
        <v>1.425</v>
      </c>
      <c r="L408" s="87">
        <f t="shared" ca="1" si="70"/>
        <v>521</v>
      </c>
      <c r="M408" s="87">
        <f t="shared" ca="1" si="71"/>
        <v>17.366666666666667</v>
      </c>
      <c r="N408" s="302">
        <v>44837</v>
      </c>
      <c r="O408" s="627">
        <f t="shared" si="65"/>
        <v>6.0333333333333332</v>
      </c>
      <c r="P408" s="673" t="s">
        <v>387</v>
      </c>
      <c r="Q408" s="1">
        <v>123</v>
      </c>
      <c r="W408" s="1">
        <v>22</v>
      </c>
    </row>
    <row r="411" spans="1:23">
      <c r="D411" s="1"/>
      <c r="E411"/>
      <c r="F411"/>
      <c r="Q411" s="167"/>
      <c r="R411" s="1"/>
      <c r="S411"/>
    </row>
    <row r="412" spans="1:23">
      <c r="D412" s="1"/>
      <c r="E412"/>
      <c r="F412"/>
      <c r="Q412" s="167"/>
      <c r="R412" s="1"/>
      <c r="S412"/>
    </row>
    <row r="413" spans="1:23">
      <c r="D413" s="1"/>
      <c r="E413"/>
      <c r="F413"/>
      <c r="Q413" s="167"/>
      <c r="R413" s="1"/>
      <c r="S413"/>
    </row>
    <row r="414" spans="1:23">
      <c r="D414" s="1"/>
      <c r="E414"/>
      <c r="F414"/>
      <c r="Q414" s="167"/>
      <c r="R414" s="1"/>
      <c r="S414"/>
    </row>
    <row r="415" spans="1:23">
      <c r="D415" s="1"/>
      <c r="E415"/>
      <c r="F415"/>
      <c r="Q415" s="167"/>
      <c r="R415" s="1"/>
      <c r="S415"/>
    </row>
    <row r="416" spans="1:23">
      <c r="D416" s="1"/>
      <c r="E416"/>
      <c r="F416"/>
      <c r="Q416" s="167"/>
      <c r="R416" s="1"/>
      <c r="S416"/>
    </row>
    <row r="417" spans="4:19">
      <c r="D417" s="1"/>
      <c r="E417"/>
      <c r="F417"/>
      <c r="Q417" s="167"/>
      <c r="R417" s="1"/>
      <c r="S417"/>
    </row>
    <row r="418" spans="4:19">
      <c r="D418" s="1"/>
      <c r="E418"/>
      <c r="F418"/>
      <c r="Q418" s="167"/>
      <c r="R418" s="1"/>
      <c r="S418"/>
    </row>
    <row r="419" spans="4:19">
      <c r="D419" s="1"/>
      <c r="E419"/>
      <c r="F419"/>
      <c r="Q419" s="167"/>
      <c r="R419" s="1"/>
      <c r="S419"/>
    </row>
    <row r="420" spans="4:19">
      <c r="D420" s="1"/>
      <c r="E420"/>
      <c r="F420"/>
      <c r="Q420" s="167"/>
      <c r="R420" s="1"/>
      <c r="S420"/>
    </row>
    <row r="421" spans="4:19">
      <c r="D421" s="1"/>
      <c r="E421"/>
      <c r="F421"/>
      <c r="Q421" s="167"/>
      <c r="R421" s="1"/>
      <c r="S421"/>
    </row>
    <row r="422" spans="4:19">
      <c r="D422" s="1"/>
      <c r="E422"/>
      <c r="F422"/>
      <c r="Q422" s="167"/>
      <c r="R422" s="1"/>
      <c r="S42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220D-5459-4438-8984-70C84C77750E}">
  <sheetPr>
    <tabColor rgb="FF92D050"/>
    <pageSetUpPr fitToPage="1"/>
  </sheetPr>
  <dimension ref="A1:P20"/>
  <sheetViews>
    <sheetView workbookViewId="0">
      <selection sqref="A1:P20"/>
    </sheetView>
  </sheetViews>
  <sheetFormatPr defaultRowHeight="15"/>
  <cols>
    <col min="1" max="1" width="9.140625" style="1304"/>
    <col min="2" max="2" width="13.7109375" style="1304" customWidth="1"/>
    <col min="3" max="3" width="10.85546875" style="1304" customWidth="1"/>
    <col min="4" max="4" width="9.140625" style="1304"/>
    <col min="5" max="5" width="13.7109375" style="1304" customWidth="1"/>
    <col min="6" max="6" width="13" style="1304" customWidth="1"/>
    <col min="7" max="7" width="14" style="1304" customWidth="1"/>
    <col min="8" max="8" width="14.140625" style="1304" customWidth="1"/>
    <col min="9" max="9" width="9.140625" style="1304"/>
    <col min="10" max="10" width="12.7109375" style="1304" customWidth="1"/>
    <col min="11" max="12" width="9.140625" style="1304"/>
    <col min="13" max="13" width="24.5703125" style="1304" customWidth="1"/>
    <col min="14" max="14" width="24.28515625" style="1304" customWidth="1"/>
    <col min="15" max="15" width="28.85546875" style="1304" customWidth="1"/>
    <col min="16" max="16" width="23.7109375" style="1304" bestFit="1" customWidth="1"/>
    <col min="17" max="16384" width="9.140625" style="1304"/>
  </cols>
  <sheetData>
    <row r="1" spans="1:16">
      <c r="A1" s="2362" t="s">
        <v>235</v>
      </c>
      <c r="B1" s="2362" t="s">
        <v>948</v>
      </c>
      <c r="C1" s="2362" t="s">
        <v>230</v>
      </c>
      <c r="E1" s="2363" t="s">
        <v>235</v>
      </c>
      <c r="F1" s="2363" t="s">
        <v>937</v>
      </c>
      <c r="G1" s="2363" t="s">
        <v>230</v>
      </c>
      <c r="I1" s="2364" t="s">
        <v>235</v>
      </c>
      <c r="J1" s="2364" t="s">
        <v>1039</v>
      </c>
      <c r="K1" s="2364" t="s">
        <v>230</v>
      </c>
    </row>
    <row r="2" spans="1:16">
      <c r="A2" s="1403">
        <v>5</v>
      </c>
      <c r="B2" s="1403" t="s">
        <v>4413</v>
      </c>
      <c r="C2" s="1403">
        <v>3</v>
      </c>
      <c r="E2" s="1403"/>
      <c r="F2" s="1403" t="s">
        <v>4413</v>
      </c>
      <c r="G2" s="1403"/>
      <c r="I2" s="1403"/>
      <c r="J2" s="1403" t="s">
        <v>4413</v>
      </c>
      <c r="K2" s="1403"/>
    </row>
    <row r="3" spans="1:16">
      <c r="A3" s="1403">
        <v>2</v>
      </c>
      <c r="B3" s="1403" t="s">
        <v>4414</v>
      </c>
      <c r="C3" s="1403">
        <v>3</v>
      </c>
      <c r="E3" s="1403"/>
      <c r="F3" s="1403" t="s">
        <v>4414</v>
      </c>
      <c r="G3" s="1403"/>
      <c r="I3" s="1403"/>
      <c r="J3" s="1403" t="s">
        <v>4414</v>
      </c>
      <c r="K3" s="1403"/>
    </row>
    <row r="4" spans="1:16">
      <c r="A4" s="1403"/>
      <c r="B4" s="1403" t="s">
        <v>4415</v>
      </c>
      <c r="C4" s="1403"/>
      <c r="E4" s="1403"/>
      <c r="F4" s="1403" t="s">
        <v>4415</v>
      </c>
      <c r="G4" s="1403"/>
      <c r="I4" s="1403"/>
      <c r="J4" s="1403" t="s">
        <v>4415</v>
      </c>
      <c r="K4" s="1403"/>
    </row>
    <row r="5" spans="1:16">
      <c r="A5" s="1403"/>
      <c r="B5" s="1403" t="s">
        <v>4416</v>
      </c>
      <c r="C5" s="1403"/>
      <c r="E5" s="1403"/>
      <c r="F5" s="1403" t="s">
        <v>4416</v>
      </c>
      <c r="G5" s="1403"/>
      <c r="I5" s="1403"/>
      <c r="J5" s="1403" t="s">
        <v>4416</v>
      </c>
      <c r="K5" s="1403"/>
    </row>
    <row r="7" spans="1:16" ht="30.75" customHeight="1">
      <c r="A7" s="1403" t="s">
        <v>126</v>
      </c>
      <c r="B7" s="1403" t="s">
        <v>909</v>
      </c>
      <c r="C7" s="1403" t="s">
        <v>222</v>
      </c>
      <c r="D7" s="1403" t="s">
        <v>219</v>
      </c>
      <c r="E7" s="1403" t="s">
        <v>221</v>
      </c>
      <c r="F7" s="1403" t="s">
        <v>4417</v>
      </c>
      <c r="G7" s="1403" t="s">
        <v>218</v>
      </c>
      <c r="H7" s="1403" t="s">
        <v>4418</v>
      </c>
      <c r="I7" s="1403" t="s">
        <v>4419</v>
      </c>
      <c r="J7" s="1403" t="s">
        <v>4420</v>
      </c>
      <c r="K7" s="1403" t="s">
        <v>911</v>
      </c>
      <c r="L7" s="1403" t="s">
        <v>4421</v>
      </c>
      <c r="M7" s="1403" t="s">
        <v>4422</v>
      </c>
      <c r="N7" s="1403" t="s">
        <v>4423</v>
      </c>
      <c r="O7" s="1403" t="s">
        <v>4424</v>
      </c>
      <c r="P7" s="1403" t="s">
        <v>4425</v>
      </c>
    </row>
    <row r="8" spans="1:16" ht="30.75" customHeight="1">
      <c r="A8" s="1403">
        <v>1</v>
      </c>
      <c r="B8" s="1403" t="s">
        <v>4426</v>
      </c>
      <c r="C8" s="1403" t="s">
        <v>948</v>
      </c>
      <c r="D8" s="1403" t="s">
        <v>235</v>
      </c>
      <c r="E8" s="1403" t="s">
        <v>387</v>
      </c>
      <c r="F8" s="1403">
        <v>1324365</v>
      </c>
      <c r="G8" s="2360">
        <v>44250</v>
      </c>
      <c r="H8" s="1403">
        <v>2.5166666666666666</v>
      </c>
      <c r="I8" s="1403">
        <v>917</v>
      </c>
      <c r="J8" s="1403">
        <v>30.566666666666666</v>
      </c>
      <c r="K8" s="1403">
        <v>31</v>
      </c>
      <c r="L8" s="1403">
        <v>257</v>
      </c>
      <c r="M8" s="1403">
        <v>1</v>
      </c>
      <c r="N8" s="1403">
        <v>12</v>
      </c>
      <c r="O8" s="1403">
        <v>12</v>
      </c>
      <c r="P8" s="2360">
        <v>45167</v>
      </c>
    </row>
    <row r="9" spans="1:16" ht="30.75" customHeight="1">
      <c r="A9" s="1403">
        <v>2</v>
      </c>
      <c r="B9" s="1403" t="s">
        <v>4427</v>
      </c>
      <c r="C9" s="1403" t="s">
        <v>948</v>
      </c>
      <c r="D9" s="1403" t="s">
        <v>235</v>
      </c>
      <c r="E9" s="1403" t="s">
        <v>387</v>
      </c>
      <c r="F9" s="1403">
        <v>1416091</v>
      </c>
      <c r="G9" s="2360">
        <v>44252</v>
      </c>
      <c r="H9" s="1403">
        <v>2.5111111111111111</v>
      </c>
      <c r="I9" s="1403">
        <v>915</v>
      </c>
      <c r="J9" s="1403">
        <v>30.5</v>
      </c>
      <c r="K9" s="1403">
        <v>24</v>
      </c>
      <c r="L9" s="1403">
        <v>111</v>
      </c>
      <c r="M9" s="1403">
        <v>1</v>
      </c>
      <c r="N9" s="1403">
        <v>12</v>
      </c>
      <c r="O9" s="1403">
        <v>12</v>
      </c>
      <c r="P9" s="2360">
        <v>45167</v>
      </c>
    </row>
    <row r="10" spans="1:16" ht="30.75" customHeight="1">
      <c r="A10" s="1403">
        <v>3</v>
      </c>
      <c r="B10" s="1403" t="s">
        <v>4428</v>
      </c>
      <c r="C10" s="1403" t="s">
        <v>948</v>
      </c>
      <c r="D10" s="1403" t="s">
        <v>230</v>
      </c>
      <c r="E10" s="1403" t="s">
        <v>387</v>
      </c>
      <c r="F10" s="1403">
        <v>1416088</v>
      </c>
      <c r="G10" s="2360">
        <v>44423</v>
      </c>
      <c r="H10" s="1403">
        <v>2.0388888888888888</v>
      </c>
      <c r="I10" s="1403">
        <v>744</v>
      </c>
      <c r="J10" s="1403">
        <v>24.8</v>
      </c>
      <c r="K10" s="1403">
        <v>30</v>
      </c>
      <c r="L10" s="1403">
        <v>200</v>
      </c>
      <c r="M10" s="1403">
        <v>1</v>
      </c>
      <c r="N10" s="1403">
        <v>12</v>
      </c>
      <c r="O10" s="1403">
        <v>12</v>
      </c>
      <c r="P10" s="2360">
        <v>45167</v>
      </c>
    </row>
    <row r="11" spans="1:16" ht="30.75" customHeight="1">
      <c r="A11" s="1403">
        <v>4</v>
      </c>
      <c r="B11" s="1403" t="s">
        <v>4429</v>
      </c>
      <c r="C11" s="1403" t="s">
        <v>948</v>
      </c>
      <c r="D11" s="1403" t="s">
        <v>230</v>
      </c>
      <c r="E11" s="1403" t="s">
        <v>387</v>
      </c>
      <c r="F11" s="1403">
        <v>1416088</v>
      </c>
      <c r="G11" s="2360">
        <v>44376</v>
      </c>
      <c r="H11" s="1403">
        <v>2.1666666666666665</v>
      </c>
      <c r="I11" s="1403">
        <v>791</v>
      </c>
      <c r="J11" s="1403">
        <v>26.366666666666667</v>
      </c>
      <c r="K11" s="1403">
        <v>25</v>
      </c>
      <c r="L11" s="1403">
        <v>138</v>
      </c>
      <c r="M11" s="1403">
        <v>1</v>
      </c>
      <c r="N11" s="1403">
        <v>12</v>
      </c>
      <c r="O11" s="1403">
        <v>12</v>
      </c>
      <c r="P11" s="2360">
        <v>45167</v>
      </c>
    </row>
    <row r="12" spans="1:16" ht="30.75" customHeight="1">
      <c r="A12" s="1403">
        <v>5</v>
      </c>
      <c r="B12" s="1403" t="s">
        <v>4430</v>
      </c>
      <c r="C12" s="1403" t="s">
        <v>948</v>
      </c>
      <c r="D12" s="1403" t="s">
        <v>230</v>
      </c>
      <c r="E12" s="1403" t="s">
        <v>387</v>
      </c>
      <c r="F12" s="1403">
        <v>1416088</v>
      </c>
      <c r="G12" s="2360">
        <v>44310</v>
      </c>
      <c r="H12" s="1403">
        <v>2.3472222222222223</v>
      </c>
      <c r="I12" s="1403">
        <v>857</v>
      </c>
      <c r="J12" s="1403">
        <v>28.566666666666666</v>
      </c>
      <c r="K12" s="1403">
        <v>24</v>
      </c>
      <c r="L12" s="1403">
        <v>83</v>
      </c>
      <c r="M12" s="1403">
        <v>1</v>
      </c>
      <c r="N12" s="1403">
        <v>12</v>
      </c>
      <c r="O12" s="1403">
        <v>12</v>
      </c>
      <c r="P12" s="2360">
        <v>45167</v>
      </c>
    </row>
    <row r="13" spans="1:16" ht="30.75" customHeight="1">
      <c r="A13" s="1403">
        <v>6</v>
      </c>
      <c r="B13" s="1403" t="s">
        <v>4431</v>
      </c>
      <c r="C13" s="1403" t="s">
        <v>948</v>
      </c>
      <c r="D13" s="1403" t="s">
        <v>235</v>
      </c>
      <c r="E13" s="1403" t="s">
        <v>387</v>
      </c>
      <c r="F13" s="1403">
        <v>1416086</v>
      </c>
      <c r="G13" s="2360">
        <v>44291</v>
      </c>
      <c r="H13" s="1403">
        <v>2.3583333333333334</v>
      </c>
      <c r="I13" s="1403">
        <v>861</v>
      </c>
      <c r="J13" s="1403">
        <v>28.7</v>
      </c>
      <c r="K13" s="1403">
        <v>28</v>
      </c>
      <c r="L13" s="1403">
        <v>238</v>
      </c>
      <c r="M13" s="1403">
        <v>1</v>
      </c>
      <c r="N13" s="1403">
        <v>12</v>
      </c>
      <c r="O13" s="1403">
        <v>12</v>
      </c>
      <c r="P13" s="2360">
        <v>45168</v>
      </c>
    </row>
    <row r="14" spans="1:16" ht="30.75" customHeight="1">
      <c r="A14" s="1403">
        <v>7</v>
      </c>
      <c r="B14" s="1403" t="s">
        <v>4432</v>
      </c>
      <c r="C14" s="1403" t="s">
        <v>948</v>
      </c>
      <c r="D14" s="1403" t="s">
        <v>235</v>
      </c>
      <c r="E14" s="1403" t="s">
        <v>387</v>
      </c>
      <c r="F14" s="1403">
        <v>1416086</v>
      </c>
      <c r="G14" s="2360">
        <v>44310</v>
      </c>
      <c r="H14" s="1403">
        <v>2.3583333333333334</v>
      </c>
      <c r="I14" s="1403">
        <v>861</v>
      </c>
      <c r="J14" s="1403">
        <v>28.7</v>
      </c>
      <c r="K14" s="1403">
        <v>32</v>
      </c>
      <c r="L14" s="1403">
        <v>165</v>
      </c>
      <c r="M14" s="1403">
        <v>1</v>
      </c>
      <c r="N14" s="1403">
        <v>12</v>
      </c>
      <c r="O14" s="1403">
        <v>12</v>
      </c>
      <c r="P14" s="2360">
        <v>45168</v>
      </c>
    </row>
    <row r="15" spans="1:16" ht="30.75" customHeight="1">
      <c r="A15" s="1403">
        <v>8</v>
      </c>
      <c r="B15" s="1403" t="s">
        <v>4433</v>
      </c>
      <c r="C15" s="1403" t="s">
        <v>948</v>
      </c>
      <c r="D15" s="1403" t="s">
        <v>235</v>
      </c>
      <c r="E15" s="1403" t="s">
        <v>387</v>
      </c>
      <c r="F15" s="1403">
        <v>1416086</v>
      </c>
      <c r="G15" s="2360">
        <v>44307</v>
      </c>
      <c r="H15" s="1403">
        <v>2.3583333333333334</v>
      </c>
      <c r="I15" s="1403">
        <v>861</v>
      </c>
      <c r="J15" s="1403">
        <v>28.7</v>
      </c>
      <c r="K15" s="1403">
        <v>32</v>
      </c>
      <c r="L15" s="1403">
        <v>138</v>
      </c>
      <c r="M15" s="1403">
        <v>1</v>
      </c>
      <c r="N15" s="1403">
        <v>12</v>
      </c>
      <c r="O15" s="1403">
        <v>12</v>
      </c>
      <c r="P15" s="2360">
        <v>45168</v>
      </c>
    </row>
    <row r="16" spans="1:16" ht="30.75" customHeight="1">
      <c r="A16" s="1403">
        <v>9</v>
      </c>
      <c r="B16" s="1403" t="s">
        <v>4434</v>
      </c>
      <c r="C16" s="1403" t="s">
        <v>948</v>
      </c>
      <c r="D16" s="1403" t="s">
        <v>230</v>
      </c>
      <c r="E16" s="1403" t="s">
        <v>141</v>
      </c>
      <c r="F16" s="1403">
        <v>1441993</v>
      </c>
      <c r="G16" s="2360">
        <v>44472</v>
      </c>
      <c r="H16" s="1403">
        <v>1.9111111111111112</v>
      </c>
      <c r="I16" s="1403">
        <v>697</v>
      </c>
      <c r="J16" s="1403">
        <v>23.233333333333334</v>
      </c>
      <c r="K16" s="1403">
        <v>59</v>
      </c>
      <c r="L16" s="1403">
        <v>132</v>
      </c>
      <c r="M16" s="1403">
        <v>1</v>
      </c>
      <c r="N16" s="1403">
        <v>12</v>
      </c>
      <c r="O16" s="1403">
        <v>12</v>
      </c>
      <c r="P16" s="2360">
        <v>45169</v>
      </c>
    </row>
    <row r="17" spans="1:16" ht="30.75" customHeight="1">
      <c r="A17" s="1403">
        <v>10</v>
      </c>
      <c r="B17" s="1403" t="s">
        <v>4435</v>
      </c>
      <c r="C17" s="1403" t="s">
        <v>948</v>
      </c>
      <c r="D17" s="1403" t="s">
        <v>230</v>
      </c>
      <c r="E17" s="1403" t="s">
        <v>141</v>
      </c>
      <c r="F17" s="1403">
        <v>1441993</v>
      </c>
      <c r="G17" s="2360">
        <v>44472</v>
      </c>
      <c r="H17" s="1403">
        <v>1.9111111111111112</v>
      </c>
      <c r="I17" s="1403">
        <v>697</v>
      </c>
      <c r="J17" s="1403">
        <v>23.233333333333334</v>
      </c>
      <c r="K17" s="1403">
        <v>42</v>
      </c>
      <c r="L17" s="1403">
        <v>167</v>
      </c>
      <c r="M17" s="1403">
        <v>1</v>
      </c>
      <c r="N17" s="1403">
        <v>12</v>
      </c>
      <c r="O17" s="1403">
        <v>12</v>
      </c>
      <c r="P17" s="2360">
        <v>45169</v>
      </c>
    </row>
    <row r="18" spans="1:16" ht="30.75" customHeight="1">
      <c r="A18" s="1403">
        <v>11</v>
      </c>
      <c r="B18" s="1403" t="s">
        <v>4436</v>
      </c>
      <c r="C18" s="1403" t="s">
        <v>948</v>
      </c>
      <c r="D18" s="1403" t="s">
        <v>230</v>
      </c>
      <c r="E18" s="1403" t="s">
        <v>141</v>
      </c>
      <c r="F18" s="1403">
        <v>1441993</v>
      </c>
      <c r="G18" s="2360">
        <v>44472</v>
      </c>
      <c r="H18" s="1403">
        <v>1.9111111111111112</v>
      </c>
      <c r="I18" s="1403">
        <v>697</v>
      </c>
      <c r="J18" s="1403">
        <v>23.233333333333334</v>
      </c>
      <c r="K18" s="1403">
        <v>65</v>
      </c>
      <c r="L18" s="1403">
        <v>145</v>
      </c>
      <c r="M18" s="1403">
        <v>1</v>
      </c>
      <c r="N18" s="1403">
        <v>12</v>
      </c>
      <c r="O18" s="1403">
        <v>12</v>
      </c>
      <c r="P18" s="2360">
        <v>45169</v>
      </c>
    </row>
    <row r="19" spans="1:16" ht="30.75" customHeight="1">
      <c r="A19" s="1403">
        <v>12</v>
      </c>
      <c r="B19" s="1403" t="s">
        <v>4437</v>
      </c>
      <c r="C19" s="1403" t="s">
        <v>948</v>
      </c>
      <c r="D19" s="1403" t="s">
        <v>235</v>
      </c>
      <c r="E19" s="1403" t="s">
        <v>141</v>
      </c>
      <c r="F19" s="1403">
        <v>1442005</v>
      </c>
      <c r="G19" s="2360">
        <v>44472</v>
      </c>
      <c r="H19" s="1403">
        <v>1.9111111111111112</v>
      </c>
      <c r="I19" s="1403">
        <v>697</v>
      </c>
      <c r="J19" s="1403">
        <v>23.233333333333334</v>
      </c>
      <c r="K19" s="1403"/>
      <c r="L19" s="1403"/>
      <c r="M19" s="1403">
        <v>1</v>
      </c>
      <c r="N19" s="1403">
        <v>12</v>
      </c>
      <c r="O19" s="1403">
        <v>12</v>
      </c>
      <c r="P19" s="2360">
        <v>45170</v>
      </c>
    </row>
    <row r="20" spans="1:16" ht="30.75" customHeight="1">
      <c r="A20" s="1403">
        <v>13</v>
      </c>
      <c r="B20" s="1403" t="s">
        <v>4438</v>
      </c>
      <c r="C20" s="1403" t="s">
        <v>948</v>
      </c>
      <c r="D20" s="1403" t="s">
        <v>235</v>
      </c>
      <c r="E20" s="1403" t="s">
        <v>141</v>
      </c>
      <c r="F20" s="1403">
        <v>1442005</v>
      </c>
      <c r="G20" s="2360">
        <v>44472</v>
      </c>
      <c r="H20" s="1403">
        <v>1.9111111111111112</v>
      </c>
      <c r="I20" s="1403">
        <v>697</v>
      </c>
      <c r="J20" s="1403">
        <v>23.233333333333334</v>
      </c>
      <c r="K20" s="1403"/>
      <c r="L20" s="1403"/>
      <c r="M20" s="1403">
        <v>1</v>
      </c>
      <c r="N20" s="1403">
        <v>12</v>
      </c>
      <c r="O20" s="1403">
        <v>12</v>
      </c>
      <c r="P20" s="2360">
        <v>45170</v>
      </c>
    </row>
  </sheetData>
  <conditionalFormatting sqref="E1:E1048576">
    <cfRule type="containsText" dxfId="8" priority="1" operator="containsText" text="HFD">
      <formula>NOT(ISERROR(SEARCH("HFD",E1)))</formula>
    </cfRule>
  </conditionalFormatting>
  <pageMargins left="0.7" right="0.7" top="0.75" bottom="0.75" header="0.3" footer="0.3"/>
  <pageSetup fitToHeight="0" orientation="landscape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A181D-BC36-4505-BD4C-6C79C16A01C0}">
  <sheetPr>
    <pageSetUpPr fitToPage="1"/>
  </sheetPr>
  <dimension ref="A1:S18"/>
  <sheetViews>
    <sheetView workbookViewId="0">
      <selection activeCell="A9" sqref="A9:N18"/>
    </sheetView>
  </sheetViews>
  <sheetFormatPr defaultColWidth="8.85546875" defaultRowHeight="15"/>
  <cols>
    <col min="1" max="1" width="6.140625" bestFit="1" customWidth="1"/>
    <col min="2" max="2" width="10.85546875" bestFit="1" customWidth="1"/>
    <col min="3" max="3" width="16.85546875" bestFit="1" customWidth="1"/>
    <col min="4" max="4" width="14.42578125" bestFit="1" customWidth="1"/>
    <col min="5" max="5" width="7.7109375" bestFit="1" customWidth="1"/>
    <col min="6" max="6" width="11" bestFit="1" customWidth="1"/>
    <col min="7" max="7" width="8.42578125" bestFit="1" customWidth="1"/>
    <col min="8" max="8" width="11.28515625" bestFit="1" customWidth="1"/>
    <col min="9" max="9" width="13.7109375" bestFit="1" customWidth="1"/>
    <col min="10" max="10" width="10" bestFit="1" customWidth="1"/>
    <col min="11" max="11" width="13.7109375" bestFit="1" customWidth="1"/>
    <col min="12" max="12" width="19" bestFit="1" customWidth="1"/>
    <col min="13" max="13" width="15.42578125" bestFit="1" customWidth="1"/>
    <col min="14" max="14" width="17" bestFit="1" customWidth="1"/>
    <col min="15" max="15" width="17.42578125" style="1402" bestFit="1" customWidth="1"/>
    <col min="16" max="16" width="17.85546875" style="1304" bestFit="1" customWidth="1"/>
    <col min="17" max="17" width="12.85546875" style="1402" bestFit="1" customWidth="1"/>
    <col min="18" max="18" width="12.140625" bestFit="1" customWidth="1"/>
    <col min="19" max="19" width="15.85546875" bestFit="1" customWidth="1"/>
  </cols>
  <sheetData>
    <row r="1" spans="1:19">
      <c r="A1" s="1810" t="s">
        <v>126</v>
      </c>
      <c r="B1" s="2017" t="s">
        <v>3367</v>
      </c>
      <c r="C1" s="2017" t="s">
        <v>4439</v>
      </c>
      <c r="D1" s="2017" t="s">
        <v>3227</v>
      </c>
      <c r="E1" s="2017" t="s">
        <v>219</v>
      </c>
      <c r="F1" s="2017" t="s">
        <v>222</v>
      </c>
      <c r="G1" s="2017" t="s">
        <v>271</v>
      </c>
      <c r="H1" s="2017" t="s">
        <v>218</v>
      </c>
      <c r="I1" s="2017" t="s">
        <v>272</v>
      </c>
      <c r="J1" s="2017" t="s">
        <v>3684</v>
      </c>
      <c r="K1" s="2017" t="s">
        <v>3685</v>
      </c>
      <c r="L1" s="2017" t="s">
        <v>3233</v>
      </c>
      <c r="M1" s="2018" t="s">
        <v>3675</v>
      </c>
      <c r="N1" s="2287" t="s">
        <v>3676</v>
      </c>
      <c r="O1" s="2302" t="s">
        <v>1444</v>
      </c>
      <c r="P1" s="1810" t="s">
        <v>4440</v>
      </c>
      <c r="Q1" s="1810" t="s">
        <v>4312</v>
      </c>
      <c r="R1" s="1810" t="s">
        <v>4441</v>
      </c>
      <c r="S1" s="1784" t="s">
        <v>4442</v>
      </c>
    </row>
    <row r="2" spans="1:19" ht="15.95">
      <c r="A2" s="1810">
        <v>1</v>
      </c>
      <c r="B2" s="2017" t="s">
        <v>1442</v>
      </c>
      <c r="C2" s="2487" t="s">
        <v>566</v>
      </c>
      <c r="D2" s="2019">
        <v>1479811</v>
      </c>
      <c r="E2" s="2020" t="s">
        <v>949</v>
      </c>
      <c r="F2" s="2020" t="s">
        <v>937</v>
      </c>
      <c r="G2" s="2020" t="s">
        <v>329</v>
      </c>
      <c r="H2" s="2021">
        <v>44606</v>
      </c>
      <c r="I2" s="2022">
        <f t="shared" ref="I2:I8" ca="1" si="0">K2/12</f>
        <v>1.5861111111111112</v>
      </c>
      <c r="J2" s="2022">
        <f t="shared" ref="J2:J8" ca="1" si="1">_xlfn.DAYS(TODAY(),H2)</f>
        <v>571</v>
      </c>
      <c r="K2" s="2022">
        <f t="shared" ref="K2:K8" ca="1" si="2">J2/30</f>
        <v>19.033333333333335</v>
      </c>
      <c r="L2" s="2020" t="s">
        <v>4150</v>
      </c>
      <c r="M2" s="2023">
        <v>44809</v>
      </c>
      <c r="N2" s="2288">
        <v>6.766666667</v>
      </c>
      <c r="O2" s="1999">
        <v>1</v>
      </c>
      <c r="P2" s="2320">
        <v>45007</v>
      </c>
      <c r="Q2" s="2137">
        <v>45099</v>
      </c>
      <c r="R2" s="1810" t="s">
        <v>171</v>
      </c>
      <c r="S2" s="2321">
        <v>45103</v>
      </c>
    </row>
    <row r="3" spans="1:19" ht="15.95">
      <c r="A3" s="1810">
        <v>2</v>
      </c>
      <c r="B3" s="2017" t="s">
        <v>1445</v>
      </c>
      <c r="C3" s="2528"/>
      <c r="D3" s="2019">
        <v>1479811</v>
      </c>
      <c r="E3" s="2020" t="s">
        <v>949</v>
      </c>
      <c r="F3" s="2020" t="s">
        <v>937</v>
      </c>
      <c r="G3" s="2020" t="s">
        <v>326</v>
      </c>
      <c r="H3" s="2021">
        <v>44606</v>
      </c>
      <c r="I3" s="2022">
        <f t="shared" ca="1" si="0"/>
        <v>1.5861111111111112</v>
      </c>
      <c r="J3" s="2022">
        <f t="shared" ca="1" si="1"/>
        <v>571</v>
      </c>
      <c r="K3" s="2022">
        <f t="shared" ca="1" si="2"/>
        <v>19.033333333333335</v>
      </c>
      <c r="L3" s="2020" t="s">
        <v>4150</v>
      </c>
      <c r="M3" s="2023">
        <v>44809</v>
      </c>
      <c r="N3" s="2288">
        <v>6.766666667</v>
      </c>
      <c r="O3" s="1999">
        <v>1</v>
      </c>
      <c r="P3" s="2320">
        <v>45007</v>
      </c>
      <c r="Q3" s="2137">
        <v>45099</v>
      </c>
      <c r="R3" s="1810" t="s">
        <v>171</v>
      </c>
      <c r="S3" s="2321">
        <v>45103</v>
      </c>
    </row>
    <row r="4" spans="1:19" ht="15.95">
      <c r="A4" s="1810">
        <v>3</v>
      </c>
      <c r="B4" s="2024" t="s">
        <v>1446</v>
      </c>
      <c r="C4" s="2488"/>
      <c r="D4" s="2025">
        <v>1479811</v>
      </c>
      <c r="E4" s="2026" t="s">
        <v>949</v>
      </c>
      <c r="F4" s="2026" t="s">
        <v>937</v>
      </c>
      <c r="G4" s="2026" t="s">
        <v>316</v>
      </c>
      <c r="H4" s="2027">
        <v>44606</v>
      </c>
      <c r="I4" s="2028">
        <f t="shared" ca="1" si="0"/>
        <v>1.5861111111111112</v>
      </c>
      <c r="J4" s="2028">
        <f t="shared" ca="1" si="1"/>
        <v>571</v>
      </c>
      <c r="K4" s="2028">
        <f t="shared" ca="1" si="2"/>
        <v>19.033333333333335</v>
      </c>
      <c r="L4" s="2026" t="s">
        <v>4150</v>
      </c>
      <c r="M4" s="2029">
        <v>44809</v>
      </c>
      <c r="N4" s="2289">
        <v>6.766666667</v>
      </c>
      <c r="O4" s="1999">
        <v>1</v>
      </c>
      <c r="P4" s="2320">
        <v>45007</v>
      </c>
      <c r="Q4" s="2137">
        <v>45099</v>
      </c>
      <c r="R4" s="1810" t="s">
        <v>171</v>
      </c>
      <c r="S4" s="2321">
        <v>45103</v>
      </c>
    </row>
    <row r="5" spans="1:19" ht="15.95">
      <c r="A5" s="1810">
        <v>4</v>
      </c>
      <c r="B5" s="2031" t="s">
        <v>1468</v>
      </c>
      <c r="C5" s="2529" t="s">
        <v>577</v>
      </c>
      <c r="D5" s="2035">
        <v>1479812</v>
      </c>
      <c r="E5" s="2033" t="s">
        <v>13</v>
      </c>
      <c r="F5" s="2033" t="s">
        <v>937</v>
      </c>
      <c r="G5" s="2033" t="s">
        <v>329</v>
      </c>
      <c r="H5" s="2036">
        <v>44606</v>
      </c>
      <c r="I5" s="2035">
        <f t="shared" ca="1" si="0"/>
        <v>1.5861111111111112</v>
      </c>
      <c r="J5" s="2035">
        <f t="shared" ca="1" si="1"/>
        <v>571</v>
      </c>
      <c r="K5" s="2035">
        <f t="shared" ca="1" si="2"/>
        <v>19.033333333333335</v>
      </c>
      <c r="L5" s="2033" t="s">
        <v>4150</v>
      </c>
      <c r="M5" s="2036">
        <v>44809</v>
      </c>
      <c r="N5" s="2296">
        <v>6.766666667</v>
      </c>
      <c r="O5" s="1999">
        <v>1</v>
      </c>
      <c r="P5" s="2320">
        <v>45007</v>
      </c>
      <c r="Q5" s="2137">
        <v>45099</v>
      </c>
      <c r="R5" s="1810" t="s">
        <v>171</v>
      </c>
      <c r="S5" s="2321">
        <v>45103</v>
      </c>
    </row>
    <row r="6" spans="1:19" ht="15.95">
      <c r="A6" s="1810">
        <v>5</v>
      </c>
      <c r="B6" s="2017" t="s">
        <v>1469</v>
      </c>
      <c r="C6" s="2528"/>
      <c r="D6" s="2022">
        <v>1479812</v>
      </c>
      <c r="E6" s="2020" t="s">
        <v>13</v>
      </c>
      <c r="F6" s="2020" t="s">
        <v>937</v>
      </c>
      <c r="G6" s="2020" t="s">
        <v>326</v>
      </c>
      <c r="H6" s="2023">
        <v>44606</v>
      </c>
      <c r="I6" s="2022">
        <f t="shared" ca="1" si="0"/>
        <v>1.5861111111111112</v>
      </c>
      <c r="J6" s="2022">
        <f t="shared" ca="1" si="1"/>
        <v>571</v>
      </c>
      <c r="K6" s="2022">
        <f t="shared" ca="1" si="2"/>
        <v>19.033333333333335</v>
      </c>
      <c r="L6" s="2020" t="s">
        <v>4150</v>
      </c>
      <c r="M6" s="2023">
        <v>44809</v>
      </c>
      <c r="N6" s="2288">
        <v>6.766666667</v>
      </c>
      <c r="O6" s="1999">
        <v>1</v>
      </c>
      <c r="P6" s="2320">
        <v>45007</v>
      </c>
      <c r="Q6" s="2137">
        <v>45099</v>
      </c>
      <c r="R6" s="1810" t="s">
        <v>171</v>
      </c>
      <c r="S6" s="2321">
        <v>45103</v>
      </c>
    </row>
    <row r="7" spans="1:19" ht="15.95">
      <c r="A7" s="1810">
        <v>6</v>
      </c>
      <c r="B7" s="2017" t="s">
        <v>1470</v>
      </c>
      <c r="C7" s="2528"/>
      <c r="D7" s="2022">
        <v>1479812</v>
      </c>
      <c r="E7" s="2020" t="s">
        <v>13</v>
      </c>
      <c r="F7" s="2020" t="s">
        <v>937</v>
      </c>
      <c r="G7" s="2022" t="s">
        <v>316</v>
      </c>
      <c r="H7" s="2023">
        <v>44606</v>
      </c>
      <c r="I7" s="2022">
        <f t="shared" ca="1" si="0"/>
        <v>1.5861111111111112</v>
      </c>
      <c r="J7" s="2022">
        <f t="shared" ca="1" si="1"/>
        <v>571</v>
      </c>
      <c r="K7" s="2022">
        <f t="shared" ca="1" si="2"/>
        <v>19.033333333333335</v>
      </c>
      <c r="L7" s="2020" t="s">
        <v>4150</v>
      </c>
      <c r="M7" s="2023">
        <v>44809</v>
      </c>
      <c r="N7" s="2288">
        <v>6.766666667</v>
      </c>
      <c r="O7" s="1999">
        <v>1</v>
      </c>
      <c r="P7" s="2320">
        <v>45007</v>
      </c>
      <c r="Q7" s="2137">
        <v>45099</v>
      </c>
      <c r="R7" s="1810" t="s">
        <v>171</v>
      </c>
      <c r="S7" s="2321">
        <v>45103</v>
      </c>
    </row>
    <row r="8" spans="1:19" ht="15.95">
      <c r="A8" s="1810">
        <v>7</v>
      </c>
      <c r="B8" s="2024" t="s">
        <v>1471</v>
      </c>
      <c r="C8" s="2488"/>
      <c r="D8" s="2028">
        <v>1479812</v>
      </c>
      <c r="E8" s="2026" t="s">
        <v>13</v>
      </c>
      <c r="F8" s="2026" t="s">
        <v>937</v>
      </c>
      <c r="G8" s="2026" t="s">
        <v>323</v>
      </c>
      <c r="H8" s="2029">
        <v>44606</v>
      </c>
      <c r="I8" s="2028">
        <f t="shared" ca="1" si="0"/>
        <v>1.5861111111111112</v>
      </c>
      <c r="J8" s="2028">
        <f t="shared" ca="1" si="1"/>
        <v>571</v>
      </c>
      <c r="K8" s="2028">
        <f t="shared" ca="1" si="2"/>
        <v>19.033333333333335</v>
      </c>
      <c r="L8" s="2026" t="s">
        <v>4150</v>
      </c>
      <c r="M8" s="2029">
        <v>44809</v>
      </c>
      <c r="N8" s="2289">
        <v>6.766666667</v>
      </c>
      <c r="O8" s="1999">
        <v>1</v>
      </c>
      <c r="P8" s="2320">
        <v>45007</v>
      </c>
      <c r="Q8" s="2137">
        <v>45099</v>
      </c>
      <c r="R8" s="1810" t="s">
        <v>171</v>
      </c>
      <c r="S8" s="2321">
        <v>45103</v>
      </c>
    </row>
    <row r="9" spans="1:19" ht="15.95">
      <c r="A9" s="1810">
        <v>8</v>
      </c>
      <c r="B9" s="2031" t="s">
        <v>1431</v>
      </c>
      <c r="C9" s="2529" t="s">
        <v>581</v>
      </c>
      <c r="D9" s="2032">
        <v>1479810</v>
      </c>
      <c r="E9" s="2033" t="s">
        <v>949</v>
      </c>
      <c r="F9" s="2033" t="s">
        <v>937</v>
      </c>
      <c r="G9" s="2033" t="s">
        <v>329</v>
      </c>
      <c r="H9" s="2034">
        <v>44606</v>
      </c>
      <c r="I9" s="2035">
        <f t="shared" ref="I9:I13" ca="1" si="3">K9/12</f>
        <v>1.5861111111111112</v>
      </c>
      <c r="J9" s="2035">
        <f t="shared" ref="J9:J13" ca="1" si="4">_xlfn.DAYS(TODAY(),H9)</f>
        <v>571</v>
      </c>
      <c r="K9" s="2035">
        <f t="shared" ref="K9:K13" ca="1" si="5">J9/30</f>
        <v>19.033333333333335</v>
      </c>
      <c r="L9" s="2033" t="s">
        <v>4150</v>
      </c>
      <c r="M9" s="2036">
        <v>44809</v>
      </c>
      <c r="N9" s="2033">
        <v>6.766666667</v>
      </c>
      <c r="O9" s="2322">
        <v>0</v>
      </c>
      <c r="P9" s="1403"/>
      <c r="Q9" s="1810"/>
      <c r="R9" s="1561"/>
      <c r="S9" s="2321">
        <v>45103</v>
      </c>
    </row>
    <row r="10" spans="1:19" ht="15.95">
      <c r="A10" s="1810">
        <v>9</v>
      </c>
      <c r="B10" s="2017" t="s">
        <v>1435</v>
      </c>
      <c r="C10" s="2528"/>
      <c r="D10" s="2019">
        <v>1479810</v>
      </c>
      <c r="E10" s="2020" t="s">
        <v>949</v>
      </c>
      <c r="F10" s="2020" t="s">
        <v>937</v>
      </c>
      <c r="G10" s="2020" t="s">
        <v>326</v>
      </c>
      <c r="H10" s="2021">
        <v>44606</v>
      </c>
      <c r="I10" s="2022">
        <f t="shared" ca="1" si="3"/>
        <v>1.5861111111111112</v>
      </c>
      <c r="J10" s="2022">
        <f t="shared" ca="1" si="4"/>
        <v>571</v>
      </c>
      <c r="K10" s="2022">
        <f t="shared" ca="1" si="5"/>
        <v>19.033333333333335</v>
      </c>
      <c r="L10" s="2020" t="s">
        <v>4150</v>
      </c>
      <c r="M10" s="2023">
        <v>44809</v>
      </c>
      <c r="N10" s="2020">
        <v>6.766666667</v>
      </c>
      <c r="O10" s="2302">
        <v>0</v>
      </c>
      <c r="P10" s="1403"/>
      <c r="Q10" s="1810"/>
      <c r="R10" s="1561"/>
      <c r="S10" s="2321">
        <v>45103</v>
      </c>
    </row>
    <row r="11" spans="1:19" ht="15.95">
      <c r="A11" s="1810">
        <v>10</v>
      </c>
      <c r="B11" s="2024" t="s">
        <v>1439</v>
      </c>
      <c r="C11" s="2488"/>
      <c r="D11" s="2025">
        <v>1479810</v>
      </c>
      <c r="E11" s="2026" t="s">
        <v>949</v>
      </c>
      <c r="F11" s="2026" t="s">
        <v>937</v>
      </c>
      <c r="G11" s="2026" t="s">
        <v>316</v>
      </c>
      <c r="H11" s="2027">
        <v>44606</v>
      </c>
      <c r="I11" s="2028">
        <f t="shared" ca="1" si="3"/>
        <v>1.5861111111111112</v>
      </c>
      <c r="J11" s="2028">
        <f t="shared" ca="1" si="4"/>
        <v>571</v>
      </c>
      <c r="K11" s="2028">
        <f t="shared" ca="1" si="5"/>
        <v>19.033333333333335</v>
      </c>
      <c r="L11" s="2026" t="s">
        <v>4150</v>
      </c>
      <c r="M11" s="2029">
        <v>44809</v>
      </c>
      <c r="N11" s="2026">
        <v>6.766666667</v>
      </c>
      <c r="O11" s="2323">
        <v>0</v>
      </c>
      <c r="P11" s="1403"/>
      <c r="Q11" s="1810"/>
      <c r="R11" s="1561"/>
      <c r="S11" s="2321">
        <v>45103</v>
      </c>
    </row>
    <row r="12" spans="1:19" ht="15.95">
      <c r="A12" s="1810">
        <v>11</v>
      </c>
      <c r="B12" s="2017" t="s">
        <v>1518</v>
      </c>
      <c r="C12" s="2529" t="s">
        <v>592</v>
      </c>
      <c r="D12" s="2019">
        <v>1497398</v>
      </c>
      <c r="E12" s="2020" t="s">
        <v>13</v>
      </c>
      <c r="F12" s="2026" t="s">
        <v>937</v>
      </c>
      <c r="G12" s="2020" t="s">
        <v>326</v>
      </c>
      <c r="H12" s="2021">
        <v>44633</v>
      </c>
      <c r="I12" s="2022">
        <f t="shared" ca="1" si="3"/>
        <v>1.5111111111111111</v>
      </c>
      <c r="J12" s="2022">
        <f t="shared" ca="1" si="4"/>
        <v>544</v>
      </c>
      <c r="K12" s="2022">
        <f t="shared" ca="1" si="5"/>
        <v>18.133333333333333</v>
      </c>
      <c r="L12" s="2020" t="s">
        <v>4150</v>
      </c>
      <c r="M12" s="2023">
        <v>44837</v>
      </c>
      <c r="N12" s="2020">
        <v>6.8</v>
      </c>
      <c r="O12" s="2302">
        <v>0</v>
      </c>
      <c r="P12" s="1403"/>
      <c r="Q12" s="1810"/>
      <c r="R12" s="1561"/>
      <c r="S12" s="2321">
        <v>45103</v>
      </c>
    </row>
    <row r="13" spans="1:19" ht="15.95">
      <c r="A13" s="1810">
        <v>12</v>
      </c>
      <c r="B13" s="2017" t="s">
        <v>1519</v>
      </c>
      <c r="C13" s="2530"/>
      <c r="D13" s="2019">
        <v>1497398</v>
      </c>
      <c r="E13" s="2020" t="s">
        <v>13</v>
      </c>
      <c r="F13" s="2026" t="s">
        <v>937</v>
      </c>
      <c r="G13" s="2020" t="s">
        <v>316</v>
      </c>
      <c r="H13" s="2021">
        <v>44633</v>
      </c>
      <c r="I13" s="2022">
        <f t="shared" ca="1" si="3"/>
        <v>1.5111111111111111</v>
      </c>
      <c r="J13" s="2022">
        <f t="shared" ca="1" si="4"/>
        <v>544</v>
      </c>
      <c r="K13" s="2022">
        <f t="shared" ca="1" si="5"/>
        <v>18.133333333333333</v>
      </c>
      <c r="L13" s="2020" t="s">
        <v>4150</v>
      </c>
      <c r="M13" s="2023">
        <v>44837</v>
      </c>
      <c r="N13" s="2020">
        <v>6.8</v>
      </c>
      <c r="O13" s="2302">
        <v>0</v>
      </c>
      <c r="P13" s="1403"/>
      <c r="Q13" s="1810"/>
      <c r="R13" s="1561"/>
      <c r="S13" s="2321">
        <v>45103</v>
      </c>
    </row>
    <row r="14" spans="1:19" ht="15.95">
      <c r="A14" s="1810">
        <v>13</v>
      </c>
      <c r="B14" s="2031" t="s">
        <v>1535</v>
      </c>
      <c r="C14" s="2487" t="s">
        <v>602</v>
      </c>
      <c r="D14" s="2092">
        <v>1513063</v>
      </c>
      <c r="E14" s="2093" t="s">
        <v>13</v>
      </c>
      <c r="F14" s="2093" t="s">
        <v>1039</v>
      </c>
      <c r="G14" s="2093" t="s">
        <v>3801</v>
      </c>
      <c r="H14" s="2094">
        <v>44628</v>
      </c>
      <c r="I14" s="2049">
        <f ca="1">K14/12</f>
        <v>1.5250000000000001</v>
      </c>
      <c r="J14" s="2049">
        <f ca="1">_xlfn.DAYS(TODAY(),H14)</f>
        <v>549</v>
      </c>
      <c r="K14" s="2049">
        <f ca="1">J14/30</f>
        <v>18.3</v>
      </c>
      <c r="L14" s="2093" t="s">
        <v>4150</v>
      </c>
      <c r="M14" s="2094">
        <v>44837</v>
      </c>
      <c r="N14" s="2093">
        <v>6.9666666670000001</v>
      </c>
      <c r="O14" s="2322">
        <v>0</v>
      </c>
      <c r="P14" s="1403"/>
      <c r="Q14" s="1810"/>
      <c r="R14" s="1561"/>
      <c r="S14" s="2321">
        <v>45103</v>
      </c>
    </row>
    <row r="15" spans="1:19" ht="15.95">
      <c r="A15" s="1810">
        <v>14</v>
      </c>
      <c r="B15" s="2017" t="s">
        <v>1536</v>
      </c>
      <c r="C15" s="2528"/>
      <c r="D15" s="2095">
        <v>1513063</v>
      </c>
      <c r="E15" s="2096" t="s">
        <v>13</v>
      </c>
      <c r="F15" s="2093" t="s">
        <v>1039</v>
      </c>
      <c r="G15" s="2096" t="s">
        <v>3804</v>
      </c>
      <c r="H15" s="2097">
        <v>44628</v>
      </c>
      <c r="I15" s="2053">
        <f ca="1">K15/12</f>
        <v>1.5250000000000001</v>
      </c>
      <c r="J15" s="2053">
        <f ca="1">_xlfn.DAYS(TODAY(),H15)</f>
        <v>549</v>
      </c>
      <c r="K15" s="2053">
        <f ca="1">J15/30</f>
        <v>18.3</v>
      </c>
      <c r="L15" s="2096" t="s">
        <v>4150</v>
      </c>
      <c r="M15" s="2097">
        <v>44837</v>
      </c>
      <c r="N15" s="2096">
        <v>6.9666666670000001</v>
      </c>
      <c r="O15" s="2302">
        <v>0</v>
      </c>
      <c r="P15" s="1403"/>
      <c r="Q15" s="1810"/>
      <c r="R15" s="1561"/>
      <c r="S15" s="2321">
        <v>45103</v>
      </c>
    </row>
    <row r="16" spans="1:19" ht="15.95">
      <c r="A16" s="1810">
        <v>15</v>
      </c>
      <c r="B16" s="2017" t="s">
        <v>1537</v>
      </c>
      <c r="C16" s="2528"/>
      <c r="D16" s="2095">
        <v>1513063</v>
      </c>
      <c r="E16" s="2096" t="s">
        <v>13</v>
      </c>
      <c r="F16" s="2093" t="s">
        <v>1039</v>
      </c>
      <c r="G16" s="2096" t="s">
        <v>316</v>
      </c>
      <c r="H16" s="2097">
        <v>44631</v>
      </c>
      <c r="I16" s="2053">
        <f ca="1">K16/12</f>
        <v>1.5166666666666666</v>
      </c>
      <c r="J16" s="2053">
        <f ca="1">_xlfn.DAYS(TODAY(),H16)</f>
        <v>546</v>
      </c>
      <c r="K16" s="2053">
        <f ca="1">J16/30</f>
        <v>18.2</v>
      </c>
      <c r="L16" s="2096" t="s">
        <v>4150</v>
      </c>
      <c r="M16" s="2097">
        <v>44837</v>
      </c>
      <c r="N16" s="2096">
        <v>6.8666666669999996</v>
      </c>
      <c r="O16" s="2302">
        <v>0</v>
      </c>
      <c r="P16" s="1403"/>
      <c r="Q16" s="1810"/>
      <c r="R16" s="1561"/>
      <c r="S16" s="2321">
        <v>45103</v>
      </c>
    </row>
    <row r="17" spans="1:19" ht="15.95">
      <c r="A17" s="1810">
        <v>16</v>
      </c>
      <c r="B17" s="2017" t="s">
        <v>1538</v>
      </c>
      <c r="C17" s="2528"/>
      <c r="D17" s="2095">
        <v>1513063</v>
      </c>
      <c r="E17" s="2096" t="s">
        <v>13</v>
      </c>
      <c r="F17" s="2093" t="s">
        <v>1039</v>
      </c>
      <c r="G17" s="2096" t="s">
        <v>323</v>
      </c>
      <c r="H17" s="2097">
        <v>44631</v>
      </c>
      <c r="I17" s="2053">
        <f ca="1">K17/12</f>
        <v>1.5166666666666666</v>
      </c>
      <c r="J17" s="2053">
        <f ca="1">_xlfn.DAYS(TODAY(),H17)</f>
        <v>546</v>
      </c>
      <c r="K17" s="2053">
        <f ca="1">J17/30</f>
        <v>18.2</v>
      </c>
      <c r="L17" s="2096" t="s">
        <v>4150</v>
      </c>
      <c r="M17" s="2097">
        <v>44837</v>
      </c>
      <c r="N17" s="2096">
        <v>6.8666666669999996</v>
      </c>
      <c r="O17" s="2302">
        <v>0</v>
      </c>
      <c r="P17" s="1403"/>
      <c r="Q17" s="1810"/>
      <c r="R17" s="1561"/>
      <c r="S17" s="2321">
        <v>45103</v>
      </c>
    </row>
    <row r="18" spans="1:19" ht="15.95">
      <c r="A18" s="1810">
        <v>17</v>
      </c>
      <c r="B18" s="2024" t="s">
        <v>1539</v>
      </c>
      <c r="C18" s="2488"/>
      <c r="D18" s="2098">
        <v>1513063</v>
      </c>
      <c r="E18" s="2099" t="s">
        <v>13</v>
      </c>
      <c r="F18" s="2093" t="s">
        <v>1039</v>
      </c>
      <c r="G18" s="2099" t="s">
        <v>412</v>
      </c>
      <c r="H18" s="2100">
        <v>44631</v>
      </c>
      <c r="I18" s="2057">
        <f ca="1">K18/12</f>
        <v>1.5166666666666666</v>
      </c>
      <c r="J18" s="2057">
        <f ca="1">_xlfn.DAYS(TODAY(),H18)</f>
        <v>546</v>
      </c>
      <c r="K18" s="2057">
        <f ca="1">J18/30</f>
        <v>18.2</v>
      </c>
      <c r="L18" s="2099" t="s">
        <v>4150</v>
      </c>
      <c r="M18" s="2100">
        <v>44837</v>
      </c>
      <c r="N18" s="2099">
        <v>6.8666666669999996</v>
      </c>
      <c r="O18" s="2323">
        <v>0</v>
      </c>
      <c r="P18" s="1403"/>
      <c r="Q18" s="1810"/>
      <c r="R18" s="1561"/>
      <c r="S18" s="2321">
        <v>45103</v>
      </c>
    </row>
  </sheetData>
  <mergeCells count="5">
    <mergeCell ref="C2:C4"/>
    <mergeCell ref="C5:C8"/>
    <mergeCell ref="C9:C11"/>
    <mergeCell ref="C12:C13"/>
    <mergeCell ref="C14:C18"/>
  </mergeCells>
  <conditionalFormatting sqref="O9:O11">
    <cfRule type="containsText" dxfId="7" priority="3" operator="containsText" text="1">
      <formula>NOT(ISERROR(SEARCH("1",O9)))</formula>
    </cfRule>
  </conditionalFormatting>
  <conditionalFormatting sqref="O12:O13">
    <cfRule type="containsText" dxfId="6" priority="2" operator="containsText" text="1">
      <formula>NOT(ISERROR(SEARCH("1",O12)))</formula>
    </cfRule>
  </conditionalFormatting>
  <conditionalFormatting sqref="O14:O18">
    <cfRule type="containsText" dxfId="5" priority="1" operator="containsText" text="1">
      <formula>NOT(ISERROR(SEARCH("1",O14)))</formula>
    </cfRule>
  </conditionalFormatting>
  <pageMargins left="0.7" right="0.7" top="0.75" bottom="0.75" header="0.3" footer="0.3"/>
  <pageSetup fitToHeight="0" orientation="landscape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DDD8-A800-4E01-9A85-F35CF37378CD}">
  <sheetPr>
    <pageSetUpPr fitToPage="1"/>
  </sheetPr>
  <dimension ref="A1:S18"/>
  <sheetViews>
    <sheetView topLeftCell="A11" workbookViewId="0">
      <selection activeCell="A11" sqref="A11"/>
    </sheetView>
  </sheetViews>
  <sheetFormatPr defaultColWidth="8.85546875" defaultRowHeight="15"/>
  <cols>
    <col min="1" max="1" width="6.140625" bestFit="1" customWidth="1"/>
    <col min="2" max="2" width="10.85546875" bestFit="1" customWidth="1"/>
    <col min="3" max="3" width="17" bestFit="1" customWidth="1"/>
    <col min="4" max="4" width="14.42578125" bestFit="1" customWidth="1"/>
    <col min="5" max="5" width="7.7109375" bestFit="1" customWidth="1"/>
    <col min="6" max="6" width="11" bestFit="1" customWidth="1"/>
    <col min="7" max="7" width="8.42578125" bestFit="1" customWidth="1"/>
    <col min="8" max="8" width="11.28515625" bestFit="1" customWidth="1"/>
    <col min="9" max="9" width="13.7109375" bestFit="1" customWidth="1"/>
    <col min="10" max="10" width="10" bestFit="1" customWidth="1"/>
    <col min="11" max="11" width="13.7109375" bestFit="1" customWidth="1"/>
    <col min="12" max="12" width="19" bestFit="1" customWidth="1"/>
    <col min="13" max="13" width="15.42578125" bestFit="1" customWidth="1"/>
    <col min="14" max="14" width="17" bestFit="1" customWidth="1"/>
    <col min="15" max="15" width="8.42578125" bestFit="1" customWidth="1"/>
    <col min="16" max="16" width="17.85546875" bestFit="1" customWidth="1"/>
    <col min="17" max="17" width="12.85546875" bestFit="1" customWidth="1"/>
    <col min="18" max="18" width="12.140625" bestFit="1" customWidth="1"/>
    <col min="19" max="19" width="16.42578125" style="119" bestFit="1" customWidth="1"/>
  </cols>
  <sheetData>
    <row r="1" spans="1:19">
      <c r="A1" s="1810" t="s">
        <v>126</v>
      </c>
      <c r="B1" s="2017" t="s">
        <v>3367</v>
      </c>
      <c r="C1" s="2017" t="s">
        <v>269</v>
      </c>
      <c r="D1" s="2017" t="s">
        <v>3227</v>
      </c>
      <c r="E1" s="2017" t="s">
        <v>219</v>
      </c>
      <c r="F1" s="2017" t="s">
        <v>222</v>
      </c>
      <c r="G1" s="2017" t="s">
        <v>271</v>
      </c>
      <c r="H1" s="2017" t="s">
        <v>218</v>
      </c>
      <c r="I1" s="2017" t="s">
        <v>272</v>
      </c>
      <c r="J1" s="2017" t="s">
        <v>3684</v>
      </c>
      <c r="K1" s="2017" t="s">
        <v>3685</v>
      </c>
      <c r="L1" s="2017" t="s">
        <v>3233</v>
      </c>
      <c r="M1" s="2018" t="s">
        <v>3675</v>
      </c>
      <c r="N1" s="2287" t="s">
        <v>3676</v>
      </c>
      <c r="O1" s="2302" t="s">
        <v>1444</v>
      </c>
      <c r="P1" s="1810" t="s">
        <v>4440</v>
      </c>
      <c r="Q1" s="1810" t="s">
        <v>4312</v>
      </c>
      <c r="R1" s="1810" t="s">
        <v>4441</v>
      </c>
      <c r="S1" s="1784" t="s">
        <v>4443</v>
      </c>
    </row>
    <row r="2" spans="1:19" ht="15.95">
      <c r="A2" s="1810">
        <v>1</v>
      </c>
      <c r="B2" s="2031" t="s">
        <v>1521</v>
      </c>
      <c r="C2" s="2487" t="s">
        <v>566</v>
      </c>
      <c r="D2" s="2076">
        <v>1459509</v>
      </c>
      <c r="E2" s="2076" t="s">
        <v>949</v>
      </c>
      <c r="F2" s="2077" t="s">
        <v>948</v>
      </c>
      <c r="G2" s="2077" t="s">
        <v>329</v>
      </c>
      <c r="H2" s="2078">
        <v>44626</v>
      </c>
      <c r="I2" s="2079">
        <f t="shared" ref="I2:I10" ca="1" si="0">K2/12</f>
        <v>1.5305555555555557</v>
      </c>
      <c r="J2" s="2079">
        <f t="shared" ref="J2:J10" ca="1" si="1">_xlfn.DAYS(TODAY(),H2)</f>
        <v>551</v>
      </c>
      <c r="K2" s="2079">
        <f t="shared" ref="K2:K10" ca="1" si="2">J2/30</f>
        <v>18.366666666666667</v>
      </c>
      <c r="L2" s="2077" t="s">
        <v>4150</v>
      </c>
      <c r="M2" s="2078">
        <v>44837</v>
      </c>
      <c r="N2" s="2297">
        <v>7.0333333329999999</v>
      </c>
      <c r="O2" s="1999">
        <v>1</v>
      </c>
      <c r="P2" s="2320">
        <v>45007</v>
      </c>
      <c r="Q2" s="2137">
        <v>45099</v>
      </c>
      <c r="R2" s="1810" t="s">
        <v>171</v>
      </c>
      <c r="S2" s="2321">
        <v>45110</v>
      </c>
    </row>
    <row r="3" spans="1:19" ht="15.95">
      <c r="A3" s="1810">
        <v>2</v>
      </c>
      <c r="B3" s="2017" t="s">
        <v>1522</v>
      </c>
      <c r="C3" s="2528"/>
      <c r="D3" s="2080">
        <v>1459509</v>
      </c>
      <c r="E3" s="2080" t="s">
        <v>949</v>
      </c>
      <c r="F3" s="2077" t="s">
        <v>948</v>
      </c>
      <c r="G3" s="2081" t="s">
        <v>326</v>
      </c>
      <c r="H3" s="2082">
        <v>44626</v>
      </c>
      <c r="I3" s="2083">
        <f t="shared" ca="1" si="0"/>
        <v>1.5305555555555557</v>
      </c>
      <c r="J3" s="2083">
        <f t="shared" ca="1" si="1"/>
        <v>551</v>
      </c>
      <c r="K3" s="2083">
        <f t="shared" ca="1" si="2"/>
        <v>18.366666666666667</v>
      </c>
      <c r="L3" s="2081" t="s">
        <v>4150</v>
      </c>
      <c r="M3" s="2082">
        <v>44837</v>
      </c>
      <c r="N3" s="2298">
        <v>7.0333333329999999</v>
      </c>
      <c r="O3" s="1999">
        <v>1</v>
      </c>
      <c r="P3" s="2320">
        <v>45007</v>
      </c>
      <c r="Q3" s="2137">
        <v>45099</v>
      </c>
      <c r="R3" s="1810" t="s">
        <v>171</v>
      </c>
      <c r="S3" s="2321">
        <v>45110</v>
      </c>
    </row>
    <row r="4" spans="1:19" ht="15.95">
      <c r="A4" s="1810">
        <v>3</v>
      </c>
      <c r="B4" s="2017" t="s">
        <v>1523</v>
      </c>
      <c r="C4" s="2528"/>
      <c r="D4" s="2080">
        <v>1459509</v>
      </c>
      <c r="E4" s="2080" t="s">
        <v>949</v>
      </c>
      <c r="F4" s="2077" t="s">
        <v>948</v>
      </c>
      <c r="G4" s="2081" t="s">
        <v>316</v>
      </c>
      <c r="H4" s="2082">
        <v>44626</v>
      </c>
      <c r="I4" s="2083">
        <f t="shared" ca="1" si="0"/>
        <v>1.5305555555555557</v>
      </c>
      <c r="J4" s="2083">
        <f t="shared" ca="1" si="1"/>
        <v>551</v>
      </c>
      <c r="K4" s="2083">
        <f t="shared" ca="1" si="2"/>
        <v>18.366666666666667</v>
      </c>
      <c r="L4" s="2081" t="s">
        <v>4150</v>
      </c>
      <c r="M4" s="2082">
        <v>44837</v>
      </c>
      <c r="N4" s="2298">
        <v>7.0333333329999999</v>
      </c>
      <c r="O4" s="1999">
        <v>1</v>
      </c>
      <c r="P4" s="2320">
        <v>45007</v>
      </c>
      <c r="Q4" s="2137">
        <v>45099</v>
      </c>
      <c r="R4" s="1810" t="s">
        <v>171</v>
      </c>
      <c r="S4" s="2321">
        <v>45110</v>
      </c>
    </row>
    <row r="5" spans="1:19" ht="15.95">
      <c r="A5" s="1810">
        <v>4</v>
      </c>
      <c r="B5" s="2024" t="s">
        <v>1524</v>
      </c>
      <c r="C5" s="2488"/>
      <c r="D5" s="2084">
        <v>1459509</v>
      </c>
      <c r="E5" s="2084" t="s">
        <v>949</v>
      </c>
      <c r="F5" s="2077" t="s">
        <v>948</v>
      </c>
      <c r="G5" s="2085" t="s">
        <v>323</v>
      </c>
      <c r="H5" s="2086">
        <v>44626</v>
      </c>
      <c r="I5" s="2087">
        <f t="shared" ca="1" si="0"/>
        <v>1.5305555555555557</v>
      </c>
      <c r="J5" s="2087">
        <f t="shared" ca="1" si="1"/>
        <v>551</v>
      </c>
      <c r="K5" s="2087">
        <f t="shared" ca="1" si="2"/>
        <v>18.366666666666667</v>
      </c>
      <c r="L5" s="2085" t="s">
        <v>4150</v>
      </c>
      <c r="M5" s="2086">
        <v>44837</v>
      </c>
      <c r="N5" s="2299">
        <v>7.0333333329999999</v>
      </c>
      <c r="O5" s="1999">
        <v>1</v>
      </c>
      <c r="P5" s="2320">
        <v>45007</v>
      </c>
      <c r="Q5" s="2137">
        <v>45099</v>
      </c>
      <c r="R5" s="1810" t="s">
        <v>171</v>
      </c>
      <c r="S5" s="2321">
        <v>45110</v>
      </c>
    </row>
    <row r="6" spans="1:19" ht="15.95">
      <c r="A6" s="1810">
        <v>5</v>
      </c>
      <c r="B6" s="2031" t="s">
        <v>1525</v>
      </c>
      <c r="C6" s="2529" t="s">
        <v>577</v>
      </c>
      <c r="D6" s="2076">
        <v>1479801</v>
      </c>
      <c r="E6" s="2076" t="s">
        <v>13</v>
      </c>
      <c r="F6" s="2077" t="s">
        <v>948</v>
      </c>
      <c r="G6" s="2077" t="s">
        <v>329</v>
      </c>
      <c r="H6" s="2078">
        <v>44626</v>
      </c>
      <c r="I6" s="2079">
        <f t="shared" ca="1" si="0"/>
        <v>1.5305555555555557</v>
      </c>
      <c r="J6" s="2079">
        <f t="shared" ca="1" si="1"/>
        <v>551</v>
      </c>
      <c r="K6" s="2079">
        <f t="shared" ca="1" si="2"/>
        <v>18.366666666666667</v>
      </c>
      <c r="L6" s="2077" t="s">
        <v>4150</v>
      </c>
      <c r="M6" s="2078">
        <v>44837</v>
      </c>
      <c r="N6" s="2297">
        <v>7.0333333329999999</v>
      </c>
      <c r="O6" s="1999">
        <v>1</v>
      </c>
      <c r="P6" s="2320">
        <v>45007</v>
      </c>
      <c r="Q6" s="2137">
        <v>45099</v>
      </c>
      <c r="R6" s="1810" t="s">
        <v>171</v>
      </c>
      <c r="S6" s="2321">
        <v>45110</v>
      </c>
    </row>
    <row r="7" spans="1:19" ht="15.95">
      <c r="A7" s="1810">
        <v>6</v>
      </c>
      <c r="B7" s="2017" t="s">
        <v>1526</v>
      </c>
      <c r="C7" s="2528"/>
      <c r="D7" s="2080">
        <v>1479801</v>
      </c>
      <c r="E7" s="2080" t="s">
        <v>13</v>
      </c>
      <c r="F7" s="2077" t="s">
        <v>948</v>
      </c>
      <c r="G7" s="2081" t="s">
        <v>326</v>
      </c>
      <c r="H7" s="2082">
        <v>44626</v>
      </c>
      <c r="I7" s="2083">
        <f t="shared" ca="1" si="0"/>
        <v>1.5305555555555557</v>
      </c>
      <c r="J7" s="2083">
        <f t="shared" ca="1" si="1"/>
        <v>551</v>
      </c>
      <c r="K7" s="2083">
        <f t="shared" ca="1" si="2"/>
        <v>18.366666666666667</v>
      </c>
      <c r="L7" s="2081" t="s">
        <v>4150</v>
      </c>
      <c r="M7" s="2082">
        <v>44837</v>
      </c>
      <c r="N7" s="2298">
        <v>7.0333333329999999</v>
      </c>
      <c r="O7" s="1999">
        <v>1</v>
      </c>
      <c r="P7" s="2320">
        <v>45007</v>
      </c>
      <c r="Q7" s="2137">
        <v>45099</v>
      </c>
      <c r="R7" s="1810" t="s">
        <v>171</v>
      </c>
      <c r="S7" s="2321">
        <v>45110</v>
      </c>
    </row>
    <row r="8" spans="1:19" ht="15.95">
      <c r="A8" s="1810">
        <v>7</v>
      </c>
      <c r="B8" s="2024" t="s">
        <v>1527</v>
      </c>
      <c r="C8" s="2488"/>
      <c r="D8" s="2084">
        <v>1479801</v>
      </c>
      <c r="E8" s="2084" t="s">
        <v>13</v>
      </c>
      <c r="F8" s="2077" t="s">
        <v>948</v>
      </c>
      <c r="G8" s="2085" t="s">
        <v>316</v>
      </c>
      <c r="H8" s="2086">
        <v>44626</v>
      </c>
      <c r="I8" s="2087">
        <f t="shared" ca="1" si="0"/>
        <v>1.5305555555555557</v>
      </c>
      <c r="J8" s="2087">
        <f t="shared" ca="1" si="1"/>
        <v>551</v>
      </c>
      <c r="K8" s="2087">
        <f t="shared" ca="1" si="2"/>
        <v>18.366666666666667</v>
      </c>
      <c r="L8" s="2085" t="s">
        <v>4150</v>
      </c>
      <c r="M8" s="2086">
        <v>44837</v>
      </c>
      <c r="N8" s="2299">
        <v>7.0333333329999999</v>
      </c>
      <c r="O8" s="1999">
        <v>1</v>
      </c>
      <c r="P8" s="2320">
        <v>45007</v>
      </c>
      <c r="Q8" s="2137">
        <v>45099</v>
      </c>
      <c r="R8" s="1810" t="s">
        <v>171</v>
      </c>
      <c r="S8" s="2321">
        <v>45110</v>
      </c>
    </row>
    <row r="9" spans="1:19" ht="15.95">
      <c r="A9" s="1810">
        <v>8</v>
      </c>
      <c r="B9" s="2031" t="s">
        <v>1530</v>
      </c>
      <c r="C9" s="2529" t="s">
        <v>581</v>
      </c>
      <c r="D9" s="2092">
        <v>1479800</v>
      </c>
      <c r="E9" s="2093" t="s">
        <v>949</v>
      </c>
      <c r="F9" s="2093" t="s">
        <v>1039</v>
      </c>
      <c r="G9" s="2093" t="s">
        <v>3801</v>
      </c>
      <c r="H9" s="2094">
        <v>44628</v>
      </c>
      <c r="I9" s="2049">
        <f t="shared" ca="1" si="0"/>
        <v>1.5250000000000001</v>
      </c>
      <c r="J9" s="2049">
        <f t="shared" ca="1" si="1"/>
        <v>549</v>
      </c>
      <c r="K9" s="2049">
        <f t="shared" ca="1" si="2"/>
        <v>18.3</v>
      </c>
      <c r="L9" s="2093" t="s">
        <v>4150</v>
      </c>
      <c r="M9" s="2094">
        <v>44837</v>
      </c>
      <c r="N9" s="2300">
        <v>6.9666666670000001</v>
      </c>
      <c r="O9" s="1999">
        <v>1</v>
      </c>
      <c r="P9" s="2320">
        <v>45007</v>
      </c>
      <c r="Q9" s="2137">
        <v>45099</v>
      </c>
      <c r="R9" s="1810" t="s">
        <v>171</v>
      </c>
      <c r="S9" s="2321">
        <v>45110</v>
      </c>
    </row>
    <row r="10" spans="1:19" ht="15.95">
      <c r="A10" s="1810">
        <v>9</v>
      </c>
      <c r="B10" s="2024" t="s">
        <v>1533</v>
      </c>
      <c r="C10" s="2488"/>
      <c r="D10" s="2098">
        <v>1479800</v>
      </c>
      <c r="E10" s="2099" t="s">
        <v>949</v>
      </c>
      <c r="F10" s="2093" t="s">
        <v>1039</v>
      </c>
      <c r="G10" s="2099" t="s">
        <v>320</v>
      </c>
      <c r="H10" s="2100">
        <v>44631</v>
      </c>
      <c r="I10" s="2057">
        <f t="shared" ca="1" si="0"/>
        <v>1.5166666666666666</v>
      </c>
      <c r="J10" s="2057">
        <f t="shared" ca="1" si="1"/>
        <v>546</v>
      </c>
      <c r="K10" s="2057">
        <f t="shared" ca="1" si="2"/>
        <v>18.2</v>
      </c>
      <c r="L10" s="2099" t="s">
        <v>4150</v>
      </c>
      <c r="M10" s="2100">
        <v>44837</v>
      </c>
      <c r="N10" s="2301">
        <v>6.8666666669999996</v>
      </c>
      <c r="O10" s="1999">
        <v>1</v>
      </c>
      <c r="P10" s="2320">
        <v>45007</v>
      </c>
      <c r="Q10" s="2137">
        <v>45099</v>
      </c>
      <c r="R10" s="1810" t="s">
        <v>171</v>
      </c>
      <c r="S10" s="2321">
        <v>45110</v>
      </c>
    </row>
    <row r="11" spans="1:19" ht="15.95">
      <c r="A11" s="1810">
        <v>10</v>
      </c>
      <c r="B11" s="2031" t="s">
        <v>1460</v>
      </c>
      <c r="C11" s="2529" t="s">
        <v>592</v>
      </c>
      <c r="D11" s="2049">
        <v>1479807</v>
      </c>
      <c r="E11" s="2050" t="s">
        <v>949</v>
      </c>
      <c r="F11" s="2050" t="s">
        <v>1039</v>
      </c>
      <c r="G11" s="2050" t="s">
        <v>3801</v>
      </c>
      <c r="H11" s="2051">
        <v>44612</v>
      </c>
      <c r="I11" s="2049">
        <f t="shared" ref="I11:I13" ca="1" si="3">K11/12</f>
        <v>1.5694444444444444</v>
      </c>
      <c r="J11" s="2049">
        <f t="shared" ref="J11:J13" ca="1" si="4">_xlfn.DAYS(TODAY(),H11)</f>
        <v>565</v>
      </c>
      <c r="K11" s="2049">
        <f t="shared" ref="K11:K13" ca="1" si="5">J11/30</f>
        <v>18.833333333333332</v>
      </c>
      <c r="L11" s="2050" t="s">
        <v>4150</v>
      </c>
      <c r="M11" s="2052">
        <v>44809</v>
      </c>
      <c r="N11" s="2050">
        <v>6.5666666669999998</v>
      </c>
      <c r="O11" s="2322">
        <v>0</v>
      </c>
      <c r="P11" s="1561"/>
      <c r="Q11" s="1561"/>
      <c r="R11" s="1561"/>
      <c r="S11" s="2321">
        <v>45110</v>
      </c>
    </row>
    <row r="12" spans="1:19" ht="15.95">
      <c r="A12" s="1810">
        <v>11</v>
      </c>
      <c r="B12" s="2017" t="s">
        <v>1461</v>
      </c>
      <c r="C12" s="2528"/>
      <c r="D12" s="2053">
        <v>1479807</v>
      </c>
      <c r="E12" s="2054" t="s">
        <v>949</v>
      </c>
      <c r="F12" s="2054" t="s">
        <v>1039</v>
      </c>
      <c r="G12" s="2054" t="s">
        <v>326</v>
      </c>
      <c r="H12" s="2055">
        <v>44612</v>
      </c>
      <c r="I12" s="2053">
        <f t="shared" ca="1" si="3"/>
        <v>1.5694444444444444</v>
      </c>
      <c r="J12" s="2053">
        <f t="shared" ca="1" si="4"/>
        <v>565</v>
      </c>
      <c r="K12" s="2053">
        <f t="shared" ca="1" si="5"/>
        <v>18.833333333333332</v>
      </c>
      <c r="L12" s="2054" t="s">
        <v>4150</v>
      </c>
      <c r="M12" s="2056">
        <v>44809</v>
      </c>
      <c r="N12" s="2054">
        <v>6.5666666669999998</v>
      </c>
      <c r="O12" s="2302">
        <v>0</v>
      </c>
      <c r="P12" s="1561"/>
      <c r="Q12" s="1561"/>
      <c r="R12" s="1561"/>
      <c r="S12" s="2321">
        <v>45110</v>
      </c>
    </row>
    <row r="13" spans="1:19" ht="15.95">
      <c r="A13" s="1810">
        <v>12</v>
      </c>
      <c r="B13" s="2024" t="s">
        <v>1462</v>
      </c>
      <c r="C13" s="2488"/>
      <c r="D13" s="2057">
        <v>1479807</v>
      </c>
      <c r="E13" s="2058" t="s">
        <v>949</v>
      </c>
      <c r="F13" s="2058" t="s">
        <v>1039</v>
      </c>
      <c r="G13" s="2058" t="s">
        <v>316</v>
      </c>
      <c r="H13" s="2059">
        <v>44614</v>
      </c>
      <c r="I13" s="2057">
        <f t="shared" ca="1" si="3"/>
        <v>1.5638888888888889</v>
      </c>
      <c r="J13" s="2057">
        <f t="shared" ca="1" si="4"/>
        <v>563</v>
      </c>
      <c r="K13" s="2057">
        <f t="shared" ca="1" si="5"/>
        <v>18.766666666666666</v>
      </c>
      <c r="L13" s="2058" t="s">
        <v>4150</v>
      </c>
      <c r="M13" s="2060">
        <v>44809</v>
      </c>
      <c r="N13" s="2058">
        <v>6.5</v>
      </c>
      <c r="O13" s="2323">
        <v>0</v>
      </c>
      <c r="P13" s="1561"/>
      <c r="Q13" s="1561"/>
      <c r="R13" s="1561"/>
      <c r="S13" s="2321">
        <v>45110</v>
      </c>
    </row>
    <row r="14" spans="1:19" ht="15.95">
      <c r="A14" s="1810">
        <v>13</v>
      </c>
      <c r="B14" s="2031" t="s">
        <v>1553</v>
      </c>
      <c r="C14" s="2529" t="s">
        <v>602</v>
      </c>
      <c r="D14" s="2092">
        <v>1497412</v>
      </c>
      <c r="E14" s="2093" t="s">
        <v>949</v>
      </c>
      <c r="F14" s="2093" t="s">
        <v>1039</v>
      </c>
      <c r="G14" s="2093" t="s">
        <v>329</v>
      </c>
      <c r="H14" s="2094">
        <v>44656</v>
      </c>
      <c r="I14" s="2049">
        <f ca="1">K14/12</f>
        <v>1.4472222222222222</v>
      </c>
      <c r="J14" s="2049">
        <f ca="1">_xlfn.DAYS(TODAY(),H14)</f>
        <v>521</v>
      </c>
      <c r="K14" s="2049">
        <f ca="1">J14/30</f>
        <v>17.366666666666667</v>
      </c>
      <c r="L14" s="2093" t="s">
        <v>4150</v>
      </c>
      <c r="M14" s="2094">
        <v>44866</v>
      </c>
      <c r="N14" s="2093">
        <v>7</v>
      </c>
      <c r="O14" s="2322">
        <v>0</v>
      </c>
      <c r="P14" s="1561"/>
      <c r="Q14" s="1561"/>
      <c r="R14" s="1561"/>
      <c r="S14" s="2321">
        <v>45110</v>
      </c>
    </row>
    <row r="15" spans="1:19" ht="15.95">
      <c r="A15" s="1810">
        <v>14</v>
      </c>
      <c r="B15" s="2024" t="s">
        <v>1554</v>
      </c>
      <c r="C15" s="2488"/>
      <c r="D15" s="2098">
        <v>1497412</v>
      </c>
      <c r="E15" s="2099" t="s">
        <v>949</v>
      </c>
      <c r="F15" s="2093" t="s">
        <v>1039</v>
      </c>
      <c r="G15" s="2099" t="s">
        <v>326</v>
      </c>
      <c r="H15" s="2100">
        <v>44656</v>
      </c>
      <c r="I15" s="2057">
        <f ca="1">K15/12</f>
        <v>1.4472222222222222</v>
      </c>
      <c r="J15" s="2057">
        <f ca="1">_xlfn.DAYS(TODAY(),H15)</f>
        <v>521</v>
      </c>
      <c r="K15" s="2057">
        <f ca="1">J15/30</f>
        <v>17.366666666666667</v>
      </c>
      <c r="L15" s="2099" t="s">
        <v>4150</v>
      </c>
      <c r="M15" s="2100">
        <v>44866</v>
      </c>
      <c r="N15" s="2099">
        <v>7</v>
      </c>
      <c r="O15" s="2323">
        <v>0</v>
      </c>
      <c r="P15" s="1561"/>
      <c r="Q15" s="1561"/>
      <c r="R15" s="1561"/>
      <c r="S15" s="2321">
        <v>45110</v>
      </c>
    </row>
    <row r="16" spans="1:19" ht="15.95">
      <c r="A16" s="1810">
        <v>15</v>
      </c>
      <c r="B16" s="2031" t="s">
        <v>1561</v>
      </c>
      <c r="C16" s="2529" t="s">
        <v>612</v>
      </c>
      <c r="D16" s="2076">
        <v>1497410</v>
      </c>
      <c r="E16" s="2077" t="s">
        <v>13</v>
      </c>
      <c r="F16" s="2077" t="s">
        <v>948</v>
      </c>
      <c r="G16" s="2077" t="s">
        <v>329</v>
      </c>
      <c r="H16" s="2078">
        <v>44669</v>
      </c>
      <c r="I16" s="2079">
        <f t="shared" ref="I16:I17" ca="1" si="6">K16/12</f>
        <v>1.4111111111111112</v>
      </c>
      <c r="J16" s="2079">
        <f t="shared" ref="J16:J17" ca="1" si="7">_xlfn.DAYS(TODAY(),H16)</f>
        <v>508</v>
      </c>
      <c r="K16" s="2079">
        <f t="shared" ref="K16:K17" ca="1" si="8">J16/30</f>
        <v>16.933333333333334</v>
      </c>
      <c r="L16" s="2077" t="s">
        <v>4150</v>
      </c>
      <c r="M16" s="2078">
        <v>44866</v>
      </c>
      <c r="N16" s="2077">
        <v>6.5666666669999998</v>
      </c>
      <c r="O16" s="2322">
        <v>0</v>
      </c>
      <c r="P16" s="1561"/>
      <c r="Q16" s="1561"/>
      <c r="R16" s="1561"/>
      <c r="S16" s="2321">
        <v>45110</v>
      </c>
    </row>
    <row r="17" spans="1:19" ht="15.95">
      <c r="A17" s="1810">
        <v>16</v>
      </c>
      <c r="B17" s="2024" t="s">
        <v>1563</v>
      </c>
      <c r="C17" s="2488"/>
      <c r="D17" s="2084">
        <v>1497410</v>
      </c>
      <c r="E17" s="2085" t="s">
        <v>13</v>
      </c>
      <c r="F17" s="2077" t="s">
        <v>948</v>
      </c>
      <c r="G17" s="2085" t="s">
        <v>326</v>
      </c>
      <c r="H17" s="2086">
        <v>44669</v>
      </c>
      <c r="I17" s="2087">
        <f t="shared" ca="1" si="6"/>
        <v>1.4111111111111112</v>
      </c>
      <c r="J17" s="2087">
        <f t="shared" ca="1" si="7"/>
        <v>508</v>
      </c>
      <c r="K17" s="2087">
        <f t="shared" ca="1" si="8"/>
        <v>16.933333333333334</v>
      </c>
      <c r="L17" s="2085" t="s">
        <v>4150</v>
      </c>
      <c r="M17" s="2086">
        <v>44866</v>
      </c>
      <c r="N17" s="2085">
        <v>6.5666666669999998</v>
      </c>
      <c r="O17" s="2323">
        <v>0</v>
      </c>
      <c r="P17" s="1561"/>
      <c r="Q17" s="1561"/>
      <c r="R17" s="1561"/>
      <c r="S17" s="2321">
        <v>45110</v>
      </c>
    </row>
    <row r="18" spans="1:19">
      <c r="A18" s="1810"/>
    </row>
  </sheetData>
  <mergeCells count="6">
    <mergeCell ref="C16:C17"/>
    <mergeCell ref="C2:C5"/>
    <mergeCell ref="C6:C8"/>
    <mergeCell ref="C9:C10"/>
    <mergeCell ref="C11:C13"/>
    <mergeCell ref="C14:C15"/>
  </mergeCells>
  <conditionalFormatting sqref="O11:O13">
    <cfRule type="containsText" dxfId="4" priority="4" operator="containsText" text="1">
      <formula>NOT(ISERROR(SEARCH("1",O11)))</formula>
    </cfRule>
  </conditionalFormatting>
  <conditionalFormatting sqref="O14:O15">
    <cfRule type="containsText" dxfId="3" priority="3" operator="containsText" text="1">
      <formula>NOT(ISERROR(SEARCH("1",O14)))</formula>
    </cfRule>
  </conditionalFormatting>
  <conditionalFormatting sqref="O16:O17">
    <cfRule type="containsText" dxfId="2" priority="1" operator="containsText" text="1">
      <formula>NOT(ISERROR(SEARCH("1",O16)))</formula>
    </cfRule>
  </conditionalFormatting>
  <pageMargins left="0.7" right="0.7" top="0.75" bottom="0.75" header="0.3" footer="0.3"/>
  <pageSetup fitToHeight="0" orientation="landscape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96869-C55A-4139-A7C0-842378D08D69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C17B-F710-4288-B9EA-2ED3A0FED74E}">
  <sheetPr>
    <pageSetUpPr fitToPage="1"/>
  </sheetPr>
  <dimension ref="A1:S17"/>
  <sheetViews>
    <sheetView workbookViewId="0">
      <selection activeCell="A12" sqref="A12"/>
    </sheetView>
  </sheetViews>
  <sheetFormatPr defaultColWidth="8.85546875" defaultRowHeight="15"/>
  <cols>
    <col min="1" max="1" width="6.140625" bestFit="1" customWidth="1"/>
    <col min="2" max="2" width="10.85546875" bestFit="1" customWidth="1"/>
    <col min="3" max="3" width="17" bestFit="1" customWidth="1"/>
    <col min="4" max="4" width="14.42578125" bestFit="1" customWidth="1"/>
    <col min="5" max="5" width="7.28515625" bestFit="1" customWidth="1"/>
    <col min="6" max="6" width="11" bestFit="1" customWidth="1"/>
    <col min="7" max="7" width="8.42578125" bestFit="1" customWidth="1"/>
    <col min="8" max="8" width="11.28515625" bestFit="1" customWidth="1"/>
    <col min="9" max="9" width="13.7109375" bestFit="1" customWidth="1"/>
    <col min="10" max="10" width="10" bestFit="1" customWidth="1"/>
    <col min="11" max="11" width="13.7109375" bestFit="1" customWidth="1"/>
    <col min="12" max="12" width="19" bestFit="1" customWidth="1"/>
    <col min="13" max="13" width="15.42578125" bestFit="1" customWidth="1"/>
    <col min="14" max="14" width="17" bestFit="1" customWidth="1"/>
    <col min="15" max="15" width="8.42578125" bestFit="1" customWidth="1"/>
    <col min="16" max="16" width="17.85546875" bestFit="1" customWidth="1"/>
    <col min="17" max="17" width="12.85546875" bestFit="1" customWidth="1"/>
    <col min="18" max="18" width="12.140625" bestFit="1" customWidth="1"/>
    <col min="19" max="19" width="16.42578125" style="119" bestFit="1" customWidth="1"/>
  </cols>
  <sheetData>
    <row r="1" spans="1:19">
      <c r="A1" s="1927" t="s">
        <v>126</v>
      </c>
      <c r="B1" s="2017" t="s">
        <v>3367</v>
      </c>
      <c r="C1" s="2017" t="s">
        <v>269</v>
      </c>
      <c r="D1" s="2017" t="s">
        <v>3227</v>
      </c>
      <c r="E1" s="2017" t="s">
        <v>219</v>
      </c>
      <c r="F1" s="2017" t="s">
        <v>222</v>
      </c>
      <c r="G1" s="2017" t="s">
        <v>271</v>
      </c>
      <c r="H1" s="2017" t="s">
        <v>218</v>
      </c>
      <c r="I1" s="2017" t="s">
        <v>272</v>
      </c>
      <c r="J1" s="2017" t="s">
        <v>3684</v>
      </c>
      <c r="K1" s="2017" t="s">
        <v>3685</v>
      </c>
      <c r="L1" s="2017" t="s">
        <v>3233</v>
      </c>
      <c r="M1" s="2018" t="s">
        <v>3675</v>
      </c>
      <c r="N1" s="2287" t="s">
        <v>3676</v>
      </c>
      <c r="O1" s="1810" t="s">
        <v>1444</v>
      </c>
      <c r="P1" s="2325" t="s">
        <v>4440</v>
      </c>
      <c r="Q1" s="1402" t="s">
        <v>4312</v>
      </c>
      <c r="R1" s="2325" t="s">
        <v>4441</v>
      </c>
      <c r="S1" s="1784" t="s">
        <v>4443</v>
      </c>
    </row>
    <row r="2" spans="1:19" ht="15.95">
      <c r="A2" s="1784">
        <v>1</v>
      </c>
      <c r="B2" s="2315" t="s">
        <v>1455</v>
      </c>
      <c r="C2" s="2487" t="s">
        <v>566</v>
      </c>
      <c r="D2" s="2037">
        <v>1479797</v>
      </c>
      <c r="E2" s="2038" t="s">
        <v>13</v>
      </c>
      <c r="F2" s="2038" t="s">
        <v>931</v>
      </c>
      <c r="G2" s="2038"/>
      <c r="H2" s="2039">
        <v>44622</v>
      </c>
      <c r="I2" s="2040">
        <f t="shared" ref="I2:I11" ca="1" si="0">K2/12</f>
        <v>1.5416666666666667</v>
      </c>
      <c r="J2" s="2040">
        <f t="shared" ref="J2:J11" ca="1" si="1">_xlfn.DAYS(TODAY(),H2)</f>
        <v>555</v>
      </c>
      <c r="K2" s="2040">
        <f t="shared" ref="K2:K11" ca="1" si="2">J2/30</f>
        <v>18.5</v>
      </c>
      <c r="L2" s="2038" t="s">
        <v>4150</v>
      </c>
      <c r="M2" s="2039">
        <v>44809</v>
      </c>
      <c r="N2" s="2290">
        <v>6.233333333</v>
      </c>
      <c r="O2" s="1999">
        <v>1</v>
      </c>
      <c r="P2" s="2320">
        <v>45007</v>
      </c>
      <c r="Q2" s="2137">
        <v>45099</v>
      </c>
      <c r="R2" s="1810" t="s">
        <v>171</v>
      </c>
      <c r="S2" s="2326">
        <v>45117</v>
      </c>
    </row>
    <row r="3" spans="1:19" ht="15.95">
      <c r="A3" s="1784">
        <v>2</v>
      </c>
      <c r="B3" s="2316" t="s">
        <v>1456</v>
      </c>
      <c r="C3" s="2528"/>
      <c r="D3" s="2037">
        <v>1479797</v>
      </c>
      <c r="E3" s="2042" t="s">
        <v>13</v>
      </c>
      <c r="F3" s="2042" t="s">
        <v>931</v>
      </c>
      <c r="G3" s="2042" t="s">
        <v>326</v>
      </c>
      <c r="H3" s="2043">
        <v>44614</v>
      </c>
      <c r="I3" s="2044">
        <f t="shared" ca="1" si="0"/>
        <v>1.5638888888888889</v>
      </c>
      <c r="J3" s="2044">
        <f t="shared" ca="1" si="1"/>
        <v>563</v>
      </c>
      <c r="K3" s="2044">
        <f t="shared" ca="1" si="2"/>
        <v>18.766666666666666</v>
      </c>
      <c r="L3" s="2042" t="s">
        <v>4150</v>
      </c>
      <c r="M3" s="2043">
        <v>44809</v>
      </c>
      <c r="N3" s="2291">
        <v>6.5</v>
      </c>
      <c r="O3" s="1999">
        <v>1</v>
      </c>
      <c r="P3" s="2320">
        <v>45007</v>
      </c>
      <c r="Q3" s="2137">
        <v>45099</v>
      </c>
      <c r="R3" s="1810" t="s">
        <v>171</v>
      </c>
      <c r="S3" s="2321">
        <v>45117</v>
      </c>
    </row>
    <row r="4" spans="1:19" ht="15.95">
      <c r="A4" s="1784">
        <v>3</v>
      </c>
      <c r="B4" s="2316" t="s">
        <v>1457</v>
      </c>
      <c r="C4" s="2528"/>
      <c r="D4" s="2037">
        <v>1479797</v>
      </c>
      <c r="E4" s="2042" t="s">
        <v>13</v>
      </c>
      <c r="F4" s="2042" t="s">
        <v>931</v>
      </c>
      <c r="G4" s="2042" t="s">
        <v>316</v>
      </c>
      <c r="H4" s="2043">
        <v>44614</v>
      </c>
      <c r="I4" s="2044">
        <f t="shared" ca="1" si="0"/>
        <v>1.5638888888888889</v>
      </c>
      <c r="J4" s="2044">
        <f t="shared" ca="1" si="1"/>
        <v>563</v>
      </c>
      <c r="K4" s="2044">
        <f t="shared" ca="1" si="2"/>
        <v>18.766666666666666</v>
      </c>
      <c r="L4" s="2042" t="s">
        <v>4150</v>
      </c>
      <c r="M4" s="2043">
        <v>44809</v>
      </c>
      <c r="N4" s="2291">
        <v>6.5</v>
      </c>
      <c r="O4" s="1999">
        <v>1</v>
      </c>
      <c r="P4" s="2320">
        <v>45007</v>
      </c>
      <c r="Q4" s="2137">
        <v>45099</v>
      </c>
      <c r="R4" s="1810" t="s">
        <v>171</v>
      </c>
      <c r="S4" s="2321">
        <v>45117</v>
      </c>
    </row>
    <row r="5" spans="1:19" ht="15.95">
      <c r="A5" s="1784">
        <v>4</v>
      </c>
      <c r="B5" s="2316" t="s">
        <v>1458</v>
      </c>
      <c r="C5" s="2528"/>
      <c r="D5" s="2037">
        <v>1479797</v>
      </c>
      <c r="E5" s="2042" t="s">
        <v>13</v>
      </c>
      <c r="F5" s="2042" t="s">
        <v>931</v>
      </c>
      <c r="G5" s="2042"/>
      <c r="H5" s="2043">
        <v>44622</v>
      </c>
      <c r="I5" s="2044">
        <f t="shared" ca="1" si="0"/>
        <v>1.5416666666666667</v>
      </c>
      <c r="J5" s="2044">
        <f t="shared" ca="1" si="1"/>
        <v>555</v>
      </c>
      <c r="K5" s="2044">
        <f t="shared" ca="1" si="2"/>
        <v>18.5</v>
      </c>
      <c r="L5" s="2042" t="s">
        <v>4150</v>
      </c>
      <c r="M5" s="2043">
        <v>44809</v>
      </c>
      <c r="N5" s="2291">
        <v>6.233333333</v>
      </c>
      <c r="O5" s="1999">
        <v>1</v>
      </c>
      <c r="P5" s="2320">
        <v>45007</v>
      </c>
      <c r="Q5" s="2137">
        <v>45099</v>
      </c>
      <c r="R5" s="1810" t="s">
        <v>171</v>
      </c>
      <c r="S5" s="2321">
        <v>45117</v>
      </c>
    </row>
    <row r="6" spans="1:19" ht="15.95">
      <c r="A6" s="1784">
        <v>5</v>
      </c>
      <c r="B6" s="2317" t="s">
        <v>1459</v>
      </c>
      <c r="C6" s="2528"/>
      <c r="D6" s="2037">
        <v>1479797</v>
      </c>
      <c r="E6" s="2046" t="s">
        <v>13</v>
      </c>
      <c r="F6" s="2046" t="s">
        <v>931</v>
      </c>
      <c r="G6" s="2046"/>
      <c r="H6" s="2047">
        <v>44622</v>
      </c>
      <c r="I6" s="2048">
        <f t="shared" ca="1" si="0"/>
        <v>1.5416666666666667</v>
      </c>
      <c r="J6" s="2048">
        <f t="shared" ca="1" si="1"/>
        <v>555</v>
      </c>
      <c r="K6" s="2048">
        <f t="shared" ca="1" si="2"/>
        <v>18.5</v>
      </c>
      <c r="L6" s="2046" t="s">
        <v>4150</v>
      </c>
      <c r="M6" s="2047">
        <v>44809</v>
      </c>
      <c r="N6" s="2292">
        <v>6.233333333</v>
      </c>
      <c r="O6" s="1999">
        <v>1</v>
      </c>
      <c r="P6" s="2320">
        <v>45007</v>
      </c>
      <c r="Q6" s="2137">
        <v>45099</v>
      </c>
      <c r="R6" s="1810" t="s">
        <v>171</v>
      </c>
      <c r="S6" s="2321">
        <v>45117</v>
      </c>
    </row>
    <row r="7" spans="1:19" ht="15.95">
      <c r="A7" s="1784">
        <v>6</v>
      </c>
      <c r="B7" s="2315" t="s">
        <v>1463</v>
      </c>
      <c r="C7" s="2528" t="s">
        <v>577</v>
      </c>
      <c r="D7" s="2061">
        <v>1479802</v>
      </c>
      <c r="E7" s="2062" t="s">
        <v>13</v>
      </c>
      <c r="F7" s="2062" t="s">
        <v>994</v>
      </c>
      <c r="G7" s="2062"/>
      <c r="H7" s="2063">
        <v>44622</v>
      </c>
      <c r="I7" s="2064">
        <f t="shared" ca="1" si="0"/>
        <v>1.5416666666666667</v>
      </c>
      <c r="J7" s="2064">
        <f t="shared" ca="1" si="1"/>
        <v>555</v>
      </c>
      <c r="K7" s="2064">
        <f t="shared" ca="1" si="2"/>
        <v>18.5</v>
      </c>
      <c r="L7" s="2062" t="s">
        <v>4150</v>
      </c>
      <c r="M7" s="2065">
        <v>44809</v>
      </c>
      <c r="N7" s="2293">
        <v>6.233333333</v>
      </c>
      <c r="O7" s="1999">
        <v>1</v>
      </c>
      <c r="P7" s="2320">
        <v>45007</v>
      </c>
      <c r="Q7" s="2137">
        <v>45099</v>
      </c>
      <c r="R7" s="1810" t="s">
        <v>171</v>
      </c>
      <c r="S7" s="2321">
        <v>45117</v>
      </c>
    </row>
    <row r="8" spans="1:19" ht="15.95">
      <c r="A8" s="1784">
        <v>7</v>
      </c>
      <c r="B8" s="2316" t="s">
        <v>1464</v>
      </c>
      <c r="C8" s="2530"/>
      <c r="D8" s="2066">
        <v>1479802</v>
      </c>
      <c r="E8" s="2067" t="s">
        <v>13</v>
      </c>
      <c r="F8" s="2067" t="s">
        <v>994</v>
      </c>
      <c r="G8" s="2067"/>
      <c r="H8" s="2068">
        <v>44622</v>
      </c>
      <c r="I8" s="2069">
        <f t="shared" ca="1" si="0"/>
        <v>1.5416666666666667</v>
      </c>
      <c r="J8" s="2069">
        <f t="shared" ca="1" si="1"/>
        <v>555</v>
      </c>
      <c r="K8" s="2069">
        <f t="shared" ca="1" si="2"/>
        <v>18.5</v>
      </c>
      <c r="L8" s="2067" t="s">
        <v>4150</v>
      </c>
      <c r="M8" s="2070">
        <v>44809</v>
      </c>
      <c r="N8" s="2294">
        <v>6.233333333</v>
      </c>
      <c r="O8" s="1999">
        <v>1</v>
      </c>
      <c r="P8" s="2320">
        <v>45007</v>
      </c>
      <c r="Q8" s="2137">
        <v>45099</v>
      </c>
      <c r="R8" s="1810" t="s">
        <v>171</v>
      </c>
      <c r="S8" s="2321">
        <v>45117</v>
      </c>
    </row>
    <row r="9" spans="1:19" ht="15.95">
      <c r="A9" s="1784">
        <v>8</v>
      </c>
      <c r="B9" s="2316" t="s">
        <v>1465</v>
      </c>
      <c r="C9" s="2487" t="s">
        <v>581</v>
      </c>
      <c r="D9" s="2066">
        <v>1513065</v>
      </c>
      <c r="E9" s="2067" t="s">
        <v>949</v>
      </c>
      <c r="F9" s="2067" t="s">
        <v>994</v>
      </c>
      <c r="G9" s="2067"/>
      <c r="H9" s="2068">
        <v>44622</v>
      </c>
      <c r="I9" s="2069">
        <f t="shared" ca="1" si="0"/>
        <v>1.5416666666666667</v>
      </c>
      <c r="J9" s="2069">
        <f t="shared" ca="1" si="1"/>
        <v>555</v>
      </c>
      <c r="K9" s="2069">
        <f t="shared" ca="1" si="2"/>
        <v>18.5</v>
      </c>
      <c r="L9" s="2067" t="s">
        <v>4150</v>
      </c>
      <c r="M9" s="2070">
        <v>44809</v>
      </c>
      <c r="N9" s="2294">
        <v>6.233333333</v>
      </c>
      <c r="O9" s="1999">
        <v>1</v>
      </c>
      <c r="P9" s="2320">
        <v>45007</v>
      </c>
      <c r="Q9" s="2137">
        <v>45099</v>
      </c>
      <c r="R9" s="1810" t="s">
        <v>171</v>
      </c>
      <c r="S9" s="2321">
        <v>45117</v>
      </c>
    </row>
    <row r="10" spans="1:19" ht="15.95">
      <c r="A10" s="1784">
        <v>9</v>
      </c>
      <c r="B10" s="2316" t="s">
        <v>1466</v>
      </c>
      <c r="C10" s="2528"/>
      <c r="D10" s="2066">
        <v>1513065</v>
      </c>
      <c r="E10" s="2067" t="s">
        <v>949</v>
      </c>
      <c r="F10" s="2067" t="s">
        <v>994</v>
      </c>
      <c r="G10" s="2067"/>
      <c r="H10" s="2068">
        <v>44622</v>
      </c>
      <c r="I10" s="2069">
        <f t="shared" ca="1" si="0"/>
        <v>1.5416666666666667</v>
      </c>
      <c r="J10" s="2069">
        <f t="shared" ca="1" si="1"/>
        <v>555</v>
      </c>
      <c r="K10" s="2069">
        <f t="shared" ca="1" si="2"/>
        <v>18.5</v>
      </c>
      <c r="L10" s="2067" t="s">
        <v>4150</v>
      </c>
      <c r="M10" s="2070">
        <v>44809</v>
      </c>
      <c r="N10" s="2294">
        <v>6.233333333</v>
      </c>
      <c r="O10" s="1999">
        <v>1</v>
      </c>
      <c r="P10" s="2320">
        <v>45007</v>
      </c>
      <c r="Q10" s="2137">
        <v>45099</v>
      </c>
      <c r="R10" s="1810" t="s">
        <v>171</v>
      </c>
      <c r="S10" s="2321">
        <v>45117</v>
      </c>
    </row>
    <row r="11" spans="1:19" ht="15.95">
      <c r="A11" s="1784">
        <v>10</v>
      </c>
      <c r="B11" s="2317" t="s">
        <v>1467</v>
      </c>
      <c r="C11" s="2488"/>
      <c r="D11" s="2071">
        <v>1513065</v>
      </c>
      <c r="E11" s="2072" t="s">
        <v>949</v>
      </c>
      <c r="F11" s="2072" t="s">
        <v>994</v>
      </c>
      <c r="G11" s="2072"/>
      <c r="H11" s="2073">
        <v>44622</v>
      </c>
      <c r="I11" s="2074">
        <f t="shared" ca="1" si="0"/>
        <v>1.5416666666666667</v>
      </c>
      <c r="J11" s="2074">
        <f t="shared" ca="1" si="1"/>
        <v>555</v>
      </c>
      <c r="K11" s="2074">
        <f t="shared" ca="1" si="2"/>
        <v>18.5</v>
      </c>
      <c r="L11" s="2072" t="s">
        <v>4150</v>
      </c>
      <c r="M11" s="2075">
        <v>44809</v>
      </c>
      <c r="N11" s="2295">
        <v>6.233333333</v>
      </c>
      <c r="O11" s="1999">
        <v>1</v>
      </c>
      <c r="P11" s="2320">
        <v>45007</v>
      </c>
      <c r="Q11" s="2137">
        <v>45099</v>
      </c>
      <c r="R11" s="1810" t="s">
        <v>171</v>
      </c>
      <c r="S11" s="2321">
        <v>45117</v>
      </c>
    </row>
    <row r="12" spans="1:19" ht="15.95">
      <c r="A12" s="1784">
        <v>11</v>
      </c>
      <c r="B12" s="2318" t="s">
        <v>1528</v>
      </c>
      <c r="C12" s="2318" t="s">
        <v>592</v>
      </c>
      <c r="D12" s="2088">
        <v>1479805</v>
      </c>
      <c r="E12" s="2089" t="s">
        <v>949</v>
      </c>
      <c r="F12" s="2089" t="s">
        <v>937</v>
      </c>
      <c r="G12" s="2089" t="s">
        <v>329</v>
      </c>
      <c r="H12" s="2090">
        <v>44614</v>
      </c>
      <c r="I12" s="2091">
        <f t="shared" ref="I12:I17" ca="1" si="3">K12/12</f>
        <v>1.5638888888888889</v>
      </c>
      <c r="J12" s="2091">
        <f t="shared" ref="J12:J17" ca="1" si="4">_xlfn.DAYS(TODAY(),H12)</f>
        <v>563</v>
      </c>
      <c r="K12" s="2091">
        <f t="shared" ref="K12:K17" ca="1" si="5">J12/30</f>
        <v>18.766666666666666</v>
      </c>
      <c r="L12" s="2089" t="s">
        <v>4150</v>
      </c>
      <c r="M12" s="2090">
        <v>44837</v>
      </c>
      <c r="N12" s="2089">
        <v>7.4333333330000002</v>
      </c>
      <c r="O12" s="2324">
        <v>0</v>
      </c>
      <c r="P12" s="1561"/>
      <c r="Q12" s="1561"/>
      <c r="R12" s="1561"/>
      <c r="S12" s="2321">
        <v>45117</v>
      </c>
    </row>
    <row r="13" spans="1:19" ht="15.95">
      <c r="A13" s="1784">
        <v>12</v>
      </c>
      <c r="B13" s="2031" t="s">
        <v>1564</v>
      </c>
      <c r="C13" s="2529" t="s">
        <v>602</v>
      </c>
      <c r="D13" s="2076">
        <v>1497409</v>
      </c>
      <c r="E13" s="2076" t="s">
        <v>949</v>
      </c>
      <c r="F13" s="2077" t="s">
        <v>948</v>
      </c>
      <c r="G13" s="2077" t="s">
        <v>4219</v>
      </c>
      <c r="H13" s="2078">
        <v>44669</v>
      </c>
      <c r="I13" s="2079">
        <f t="shared" ca="1" si="3"/>
        <v>1.4111111111111112</v>
      </c>
      <c r="J13" s="2079">
        <f t="shared" ca="1" si="4"/>
        <v>508</v>
      </c>
      <c r="K13" s="2079">
        <f t="shared" ca="1" si="5"/>
        <v>16.933333333333334</v>
      </c>
      <c r="L13" s="2077" t="s">
        <v>4150</v>
      </c>
      <c r="M13" s="2078">
        <v>44866</v>
      </c>
      <c r="N13" s="2077">
        <v>6.5666666669999998</v>
      </c>
      <c r="O13" s="2322">
        <v>0</v>
      </c>
      <c r="P13" s="1561"/>
      <c r="Q13" s="1561"/>
      <c r="R13" s="1561"/>
      <c r="S13" s="2321">
        <v>45117</v>
      </c>
    </row>
    <row r="14" spans="1:19" ht="15.95">
      <c r="A14" s="1784">
        <v>13</v>
      </c>
      <c r="B14" s="2017" t="s">
        <v>1565</v>
      </c>
      <c r="C14" s="2528"/>
      <c r="D14" s="2080">
        <v>1497409</v>
      </c>
      <c r="E14" s="2080" t="s">
        <v>949</v>
      </c>
      <c r="F14" s="2077" t="s">
        <v>948</v>
      </c>
      <c r="G14" s="2081" t="s">
        <v>326</v>
      </c>
      <c r="H14" s="2082">
        <v>44669</v>
      </c>
      <c r="I14" s="2083">
        <f t="shared" ca="1" si="3"/>
        <v>1.4111111111111112</v>
      </c>
      <c r="J14" s="2083">
        <f t="shared" ca="1" si="4"/>
        <v>508</v>
      </c>
      <c r="K14" s="2083">
        <f t="shared" ca="1" si="5"/>
        <v>16.933333333333334</v>
      </c>
      <c r="L14" s="2081" t="s">
        <v>4150</v>
      </c>
      <c r="M14" s="2082">
        <v>44866</v>
      </c>
      <c r="N14" s="2081">
        <v>6.5666666669999998</v>
      </c>
      <c r="O14" s="2302">
        <v>0</v>
      </c>
      <c r="P14" s="1561"/>
      <c r="Q14" s="1561"/>
      <c r="R14" s="1561"/>
      <c r="S14" s="2321">
        <v>45117</v>
      </c>
    </row>
    <row r="15" spans="1:19" ht="15.95">
      <c r="A15" s="1784">
        <v>14</v>
      </c>
      <c r="B15" s="2017" t="s">
        <v>1566</v>
      </c>
      <c r="C15" s="2528"/>
      <c r="D15" s="2080">
        <v>1497409</v>
      </c>
      <c r="E15" s="2080" t="s">
        <v>949</v>
      </c>
      <c r="F15" s="2077" t="s">
        <v>948</v>
      </c>
      <c r="G15" s="2081" t="s">
        <v>316</v>
      </c>
      <c r="H15" s="2082">
        <v>44669</v>
      </c>
      <c r="I15" s="2083">
        <f t="shared" ca="1" si="3"/>
        <v>1.4111111111111112</v>
      </c>
      <c r="J15" s="2083">
        <f t="shared" ca="1" si="4"/>
        <v>508</v>
      </c>
      <c r="K15" s="2083">
        <f t="shared" ca="1" si="5"/>
        <v>16.933333333333334</v>
      </c>
      <c r="L15" s="2081" t="s">
        <v>4150</v>
      </c>
      <c r="M15" s="2082">
        <v>44866</v>
      </c>
      <c r="N15" s="2081">
        <v>6.5666666669999998</v>
      </c>
      <c r="O15" s="2302">
        <v>0</v>
      </c>
      <c r="P15" s="1561"/>
      <c r="Q15" s="1561"/>
      <c r="R15" s="1561"/>
      <c r="S15" s="2321">
        <v>45117</v>
      </c>
    </row>
    <row r="16" spans="1:19" ht="15.95">
      <c r="A16" s="1784">
        <v>15</v>
      </c>
      <c r="B16" s="2017" t="s">
        <v>1567</v>
      </c>
      <c r="C16" s="2528"/>
      <c r="D16" s="2080">
        <v>1497409</v>
      </c>
      <c r="E16" s="2080" t="s">
        <v>949</v>
      </c>
      <c r="F16" s="2077" t="s">
        <v>948</v>
      </c>
      <c r="G16" s="2081" t="s">
        <v>323</v>
      </c>
      <c r="H16" s="2082">
        <v>44669</v>
      </c>
      <c r="I16" s="2083">
        <f t="shared" ca="1" si="3"/>
        <v>1.4111111111111112</v>
      </c>
      <c r="J16" s="2083">
        <f t="shared" ca="1" si="4"/>
        <v>508</v>
      </c>
      <c r="K16" s="2083">
        <f t="shared" ca="1" si="5"/>
        <v>16.933333333333334</v>
      </c>
      <c r="L16" s="2081" t="s">
        <v>4150</v>
      </c>
      <c r="M16" s="2082">
        <v>44866</v>
      </c>
      <c r="N16" s="2081">
        <v>6.5666666669999998</v>
      </c>
      <c r="O16" s="2302">
        <v>0</v>
      </c>
      <c r="P16" s="1561"/>
      <c r="Q16" s="1561"/>
      <c r="R16" s="1561"/>
      <c r="S16" s="2321">
        <v>45117</v>
      </c>
    </row>
    <row r="17" spans="1:19" ht="15.95">
      <c r="A17" s="1784">
        <v>16</v>
      </c>
      <c r="B17" s="2024" t="s">
        <v>1568</v>
      </c>
      <c r="C17" s="2488"/>
      <c r="D17" s="2084">
        <v>1497409</v>
      </c>
      <c r="E17" s="2084" t="s">
        <v>949</v>
      </c>
      <c r="F17" s="2077" t="s">
        <v>948</v>
      </c>
      <c r="G17" s="2085" t="s">
        <v>320</v>
      </c>
      <c r="H17" s="2086">
        <v>44669</v>
      </c>
      <c r="I17" s="2087">
        <f t="shared" ca="1" si="3"/>
        <v>1.4111111111111112</v>
      </c>
      <c r="J17" s="2087">
        <f t="shared" ca="1" si="4"/>
        <v>508</v>
      </c>
      <c r="K17" s="2087">
        <f t="shared" ca="1" si="5"/>
        <v>16.933333333333334</v>
      </c>
      <c r="L17" s="2085" t="s">
        <v>4150</v>
      </c>
      <c r="M17" s="2086">
        <v>44866</v>
      </c>
      <c r="N17" s="2085">
        <v>6.5666666669999998</v>
      </c>
      <c r="O17" s="2323">
        <v>0</v>
      </c>
      <c r="P17" s="1561"/>
      <c r="Q17" s="1561"/>
      <c r="R17" s="1561"/>
      <c r="S17" s="2321">
        <v>45117</v>
      </c>
    </row>
  </sheetData>
  <mergeCells count="4">
    <mergeCell ref="C2:C6"/>
    <mergeCell ref="C7:C8"/>
    <mergeCell ref="C9:C11"/>
    <mergeCell ref="C13:C17"/>
  </mergeCells>
  <conditionalFormatting sqref="O12">
    <cfRule type="containsText" dxfId="1" priority="3" operator="containsText" text="1">
      <formula>NOT(ISERROR(SEARCH("1",O12)))</formula>
    </cfRule>
  </conditionalFormatting>
  <conditionalFormatting sqref="O13:O17">
    <cfRule type="containsText" dxfId="0" priority="1" operator="containsText" text="1">
      <formula>NOT(ISERROR(SEARCH("1",O13)))</formula>
    </cfRule>
  </conditionalFormatting>
  <pageMargins left="0.7" right="0.7" top="0.75" bottom="0.75" header="0.3" footer="0.3"/>
  <pageSetup fitToHeight="0" orientation="landscape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D7C4-845F-4F85-B648-6BE661D429E2}">
  <dimension ref="A1:AC15"/>
  <sheetViews>
    <sheetView workbookViewId="0">
      <selection activeCell="G6" sqref="G6"/>
    </sheetView>
  </sheetViews>
  <sheetFormatPr defaultColWidth="8.85546875" defaultRowHeight="15"/>
  <cols>
    <col min="1" max="1" width="14.140625" customWidth="1"/>
    <col min="2" max="2" width="17.42578125" customWidth="1"/>
  </cols>
  <sheetData>
    <row r="1" spans="1:29">
      <c r="C1" s="327" t="s">
        <v>1248</v>
      </c>
      <c r="D1" s="327" t="s">
        <v>931</v>
      </c>
      <c r="E1" s="327" t="s">
        <v>994</v>
      </c>
      <c r="F1" s="328" t="s">
        <v>948</v>
      </c>
      <c r="G1" s="328" t="s">
        <v>937</v>
      </c>
      <c r="H1" s="328" t="s">
        <v>1039</v>
      </c>
      <c r="I1" s="327" t="s">
        <v>1248</v>
      </c>
      <c r="J1" s="327" t="s">
        <v>931</v>
      </c>
      <c r="K1" s="327" t="s">
        <v>994</v>
      </c>
      <c r="L1" s="328" t="s">
        <v>948</v>
      </c>
      <c r="M1" s="328" t="s">
        <v>937</v>
      </c>
      <c r="N1" s="328" t="s">
        <v>1039</v>
      </c>
      <c r="O1" s="327" t="s">
        <v>1248</v>
      </c>
      <c r="P1" s="327" t="s">
        <v>931</v>
      </c>
      <c r="Q1" s="327" t="s">
        <v>994</v>
      </c>
      <c r="R1" s="328" t="s">
        <v>948</v>
      </c>
      <c r="S1" s="328" t="s">
        <v>937</v>
      </c>
      <c r="T1" s="328" t="s">
        <v>1039</v>
      </c>
      <c r="U1" s="327" t="s">
        <v>1248</v>
      </c>
      <c r="V1" s="327" t="s">
        <v>931</v>
      </c>
      <c r="W1" s="327" t="s">
        <v>994</v>
      </c>
      <c r="X1" s="328" t="s">
        <v>948</v>
      </c>
      <c r="Y1" s="328" t="s">
        <v>937</v>
      </c>
      <c r="Z1" s="328" t="s">
        <v>1039</v>
      </c>
    </row>
    <row r="2" spans="1:29">
      <c r="C2" s="327" t="s">
        <v>210</v>
      </c>
      <c r="D2" s="327" t="s">
        <v>210</v>
      </c>
      <c r="E2" s="327" t="s">
        <v>210</v>
      </c>
      <c r="F2" s="328" t="s">
        <v>210</v>
      </c>
      <c r="G2" s="328" t="s">
        <v>210</v>
      </c>
      <c r="H2" s="328" t="s">
        <v>210</v>
      </c>
      <c r="I2" s="327" t="s">
        <v>210</v>
      </c>
      <c r="J2" s="327" t="s">
        <v>210</v>
      </c>
      <c r="K2" s="327" t="s">
        <v>210</v>
      </c>
      <c r="L2" s="328" t="s">
        <v>210</v>
      </c>
      <c r="M2" s="328" t="s">
        <v>210</v>
      </c>
      <c r="N2" s="328" t="s">
        <v>210</v>
      </c>
      <c r="O2" s="327" t="s">
        <v>214</v>
      </c>
      <c r="P2" s="327" t="s">
        <v>214</v>
      </c>
      <c r="Q2" s="327" t="s">
        <v>214</v>
      </c>
      <c r="R2" s="328" t="s">
        <v>214</v>
      </c>
      <c r="S2" s="328" t="s">
        <v>214</v>
      </c>
      <c r="T2" s="328" t="s">
        <v>214</v>
      </c>
      <c r="U2" s="327" t="s">
        <v>214</v>
      </c>
      <c r="V2" s="327" t="s">
        <v>214</v>
      </c>
      <c r="W2" s="327" t="s">
        <v>214</v>
      </c>
      <c r="X2" s="328" t="s">
        <v>214</v>
      </c>
      <c r="Y2" s="328" t="s">
        <v>214</v>
      </c>
      <c r="Z2" s="328" t="s">
        <v>214</v>
      </c>
    </row>
    <row r="3" spans="1:29">
      <c r="C3" s="327" t="s">
        <v>136</v>
      </c>
      <c r="D3" s="327" t="s">
        <v>136</v>
      </c>
      <c r="E3" s="327" t="s">
        <v>136</v>
      </c>
      <c r="F3" s="328" t="s">
        <v>136</v>
      </c>
      <c r="G3" s="328" t="s">
        <v>136</v>
      </c>
      <c r="H3" s="328" t="s">
        <v>136</v>
      </c>
      <c r="I3" s="327" t="s">
        <v>141</v>
      </c>
      <c r="J3" s="327" t="s">
        <v>141</v>
      </c>
      <c r="K3" s="327" t="s">
        <v>141</v>
      </c>
      <c r="L3" s="328" t="s">
        <v>141</v>
      </c>
      <c r="M3" s="328" t="s">
        <v>141</v>
      </c>
      <c r="N3" s="328" t="s">
        <v>141</v>
      </c>
      <c r="O3" s="327" t="s">
        <v>136</v>
      </c>
      <c r="P3" s="327" t="s">
        <v>136</v>
      </c>
      <c r="Q3" s="327" t="s">
        <v>136</v>
      </c>
      <c r="R3" s="328" t="s">
        <v>136</v>
      </c>
      <c r="S3" s="328" t="s">
        <v>136</v>
      </c>
      <c r="T3" s="328" t="s">
        <v>136</v>
      </c>
      <c r="U3" s="327" t="s">
        <v>141</v>
      </c>
      <c r="V3" s="327" t="s">
        <v>141</v>
      </c>
      <c r="W3" s="327" t="s">
        <v>141</v>
      </c>
      <c r="X3" s="328" t="s">
        <v>141</v>
      </c>
      <c r="Y3" s="328" t="s">
        <v>141</v>
      </c>
      <c r="Z3" s="328" t="s">
        <v>141</v>
      </c>
    </row>
    <row r="4" spans="1:29">
      <c r="A4" t="s">
        <v>4444</v>
      </c>
      <c r="C4" s="327"/>
      <c r="D4" s="327"/>
      <c r="E4" s="327"/>
      <c r="F4" s="328"/>
      <c r="G4" s="328"/>
      <c r="H4" s="328"/>
      <c r="I4" s="327"/>
      <c r="J4" s="327"/>
      <c r="K4" s="327"/>
      <c r="L4" s="328"/>
      <c r="M4" s="328"/>
      <c r="N4" s="328"/>
      <c r="O4" s="327"/>
      <c r="P4" s="327"/>
      <c r="Q4" s="327"/>
      <c r="R4" s="328"/>
      <c r="S4" s="328"/>
      <c r="T4" s="328"/>
      <c r="U4" s="327"/>
      <c r="V4" s="327"/>
      <c r="W4" s="327"/>
      <c r="X4" s="328"/>
      <c r="Y4" s="328"/>
      <c r="Z4" s="328"/>
    </row>
    <row r="5" spans="1:29">
      <c r="A5" t="s">
        <v>4444</v>
      </c>
      <c r="C5" s="327"/>
      <c r="D5" s="327"/>
      <c r="E5" s="327"/>
      <c r="F5" s="328"/>
      <c r="G5" s="328"/>
      <c r="H5" s="328"/>
      <c r="I5" s="327"/>
      <c r="J5" s="327"/>
      <c r="K5" s="327"/>
      <c r="L5" s="328"/>
      <c r="M5" s="328"/>
      <c r="N5" s="328"/>
      <c r="O5" s="327"/>
      <c r="P5" s="327"/>
      <c r="Q5" s="327"/>
      <c r="R5" s="328"/>
      <c r="S5" s="328"/>
      <c r="T5" s="328"/>
      <c r="U5" s="327"/>
      <c r="V5" s="327"/>
      <c r="W5" s="327"/>
      <c r="X5" s="328"/>
      <c r="Y5" s="328"/>
      <c r="Z5" s="328"/>
    </row>
    <row r="6" spans="1:29">
      <c r="A6" t="s">
        <v>4445</v>
      </c>
      <c r="B6" t="s">
        <v>4446</v>
      </c>
      <c r="C6" s="327">
        <v>8</v>
      </c>
      <c r="D6" s="327">
        <v>8</v>
      </c>
      <c r="E6" s="327">
        <v>8</v>
      </c>
      <c r="F6" s="328">
        <v>8</v>
      </c>
      <c r="G6" s="328">
        <v>8</v>
      </c>
      <c r="H6" s="328">
        <v>8</v>
      </c>
      <c r="I6" s="327">
        <v>8</v>
      </c>
      <c r="J6" s="327">
        <v>8</v>
      </c>
      <c r="K6" s="327">
        <v>8</v>
      </c>
      <c r="L6" s="328">
        <v>8</v>
      </c>
      <c r="M6" s="328">
        <v>8</v>
      </c>
      <c r="N6" s="328">
        <v>8</v>
      </c>
      <c r="O6" s="327">
        <v>8</v>
      </c>
      <c r="P6" s="327">
        <v>8</v>
      </c>
      <c r="Q6" s="327">
        <v>8</v>
      </c>
      <c r="R6" s="328">
        <v>8</v>
      </c>
      <c r="S6" s="328">
        <v>8</v>
      </c>
      <c r="T6" s="328">
        <v>8</v>
      </c>
      <c r="U6" s="327">
        <v>8</v>
      </c>
      <c r="V6" s="327">
        <v>8</v>
      </c>
      <c r="W6" s="327">
        <v>8</v>
      </c>
      <c r="X6" s="328">
        <v>8</v>
      </c>
      <c r="Y6" s="328">
        <v>8</v>
      </c>
      <c r="Z6" s="328">
        <v>8</v>
      </c>
    </row>
    <row r="7" spans="1:29">
      <c r="A7" t="s">
        <v>4445</v>
      </c>
      <c r="B7" t="s">
        <v>4447</v>
      </c>
      <c r="C7" s="327">
        <v>8</v>
      </c>
      <c r="D7" s="327">
        <v>8</v>
      </c>
      <c r="E7" s="327">
        <v>8</v>
      </c>
      <c r="F7" s="328">
        <v>8</v>
      </c>
      <c r="G7" s="328">
        <v>8</v>
      </c>
      <c r="H7" s="328">
        <v>8</v>
      </c>
      <c r="I7" s="327">
        <v>8</v>
      </c>
      <c r="J7" s="327">
        <v>8</v>
      </c>
      <c r="K7" s="327">
        <v>8</v>
      </c>
      <c r="L7" s="328">
        <v>8</v>
      </c>
      <c r="M7" s="328">
        <v>8</v>
      </c>
      <c r="N7" s="328">
        <v>8</v>
      </c>
      <c r="O7" s="327">
        <v>8</v>
      </c>
      <c r="P7" s="327">
        <v>8</v>
      </c>
      <c r="Q7" s="327">
        <v>8</v>
      </c>
      <c r="R7" s="328">
        <v>8</v>
      </c>
      <c r="S7" s="328">
        <v>8</v>
      </c>
      <c r="T7" s="328">
        <v>8</v>
      </c>
      <c r="U7" s="327">
        <v>8</v>
      </c>
      <c r="V7" s="327">
        <v>8</v>
      </c>
      <c r="W7" s="327">
        <v>8</v>
      </c>
      <c r="X7" s="328">
        <v>8</v>
      </c>
      <c r="Y7" s="328">
        <v>8</v>
      </c>
      <c r="Z7" s="328">
        <v>8</v>
      </c>
    </row>
    <row r="8" spans="1:29">
      <c r="A8" t="s">
        <v>4448</v>
      </c>
      <c r="B8" t="s">
        <v>4446</v>
      </c>
      <c r="C8" s="327">
        <v>8</v>
      </c>
      <c r="D8" s="327">
        <v>8</v>
      </c>
      <c r="E8" s="327">
        <v>8</v>
      </c>
      <c r="F8" s="328">
        <v>8</v>
      </c>
      <c r="G8" s="328">
        <v>8</v>
      </c>
      <c r="H8" s="328">
        <v>8</v>
      </c>
      <c r="I8" s="327">
        <v>8</v>
      </c>
      <c r="J8" s="327">
        <v>8</v>
      </c>
      <c r="K8" s="327">
        <v>8</v>
      </c>
      <c r="L8" s="328">
        <v>8</v>
      </c>
      <c r="M8" s="328">
        <v>8</v>
      </c>
      <c r="N8" s="328">
        <v>8</v>
      </c>
      <c r="O8" s="327">
        <v>8</v>
      </c>
      <c r="P8" s="327">
        <v>8</v>
      </c>
      <c r="Q8" s="327">
        <v>8</v>
      </c>
      <c r="R8" s="328">
        <v>8</v>
      </c>
      <c r="S8" s="328">
        <v>8</v>
      </c>
      <c r="T8" s="328">
        <v>8</v>
      </c>
      <c r="U8" s="327">
        <v>8</v>
      </c>
      <c r="V8" s="327">
        <v>8</v>
      </c>
      <c r="W8" s="327">
        <v>8</v>
      </c>
      <c r="X8" s="328">
        <v>8</v>
      </c>
      <c r="Y8" s="328">
        <v>8</v>
      </c>
      <c r="Z8" s="328">
        <v>8</v>
      </c>
    </row>
    <row r="9" spans="1:29">
      <c r="A9" t="s">
        <v>4448</v>
      </c>
      <c r="B9" t="s">
        <v>4447</v>
      </c>
      <c r="C9" s="327">
        <v>8</v>
      </c>
      <c r="D9" s="327">
        <v>8</v>
      </c>
      <c r="E9" s="327">
        <v>8</v>
      </c>
      <c r="F9" s="328">
        <v>8</v>
      </c>
      <c r="G9" s="328">
        <v>8</v>
      </c>
      <c r="H9" s="328">
        <v>8</v>
      </c>
      <c r="I9" s="327">
        <v>8</v>
      </c>
      <c r="J9" s="327">
        <v>8</v>
      </c>
      <c r="K9" s="327">
        <v>8</v>
      </c>
      <c r="L9" s="328">
        <v>8</v>
      </c>
      <c r="M9" s="328">
        <v>8</v>
      </c>
      <c r="N9" s="328">
        <v>8</v>
      </c>
      <c r="O9" s="327">
        <v>8</v>
      </c>
      <c r="P9" s="327">
        <v>8</v>
      </c>
      <c r="Q9" s="327">
        <v>8</v>
      </c>
      <c r="R9" s="328">
        <v>8</v>
      </c>
      <c r="S9" s="328">
        <v>8</v>
      </c>
      <c r="T9" s="328">
        <v>8</v>
      </c>
      <c r="U9" s="327">
        <v>8</v>
      </c>
      <c r="V9" s="327">
        <v>8</v>
      </c>
      <c r="W9" s="327">
        <v>8</v>
      </c>
      <c r="X9" s="328">
        <v>8</v>
      </c>
      <c r="Y9" s="328">
        <v>8</v>
      </c>
      <c r="Z9" s="328">
        <v>8</v>
      </c>
    </row>
    <row r="10" spans="1:29">
      <c r="A10" t="s">
        <v>4449</v>
      </c>
      <c r="C10" s="327"/>
      <c r="D10" s="327"/>
      <c r="E10" s="327"/>
      <c r="F10" s="328"/>
      <c r="G10" s="328"/>
      <c r="H10" s="328"/>
      <c r="I10" s="327"/>
      <c r="J10" s="327"/>
      <c r="K10" s="327"/>
      <c r="L10" s="328"/>
      <c r="M10" s="328"/>
      <c r="N10" s="328"/>
      <c r="O10" s="327"/>
      <c r="P10" s="327"/>
      <c r="Q10" s="327"/>
      <c r="R10" s="328"/>
      <c r="S10" s="328"/>
      <c r="T10" s="328"/>
      <c r="U10" s="327"/>
      <c r="V10" s="327"/>
      <c r="W10" s="327"/>
      <c r="X10" s="328"/>
      <c r="Y10" s="328"/>
      <c r="Z10" s="328"/>
    </row>
    <row r="11" spans="1:29">
      <c r="A11" t="s">
        <v>4450</v>
      </c>
      <c r="C11" s="327"/>
      <c r="D11" s="327"/>
      <c r="E11" s="327"/>
      <c r="F11" s="328"/>
      <c r="G11" s="328"/>
      <c r="H11" s="328"/>
      <c r="I11" s="327"/>
      <c r="J11" s="327"/>
      <c r="K11" s="327"/>
      <c r="L11" s="328"/>
      <c r="M11" s="328"/>
      <c r="N11" s="328"/>
      <c r="O11" s="327"/>
      <c r="P11" s="327"/>
      <c r="Q11" s="327"/>
      <c r="R11" s="328"/>
      <c r="S11" s="328"/>
      <c r="T11" s="328"/>
      <c r="U11" s="327"/>
      <c r="V11" s="327"/>
      <c r="W11" s="327"/>
      <c r="X11" s="328"/>
      <c r="Y11" s="328"/>
      <c r="Z11" s="328"/>
    </row>
    <row r="12" spans="1:29">
      <c r="A12" t="s">
        <v>4451</v>
      </c>
      <c r="C12" s="327"/>
      <c r="D12" s="327"/>
      <c r="E12" s="327"/>
      <c r="F12" s="328"/>
      <c r="G12" s="328"/>
      <c r="H12" s="328"/>
      <c r="I12" s="327"/>
      <c r="J12" s="327"/>
      <c r="K12" s="327"/>
      <c r="L12" s="328"/>
      <c r="M12" s="328"/>
      <c r="N12" s="328"/>
      <c r="O12" s="327"/>
      <c r="P12" s="327"/>
      <c r="Q12" s="327"/>
      <c r="R12" s="328"/>
      <c r="S12" s="328"/>
      <c r="T12" s="328"/>
      <c r="U12" s="327"/>
      <c r="V12" s="327"/>
      <c r="W12" s="327"/>
      <c r="X12" s="328"/>
      <c r="Y12" s="328"/>
      <c r="Z12" s="328"/>
    </row>
    <row r="13" spans="1:29">
      <c r="A13" t="s">
        <v>4452</v>
      </c>
      <c r="C13" s="327"/>
      <c r="D13" s="327"/>
      <c r="E13" s="327"/>
      <c r="F13" s="328"/>
      <c r="G13" s="328"/>
      <c r="H13" s="328"/>
      <c r="I13" s="327"/>
      <c r="J13" s="327"/>
      <c r="K13" s="327"/>
      <c r="L13" s="328"/>
      <c r="M13" s="328"/>
      <c r="N13" s="328"/>
      <c r="O13" s="327"/>
      <c r="P13" s="327"/>
      <c r="Q13" s="327"/>
      <c r="R13" s="328"/>
      <c r="S13" s="328"/>
      <c r="T13" s="328"/>
      <c r="U13" s="327"/>
      <c r="V13" s="327"/>
      <c r="W13" s="327"/>
      <c r="X13" s="328"/>
      <c r="Y13" s="328"/>
      <c r="Z13" s="328"/>
    </row>
    <row r="14" spans="1:29">
      <c r="C14" s="327"/>
      <c r="D14" s="327"/>
      <c r="E14" s="327"/>
      <c r="F14" s="328"/>
      <c r="G14" s="328"/>
      <c r="H14" s="328"/>
      <c r="I14" s="327"/>
      <c r="J14" s="327"/>
      <c r="K14" s="327"/>
      <c r="L14" s="328"/>
      <c r="M14" s="328"/>
      <c r="N14" s="328"/>
      <c r="O14" s="327"/>
      <c r="P14" s="327"/>
      <c r="Q14" s="327"/>
      <c r="R14" s="328"/>
      <c r="S14" s="328"/>
      <c r="T14" s="328"/>
      <c r="U14" s="327"/>
      <c r="V14" s="327"/>
      <c r="W14" s="327"/>
      <c r="X14" s="328"/>
      <c r="Y14" s="328"/>
      <c r="Z14" s="328"/>
    </row>
    <row r="15" spans="1:29">
      <c r="C15" s="327">
        <f>SUM(C6:C9)</f>
        <v>32</v>
      </c>
      <c r="D15" s="327">
        <f t="shared" ref="D15:Z15" si="0">SUM(D6:D9)</f>
        <v>32</v>
      </c>
      <c r="E15" s="327">
        <f t="shared" si="0"/>
        <v>32</v>
      </c>
      <c r="F15" s="328">
        <f t="shared" si="0"/>
        <v>32</v>
      </c>
      <c r="G15" s="328">
        <f t="shared" si="0"/>
        <v>32</v>
      </c>
      <c r="H15" s="328">
        <f t="shared" si="0"/>
        <v>32</v>
      </c>
      <c r="I15" s="327">
        <f t="shared" si="0"/>
        <v>32</v>
      </c>
      <c r="J15" s="327">
        <f t="shared" si="0"/>
        <v>32</v>
      </c>
      <c r="K15" s="327">
        <f t="shared" si="0"/>
        <v>32</v>
      </c>
      <c r="L15" s="328">
        <f t="shared" si="0"/>
        <v>32</v>
      </c>
      <c r="M15" s="328">
        <f t="shared" si="0"/>
        <v>32</v>
      </c>
      <c r="N15" s="328">
        <f t="shared" si="0"/>
        <v>32</v>
      </c>
      <c r="O15" s="327">
        <f t="shared" si="0"/>
        <v>32</v>
      </c>
      <c r="P15" s="327">
        <f t="shared" si="0"/>
        <v>32</v>
      </c>
      <c r="Q15" s="327">
        <f t="shared" si="0"/>
        <v>32</v>
      </c>
      <c r="R15" s="328">
        <f t="shared" si="0"/>
        <v>32</v>
      </c>
      <c r="S15" s="328">
        <f t="shared" si="0"/>
        <v>32</v>
      </c>
      <c r="T15" s="328">
        <f t="shared" si="0"/>
        <v>32</v>
      </c>
      <c r="U15" s="327">
        <f t="shared" si="0"/>
        <v>32</v>
      </c>
      <c r="V15" s="327">
        <f t="shared" si="0"/>
        <v>32</v>
      </c>
      <c r="W15" s="327">
        <f t="shared" si="0"/>
        <v>32</v>
      </c>
      <c r="X15" s="328">
        <f t="shared" si="0"/>
        <v>32</v>
      </c>
      <c r="Y15" s="328">
        <f t="shared" si="0"/>
        <v>32</v>
      </c>
      <c r="Z15" s="328">
        <f t="shared" si="0"/>
        <v>32</v>
      </c>
      <c r="AA15">
        <f>SUM(C15:Z15)</f>
        <v>768</v>
      </c>
      <c r="AC15">
        <f>768/2*2000</f>
        <v>768000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5CD7-B7CE-4C12-BBD8-D1C271D41EE8}">
  <sheetPr>
    <pageSetUpPr fitToPage="1"/>
  </sheetPr>
  <dimension ref="A1:AY623"/>
  <sheetViews>
    <sheetView topLeftCell="E1" workbookViewId="0">
      <pane ySplit="1" topLeftCell="AC302" activePane="bottomLeft" state="frozen"/>
      <selection pane="bottomLeft" activeCell="A325" sqref="A325:XFD326"/>
    </sheetView>
  </sheetViews>
  <sheetFormatPr defaultColWidth="14.28515625" defaultRowHeight="15"/>
  <cols>
    <col min="1" max="1" width="31.7109375" style="2209" bestFit="1" customWidth="1"/>
    <col min="5" max="6" width="22.28515625" customWidth="1"/>
    <col min="7" max="7" width="32.28515625" customWidth="1"/>
    <col min="8" max="10" width="22.28515625" customWidth="1"/>
    <col min="12" max="13" width="21.140625" customWidth="1"/>
    <col min="14" max="14" width="13.42578125" customWidth="1"/>
    <col min="15" max="15" width="14" customWidth="1"/>
    <col min="16" max="16" width="14" style="6" customWidth="1"/>
    <col min="17" max="22" width="14" customWidth="1"/>
    <col min="23" max="23" width="16.42578125" customWidth="1"/>
    <col min="24" max="24" width="17.140625" customWidth="1"/>
    <col min="25" max="25" width="10.42578125" customWidth="1"/>
    <col min="28" max="28" width="23.42578125" customWidth="1"/>
    <col min="29" max="29" width="13.85546875" customWidth="1"/>
    <col min="31" max="31" width="17" customWidth="1"/>
    <col min="32" max="32" width="34.5703125" bestFit="1" customWidth="1"/>
    <col min="34" max="34" width="17.5703125" style="1235" bestFit="1" customWidth="1"/>
  </cols>
  <sheetData>
    <row r="1" spans="1:46">
      <c r="A1" s="2209" t="s">
        <v>899</v>
      </c>
      <c r="B1" s="672" t="s">
        <v>900</v>
      </c>
      <c r="C1" s="672" t="s">
        <v>901</v>
      </c>
      <c r="D1" s="672" t="s">
        <v>902</v>
      </c>
      <c r="E1" s="672" t="s">
        <v>903</v>
      </c>
      <c r="F1" s="672" t="s">
        <v>904</v>
      </c>
      <c r="G1" s="672" t="s">
        <v>905</v>
      </c>
      <c r="H1" s="672" t="s">
        <v>906</v>
      </c>
      <c r="I1" s="672" t="s">
        <v>8</v>
      </c>
      <c r="J1" s="672" t="s">
        <v>907</v>
      </c>
      <c r="K1" s="672" t="s">
        <v>908</v>
      </c>
      <c r="L1" s="672" t="s">
        <v>909</v>
      </c>
      <c r="M1" s="672" t="s">
        <v>910</v>
      </c>
      <c r="N1" s="672" t="s">
        <v>222</v>
      </c>
      <c r="O1" s="672" t="s">
        <v>219</v>
      </c>
      <c r="P1" s="1166" t="s">
        <v>218</v>
      </c>
      <c r="Q1" s="672" t="s">
        <v>911</v>
      </c>
      <c r="R1" s="672" t="s">
        <v>912</v>
      </c>
      <c r="S1" s="672" t="s">
        <v>913</v>
      </c>
      <c r="T1" s="672" t="s">
        <v>914</v>
      </c>
      <c r="U1" s="672" t="s">
        <v>915</v>
      </c>
      <c r="V1" s="672" t="s">
        <v>916</v>
      </c>
      <c r="W1" s="672" t="s">
        <v>917</v>
      </c>
      <c r="X1" s="672" t="s">
        <v>9</v>
      </c>
      <c r="Y1" s="672" t="s">
        <v>918</v>
      </c>
      <c r="Z1" s="672" t="s">
        <v>919</v>
      </c>
      <c r="AA1" s="672" t="s">
        <v>920</v>
      </c>
      <c r="AB1" s="672" t="s">
        <v>921</v>
      </c>
      <c r="AC1" s="672" t="s">
        <v>922</v>
      </c>
      <c r="AD1" s="672" t="s">
        <v>221</v>
      </c>
      <c r="AE1" s="672" t="s">
        <v>923</v>
      </c>
      <c r="AF1" s="672" t="s">
        <v>924</v>
      </c>
      <c r="AG1" s="672" t="s">
        <v>925</v>
      </c>
      <c r="AH1" s="2358" t="s">
        <v>926</v>
      </c>
      <c r="AI1" s="672"/>
      <c r="AJ1" s="672"/>
      <c r="AK1" s="672"/>
      <c r="AL1" s="672"/>
      <c r="AM1" s="672"/>
      <c r="AN1" s="672"/>
      <c r="AO1" s="672"/>
      <c r="AP1" s="672"/>
      <c r="AQ1" s="672"/>
      <c r="AR1" s="672"/>
      <c r="AS1" s="672"/>
      <c r="AT1" s="672"/>
    </row>
    <row r="2" spans="1:46" ht="15.75">
      <c r="A2" s="2209" t="s">
        <v>927</v>
      </c>
      <c r="D2" s="119" t="s">
        <v>928</v>
      </c>
      <c r="E2" t="s">
        <v>538</v>
      </c>
      <c r="F2" t="s">
        <v>538</v>
      </c>
      <c r="G2" s="1925" t="s">
        <v>929</v>
      </c>
      <c r="H2" s="1859" t="s">
        <v>930</v>
      </c>
      <c r="I2" s="1859"/>
      <c r="J2" s="1859"/>
      <c r="K2" t="s">
        <v>387</v>
      </c>
      <c r="L2" t="s">
        <v>538</v>
      </c>
      <c r="M2" t="s">
        <v>538</v>
      </c>
      <c r="N2" t="s">
        <v>931</v>
      </c>
      <c r="O2" t="s">
        <v>13</v>
      </c>
      <c r="P2" s="2331">
        <v>43771</v>
      </c>
      <c r="Q2" s="1922">
        <v>26</v>
      </c>
      <c r="R2" s="1923"/>
      <c r="S2" s="1924">
        <v>18.27</v>
      </c>
      <c r="T2" s="429"/>
      <c r="U2" s="429"/>
      <c r="V2" s="429"/>
      <c r="W2" s="429"/>
      <c r="X2" s="429" t="s">
        <v>96</v>
      </c>
      <c r="Y2" s="429"/>
      <c r="Z2" s="429"/>
      <c r="AA2" s="429"/>
      <c r="AB2" s="429"/>
      <c r="AE2">
        <v>18.27</v>
      </c>
      <c r="AG2" s="672">
        <v>1</v>
      </c>
      <c r="AH2" s="2358" t="s">
        <v>932</v>
      </c>
      <c r="AI2" s="672"/>
      <c r="AJ2" s="672"/>
      <c r="AK2" s="672"/>
      <c r="AL2" s="672"/>
      <c r="AM2" s="672"/>
      <c r="AN2" s="672"/>
      <c r="AO2" s="672"/>
      <c r="AP2" s="672"/>
      <c r="AQ2" s="672"/>
      <c r="AR2" s="672"/>
      <c r="AS2" s="672"/>
      <c r="AT2" s="672"/>
    </row>
    <row r="3" spans="1:46">
      <c r="B3" s="672" t="s">
        <v>933</v>
      </c>
      <c r="C3" s="672">
        <v>1</v>
      </c>
      <c r="D3" s="672" t="s">
        <v>928</v>
      </c>
      <c r="E3" s="672" t="s">
        <v>934</v>
      </c>
      <c r="F3" s="672" t="s">
        <v>934</v>
      </c>
      <c r="G3" s="672" t="s">
        <v>934</v>
      </c>
      <c r="H3" s="672" t="s">
        <v>935</v>
      </c>
      <c r="I3" s="672"/>
      <c r="J3" s="672"/>
      <c r="K3" s="672" t="s">
        <v>387</v>
      </c>
      <c r="L3" s="672" t="s">
        <v>936</v>
      </c>
      <c r="M3" s="672" t="s">
        <v>936</v>
      </c>
      <c r="N3" s="672" t="s">
        <v>937</v>
      </c>
      <c r="O3" s="672" t="s">
        <v>13</v>
      </c>
      <c r="P3" s="2333">
        <v>44066</v>
      </c>
      <c r="Q3" s="672">
        <v>22.3</v>
      </c>
      <c r="R3" s="1166">
        <v>44509</v>
      </c>
      <c r="S3" s="672">
        <v>14.77</v>
      </c>
      <c r="T3" s="672">
        <v>15</v>
      </c>
      <c r="U3" s="672">
        <v>1.25</v>
      </c>
      <c r="V3" s="672"/>
      <c r="W3" s="672" t="s">
        <v>934</v>
      </c>
      <c r="X3" s="672"/>
      <c r="Y3" s="672"/>
      <c r="Z3" s="672"/>
      <c r="AA3" s="672"/>
      <c r="AB3" s="672"/>
      <c r="AC3" s="672">
        <v>14.77</v>
      </c>
      <c r="AD3" s="672" t="s">
        <v>387</v>
      </c>
      <c r="AE3" s="672">
        <v>11.66666667</v>
      </c>
      <c r="AF3" s="672"/>
      <c r="AG3" s="672">
        <v>1</v>
      </c>
      <c r="AH3" s="2358" t="s">
        <v>932</v>
      </c>
      <c r="AI3" s="672"/>
      <c r="AJ3" s="672"/>
      <c r="AK3" s="672"/>
      <c r="AL3" s="672"/>
      <c r="AM3" s="672"/>
      <c r="AN3" s="672"/>
      <c r="AO3" s="672"/>
      <c r="AP3" s="672"/>
      <c r="AQ3" s="672"/>
      <c r="AR3" s="672"/>
      <c r="AS3" s="672"/>
      <c r="AT3" s="672"/>
    </row>
    <row r="4" spans="1:46">
      <c r="B4" s="672" t="s">
        <v>933</v>
      </c>
      <c r="C4" s="672">
        <v>2</v>
      </c>
      <c r="D4" s="672" t="s">
        <v>928</v>
      </c>
      <c r="E4" s="672" t="s">
        <v>936</v>
      </c>
      <c r="F4" s="672" t="s">
        <v>936</v>
      </c>
      <c r="G4" s="672" t="s">
        <v>938</v>
      </c>
      <c r="H4" s="672" t="s">
        <v>939</v>
      </c>
      <c r="I4" s="672"/>
      <c r="J4" s="672"/>
      <c r="K4" s="672" t="s">
        <v>387</v>
      </c>
      <c r="L4" s="672" t="s">
        <v>940</v>
      </c>
      <c r="M4" s="672" t="s">
        <v>940</v>
      </c>
      <c r="N4" s="672" t="s">
        <v>937</v>
      </c>
      <c r="O4" s="672" t="s">
        <v>13</v>
      </c>
      <c r="P4" s="2333">
        <v>44066</v>
      </c>
      <c r="Q4" s="672">
        <v>24.4</v>
      </c>
      <c r="R4" s="1166">
        <v>44509</v>
      </c>
      <c r="S4" s="672">
        <v>14.77</v>
      </c>
      <c r="T4" s="672">
        <v>15</v>
      </c>
      <c r="U4" s="672">
        <v>1.25</v>
      </c>
      <c r="V4" s="672"/>
      <c r="W4" s="672" t="s">
        <v>936</v>
      </c>
      <c r="X4" s="672"/>
      <c r="Y4" s="672"/>
      <c r="Z4" s="672"/>
      <c r="AA4" s="672"/>
      <c r="AB4" s="672"/>
      <c r="AC4" s="672">
        <v>14.77</v>
      </c>
      <c r="AD4" s="672" t="s">
        <v>387</v>
      </c>
      <c r="AE4" s="672">
        <v>11.66666667</v>
      </c>
      <c r="AF4" s="672"/>
      <c r="AG4" s="672">
        <v>1</v>
      </c>
      <c r="AH4" s="2358" t="s">
        <v>932</v>
      </c>
      <c r="AI4" s="672"/>
      <c r="AJ4" s="672"/>
      <c r="AK4" s="672"/>
      <c r="AL4" s="672"/>
      <c r="AM4" s="672"/>
      <c r="AN4" s="672"/>
      <c r="AO4" s="672"/>
      <c r="AP4" s="672"/>
      <c r="AQ4" s="672"/>
      <c r="AR4" s="672"/>
      <c r="AS4" s="672"/>
      <c r="AT4" s="672"/>
    </row>
    <row r="5" spans="1:46">
      <c r="B5" s="672" t="s">
        <v>933</v>
      </c>
      <c r="C5" s="672">
        <v>3</v>
      </c>
      <c r="D5" s="672" t="s">
        <v>928</v>
      </c>
      <c r="E5" s="672" t="s">
        <v>940</v>
      </c>
      <c r="F5" s="672" t="s">
        <v>940</v>
      </c>
      <c r="G5" s="672" t="s">
        <v>941</v>
      </c>
      <c r="H5" s="672" t="s">
        <v>942</v>
      </c>
      <c r="I5" s="672"/>
      <c r="J5" s="672"/>
      <c r="K5" s="672" t="s">
        <v>387</v>
      </c>
      <c r="L5" s="672" t="s">
        <v>943</v>
      </c>
      <c r="M5" s="672" t="s">
        <v>943</v>
      </c>
      <c r="N5" s="672" t="s">
        <v>937</v>
      </c>
      <c r="O5" s="672" t="s">
        <v>13</v>
      </c>
      <c r="P5" s="2333">
        <v>44076</v>
      </c>
      <c r="Q5" s="672">
        <v>30.1</v>
      </c>
      <c r="R5" s="1166">
        <v>44509</v>
      </c>
      <c r="S5" s="672">
        <v>14.43</v>
      </c>
      <c r="T5" s="672">
        <v>15</v>
      </c>
      <c r="U5" s="672">
        <v>1.25</v>
      </c>
      <c r="V5" s="672"/>
      <c r="W5" s="672" t="s">
        <v>940</v>
      </c>
      <c r="X5" s="672"/>
      <c r="Y5" s="672"/>
      <c r="Z5" s="672"/>
      <c r="AA5" s="672"/>
      <c r="AB5" s="672"/>
      <c r="AC5" s="672">
        <v>14.43</v>
      </c>
      <c r="AD5" s="672" t="s">
        <v>387</v>
      </c>
      <c r="AE5" s="672">
        <v>11.33333333</v>
      </c>
      <c r="AF5" s="672"/>
      <c r="AG5" s="672">
        <v>1</v>
      </c>
      <c r="AH5" s="2358" t="s">
        <v>932</v>
      </c>
      <c r="AI5" s="672"/>
      <c r="AJ5" s="672"/>
      <c r="AK5" s="672"/>
      <c r="AL5" s="672"/>
      <c r="AM5" s="672"/>
      <c r="AN5" s="672"/>
      <c r="AO5" s="672"/>
      <c r="AP5" s="672"/>
      <c r="AQ5" s="672"/>
      <c r="AR5" s="672"/>
      <c r="AS5" s="672"/>
      <c r="AT5" s="672"/>
    </row>
    <row r="6" spans="1:46">
      <c r="A6" s="2214" t="s">
        <v>944</v>
      </c>
      <c r="B6" s="1386" t="s">
        <v>933</v>
      </c>
      <c r="C6" s="1386">
        <v>4</v>
      </c>
      <c r="D6" s="1386" t="s">
        <v>928</v>
      </c>
      <c r="E6" s="1386" t="s">
        <v>943</v>
      </c>
      <c r="F6" s="1386" t="s">
        <v>943</v>
      </c>
      <c r="G6" s="1386" t="s">
        <v>945</v>
      </c>
      <c r="H6" s="1386" t="s">
        <v>946</v>
      </c>
      <c r="I6" s="1386"/>
      <c r="J6" s="1386"/>
      <c r="K6" s="1386" t="s">
        <v>141</v>
      </c>
      <c r="L6" s="1386" t="s">
        <v>947</v>
      </c>
      <c r="M6" s="1386" t="s">
        <v>947</v>
      </c>
      <c r="N6" s="1386" t="s">
        <v>948</v>
      </c>
      <c r="O6" s="1386" t="s">
        <v>949</v>
      </c>
      <c r="P6" s="2340">
        <v>44058</v>
      </c>
      <c r="Q6" s="1386">
        <v>34.700000000000003</v>
      </c>
      <c r="R6" s="1387">
        <v>44509</v>
      </c>
      <c r="S6" s="1386">
        <v>15.03</v>
      </c>
      <c r="T6" s="1386">
        <v>15</v>
      </c>
      <c r="U6" s="1386">
        <v>1.25</v>
      </c>
      <c r="V6" s="1386"/>
      <c r="W6" s="1386" t="s">
        <v>943</v>
      </c>
      <c r="X6" s="1386" t="s">
        <v>950</v>
      </c>
      <c r="Y6" s="1386" t="s">
        <v>951</v>
      </c>
      <c r="Z6" s="1386">
        <v>96</v>
      </c>
      <c r="AA6" s="1386">
        <v>30</v>
      </c>
      <c r="AB6" s="1386"/>
      <c r="AC6" s="1386">
        <v>15.03</v>
      </c>
      <c r="AD6" s="1386" t="s">
        <v>141</v>
      </c>
      <c r="AE6" s="1386">
        <v>11.93333333</v>
      </c>
      <c r="AF6" s="1386"/>
      <c r="AG6" s="672">
        <v>1</v>
      </c>
      <c r="AH6" s="2358" t="s">
        <v>141</v>
      </c>
      <c r="AI6" s="672"/>
      <c r="AJ6" s="672"/>
      <c r="AK6" s="672"/>
      <c r="AL6" s="672"/>
      <c r="AM6" s="672"/>
      <c r="AN6" s="672"/>
      <c r="AO6" s="672"/>
      <c r="AP6" s="672"/>
      <c r="AQ6" s="672"/>
      <c r="AR6" s="672"/>
      <c r="AS6" s="672"/>
      <c r="AT6" s="672"/>
    </row>
    <row r="7" spans="1:46">
      <c r="A7" s="2214" t="s">
        <v>944</v>
      </c>
      <c r="B7" s="1386" t="s">
        <v>933</v>
      </c>
      <c r="C7" s="1386">
        <v>5</v>
      </c>
      <c r="D7" s="1386" t="s">
        <v>928</v>
      </c>
      <c r="E7" s="1386" t="s">
        <v>947</v>
      </c>
      <c r="F7" s="1386" t="s">
        <v>947</v>
      </c>
      <c r="G7" s="1386" t="s">
        <v>952</v>
      </c>
      <c r="H7" s="1386" t="s">
        <v>953</v>
      </c>
      <c r="I7" s="1386"/>
      <c r="J7" s="1386"/>
      <c r="K7" s="1386" t="s">
        <v>141</v>
      </c>
      <c r="L7" s="1386" t="s">
        <v>954</v>
      </c>
      <c r="M7" s="1386" t="s">
        <v>954</v>
      </c>
      <c r="N7" s="1386" t="s">
        <v>948</v>
      </c>
      <c r="O7" s="1386" t="s">
        <v>949</v>
      </c>
      <c r="P7" s="2340">
        <v>44058</v>
      </c>
      <c r="Q7" s="1386">
        <v>42</v>
      </c>
      <c r="R7" s="1387">
        <v>44509</v>
      </c>
      <c r="S7" s="1386">
        <v>15.03</v>
      </c>
      <c r="T7" s="1386">
        <v>15</v>
      </c>
      <c r="U7" s="1386">
        <v>1.25</v>
      </c>
      <c r="V7" s="1386"/>
      <c r="W7" s="1386" t="s">
        <v>947</v>
      </c>
      <c r="X7" s="1386" t="s">
        <v>955</v>
      </c>
      <c r="Y7" s="1386" t="s">
        <v>956</v>
      </c>
      <c r="Z7" s="1386">
        <v>96</v>
      </c>
      <c r="AA7" s="1386">
        <v>30</v>
      </c>
      <c r="AB7" s="1386"/>
      <c r="AC7" s="1386">
        <v>15.03</v>
      </c>
      <c r="AD7" s="1386" t="s">
        <v>141</v>
      </c>
      <c r="AE7" s="1386">
        <v>11.93333333</v>
      </c>
      <c r="AF7" s="1386"/>
      <c r="AG7" s="672">
        <v>1</v>
      </c>
      <c r="AH7" s="2358" t="s">
        <v>141</v>
      </c>
      <c r="AI7" s="672"/>
      <c r="AJ7" s="672"/>
      <c r="AK7" s="672"/>
      <c r="AL7" s="672"/>
      <c r="AM7" s="672"/>
      <c r="AN7" s="672"/>
      <c r="AO7" s="672"/>
      <c r="AP7" s="672"/>
      <c r="AQ7" s="672"/>
      <c r="AR7" s="672"/>
      <c r="AS7" s="672"/>
      <c r="AT7" s="672"/>
    </row>
    <row r="8" spans="1:46">
      <c r="B8" s="672" t="s">
        <v>933</v>
      </c>
      <c r="C8" s="672">
        <v>6</v>
      </c>
      <c r="D8" s="672" t="s">
        <v>928</v>
      </c>
      <c r="E8" s="672" t="s">
        <v>954</v>
      </c>
      <c r="F8" s="672" t="s">
        <v>954</v>
      </c>
      <c r="G8" s="672" t="s">
        <v>952</v>
      </c>
      <c r="H8" s="672" t="s">
        <v>957</v>
      </c>
      <c r="I8" s="672"/>
      <c r="J8" s="672"/>
      <c r="K8" s="672" t="s">
        <v>141</v>
      </c>
      <c r="L8" s="672" t="s">
        <v>958</v>
      </c>
      <c r="M8" s="672" t="s">
        <v>958</v>
      </c>
      <c r="N8" s="672" t="s">
        <v>948</v>
      </c>
      <c r="O8" s="672" t="s">
        <v>949</v>
      </c>
      <c r="P8" s="2333">
        <v>44058</v>
      </c>
      <c r="Q8" s="672">
        <v>30.9</v>
      </c>
      <c r="R8" s="1166">
        <v>44509</v>
      </c>
      <c r="S8" s="672">
        <v>15.03</v>
      </c>
      <c r="T8" s="672">
        <v>15</v>
      </c>
      <c r="U8" s="672">
        <v>1.25</v>
      </c>
      <c r="V8" s="672"/>
      <c r="W8" s="672" t="s">
        <v>954</v>
      </c>
      <c r="X8" s="672"/>
      <c r="Y8" s="672"/>
      <c r="Z8" s="672"/>
      <c r="AA8" s="672"/>
      <c r="AB8" s="672"/>
      <c r="AC8" s="672">
        <v>15.03</v>
      </c>
      <c r="AD8" s="672" t="s">
        <v>141</v>
      </c>
      <c r="AE8" s="672">
        <v>11.93333333</v>
      </c>
      <c r="AF8" s="672"/>
      <c r="AG8" s="672">
        <v>1</v>
      </c>
      <c r="AH8" s="2358" t="s">
        <v>141</v>
      </c>
      <c r="AI8" s="672"/>
      <c r="AJ8" s="672"/>
      <c r="AK8" s="672"/>
      <c r="AL8" s="672"/>
      <c r="AM8" s="672"/>
      <c r="AN8" s="672"/>
      <c r="AO8" s="672"/>
      <c r="AP8" s="672"/>
      <c r="AQ8" s="672"/>
      <c r="AR8" s="672"/>
      <c r="AS8" s="672"/>
      <c r="AT8" s="672"/>
    </row>
    <row r="9" spans="1:46">
      <c r="B9" s="672" t="s">
        <v>933</v>
      </c>
      <c r="C9" s="672">
        <v>7</v>
      </c>
      <c r="D9" s="672" t="s">
        <v>928</v>
      </c>
      <c r="E9" s="672" t="s">
        <v>958</v>
      </c>
      <c r="F9" s="672" t="s">
        <v>958</v>
      </c>
      <c r="G9" s="672" t="s">
        <v>952</v>
      </c>
      <c r="H9" s="672" t="s">
        <v>959</v>
      </c>
      <c r="I9" s="672"/>
      <c r="J9" s="672"/>
      <c r="K9" s="672" t="s">
        <v>141</v>
      </c>
      <c r="L9" s="672" t="s">
        <v>960</v>
      </c>
      <c r="M9" s="672" t="s">
        <v>960</v>
      </c>
      <c r="N9" s="672" t="s">
        <v>948</v>
      </c>
      <c r="O9" s="672" t="s">
        <v>949</v>
      </c>
      <c r="P9" s="2333">
        <v>44058</v>
      </c>
      <c r="Q9" s="672">
        <v>44.9</v>
      </c>
      <c r="R9" s="1166">
        <v>44509</v>
      </c>
      <c r="S9" s="672">
        <v>15.03</v>
      </c>
      <c r="T9" s="672">
        <v>15</v>
      </c>
      <c r="U9" s="672">
        <v>1.25</v>
      </c>
      <c r="V9" s="672"/>
      <c r="W9" s="672" t="s">
        <v>958</v>
      </c>
      <c r="X9" s="672"/>
      <c r="Y9" s="672"/>
      <c r="Z9" s="672"/>
      <c r="AA9" s="672"/>
      <c r="AB9" s="672"/>
      <c r="AC9" s="672">
        <v>15.03</v>
      </c>
      <c r="AD9" s="672" t="s">
        <v>141</v>
      </c>
      <c r="AE9" s="672">
        <v>11.93333333</v>
      </c>
      <c r="AF9" s="672"/>
      <c r="AG9" s="672">
        <v>1</v>
      </c>
      <c r="AH9" s="2358" t="s">
        <v>141</v>
      </c>
      <c r="AI9" s="672"/>
      <c r="AJ9" s="672"/>
      <c r="AK9" s="672"/>
      <c r="AL9" s="672"/>
      <c r="AM9" s="672"/>
      <c r="AN9" s="672"/>
      <c r="AO9" s="672"/>
      <c r="AP9" s="672"/>
      <c r="AQ9" s="672"/>
      <c r="AR9" s="672"/>
      <c r="AS9" s="672"/>
      <c r="AT9" s="672"/>
    </row>
    <row r="10" spans="1:46">
      <c r="A10" s="2217" t="s">
        <v>961</v>
      </c>
      <c r="B10" s="1650" t="s">
        <v>933</v>
      </c>
      <c r="C10" s="1650">
        <v>8</v>
      </c>
      <c r="D10" s="1650" t="s">
        <v>928</v>
      </c>
      <c r="E10" s="1650" t="s">
        <v>962</v>
      </c>
      <c r="F10" s="1650" t="s">
        <v>962</v>
      </c>
      <c r="G10" s="672" t="s">
        <v>952</v>
      </c>
      <c r="H10" s="1650" t="s">
        <v>963</v>
      </c>
      <c r="I10" s="1650"/>
      <c r="J10" s="1650"/>
      <c r="K10" s="1650" t="s">
        <v>387</v>
      </c>
      <c r="L10" s="1650" t="s">
        <v>962</v>
      </c>
      <c r="M10" s="1650" t="s">
        <v>962</v>
      </c>
      <c r="N10" s="1650" t="s">
        <v>948</v>
      </c>
      <c r="O10" s="1650" t="s">
        <v>13</v>
      </c>
      <c r="P10" s="2338">
        <v>44080</v>
      </c>
      <c r="Q10" s="1650">
        <v>23.5</v>
      </c>
      <c r="R10" s="1651">
        <v>44510</v>
      </c>
      <c r="S10" s="1650">
        <v>14.33</v>
      </c>
      <c r="T10" s="1650">
        <v>14</v>
      </c>
      <c r="U10" s="1650">
        <v>1.1666666670000001</v>
      </c>
      <c r="V10" s="1650"/>
      <c r="W10" s="1650" t="s">
        <v>962</v>
      </c>
      <c r="X10" s="2341" t="s">
        <v>964</v>
      </c>
      <c r="Y10" s="2341" t="s">
        <v>965</v>
      </c>
      <c r="Z10" s="2341">
        <v>81</v>
      </c>
      <c r="AA10" s="2341">
        <v>28</v>
      </c>
      <c r="AB10" s="1650"/>
      <c r="AC10" s="1650">
        <v>14.33</v>
      </c>
      <c r="AD10" s="1650" t="s">
        <v>387</v>
      </c>
      <c r="AE10" s="1650">
        <v>12.133333329999999</v>
      </c>
      <c r="AF10" s="1650"/>
      <c r="AG10" s="672">
        <v>1</v>
      </c>
      <c r="AH10" s="2358" t="s">
        <v>932</v>
      </c>
      <c r="AI10" s="672"/>
      <c r="AJ10" s="672"/>
      <c r="AK10" s="672"/>
      <c r="AL10" s="672"/>
      <c r="AM10" s="672"/>
      <c r="AN10" s="672"/>
      <c r="AO10" s="672"/>
      <c r="AP10" s="672"/>
      <c r="AQ10" s="672"/>
      <c r="AR10" s="672"/>
      <c r="AS10" s="672"/>
      <c r="AT10" s="672"/>
    </row>
    <row r="11" spans="1:46">
      <c r="A11" s="2217" t="s">
        <v>961</v>
      </c>
      <c r="B11" s="1650" t="s">
        <v>933</v>
      </c>
      <c r="C11" s="1650">
        <v>9</v>
      </c>
      <c r="D11" s="1650" t="s">
        <v>928</v>
      </c>
      <c r="E11" s="1650" t="s">
        <v>966</v>
      </c>
      <c r="F11" s="1650" t="s">
        <v>966</v>
      </c>
      <c r="G11" s="672" t="s">
        <v>952</v>
      </c>
      <c r="H11" s="1650" t="s">
        <v>967</v>
      </c>
      <c r="I11" s="1650"/>
      <c r="J11" s="1650"/>
      <c r="K11" s="1650" t="s">
        <v>387</v>
      </c>
      <c r="L11" s="1650" t="s">
        <v>966</v>
      </c>
      <c r="M11" s="1650" t="s">
        <v>966</v>
      </c>
      <c r="N11" s="1650" t="s">
        <v>948</v>
      </c>
      <c r="O11" s="1650" t="s">
        <v>13</v>
      </c>
      <c r="P11" s="2338">
        <v>44080</v>
      </c>
      <c r="Q11" s="1650">
        <v>22</v>
      </c>
      <c r="R11" s="1651">
        <v>44510</v>
      </c>
      <c r="S11" s="1650">
        <v>14.33</v>
      </c>
      <c r="T11" s="1650">
        <v>14</v>
      </c>
      <c r="U11" s="1650">
        <v>1.1666666670000001</v>
      </c>
      <c r="V11" s="1650"/>
      <c r="W11" s="1650" t="s">
        <v>966</v>
      </c>
      <c r="X11" s="2341" t="s">
        <v>968</v>
      </c>
      <c r="Y11" s="2341" t="s">
        <v>969</v>
      </c>
      <c r="Z11" s="2341">
        <v>84</v>
      </c>
      <c r="AA11" s="2341">
        <v>31</v>
      </c>
      <c r="AB11" s="1650"/>
      <c r="AC11" s="1650">
        <v>14.33</v>
      </c>
      <c r="AD11" s="1650" t="s">
        <v>387</v>
      </c>
      <c r="AE11" s="1650">
        <v>12.133333329999999</v>
      </c>
      <c r="AF11" s="1650"/>
      <c r="AG11" s="672">
        <v>1</v>
      </c>
      <c r="AH11" s="2358" t="s">
        <v>932</v>
      </c>
      <c r="AI11" s="672"/>
      <c r="AJ11" s="672"/>
      <c r="AK11" s="672"/>
      <c r="AL11" s="672"/>
      <c r="AM11" s="672"/>
      <c r="AN11" s="672"/>
      <c r="AO11" s="672"/>
      <c r="AP11" s="672"/>
      <c r="AQ11" s="672"/>
      <c r="AR11" s="672"/>
      <c r="AS11" s="672"/>
      <c r="AT11" s="672"/>
    </row>
    <row r="12" spans="1:46">
      <c r="A12" s="2216" t="s">
        <v>970</v>
      </c>
      <c r="B12" s="1760" t="s">
        <v>933</v>
      </c>
      <c r="C12" s="1760">
        <v>10</v>
      </c>
      <c r="D12" s="1760" t="s">
        <v>928</v>
      </c>
      <c r="E12" s="1760" t="s">
        <v>971</v>
      </c>
      <c r="F12" s="1760" t="s">
        <v>971</v>
      </c>
      <c r="G12" s="672" t="s">
        <v>952</v>
      </c>
      <c r="H12" s="1760" t="s">
        <v>972</v>
      </c>
      <c r="I12" s="1760"/>
      <c r="J12" s="1760"/>
      <c r="K12" s="1760" t="s">
        <v>387</v>
      </c>
      <c r="L12" s="1760" t="s">
        <v>971</v>
      </c>
      <c r="M12" s="1760" t="s">
        <v>971</v>
      </c>
      <c r="N12" s="1760" t="s">
        <v>948</v>
      </c>
      <c r="O12" s="1760" t="s">
        <v>13</v>
      </c>
      <c r="P12" s="2335">
        <v>44080</v>
      </c>
      <c r="Q12" s="1760">
        <v>27</v>
      </c>
      <c r="R12" s="1761">
        <v>44510</v>
      </c>
      <c r="S12" s="1760">
        <v>14.33</v>
      </c>
      <c r="T12" s="1760">
        <v>14</v>
      </c>
      <c r="U12" s="1760">
        <v>1.1666666670000001</v>
      </c>
      <c r="V12" s="1760"/>
      <c r="W12" s="1760" t="s">
        <v>971</v>
      </c>
      <c r="X12" s="2341" t="s">
        <v>973</v>
      </c>
      <c r="Y12" s="2341" t="s">
        <v>974</v>
      </c>
      <c r="Z12" s="2341">
        <v>82</v>
      </c>
      <c r="AA12" s="2341">
        <v>28</v>
      </c>
      <c r="AB12" s="1760"/>
      <c r="AC12" s="1760">
        <v>14.33</v>
      </c>
      <c r="AD12" s="1760" t="s">
        <v>387</v>
      </c>
      <c r="AE12" s="1760">
        <v>12.133333329999999</v>
      </c>
      <c r="AF12" s="1760"/>
      <c r="AG12" s="672">
        <v>1</v>
      </c>
      <c r="AH12" s="2358" t="s">
        <v>932</v>
      </c>
      <c r="AI12" s="672"/>
      <c r="AJ12" s="672"/>
      <c r="AK12" s="672"/>
      <c r="AL12" s="672"/>
      <c r="AM12" s="672"/>
      <c r="AN12" s="672"/>
      <c r="AO12" s="672"/>
      <c r="AP12" s="672"/>
      <c r="AQ12" s="672"/>
      <c r="AR12" s="672"/>
      <c r="AS12" s="672"/>
      <c r="AT12" s="672"/>
    </row>
    <row r="13" spans="1:46">
      <c r="A13" s="2216" t="s">
        <v>970</v>
      </c>
      <c r="B13" s="1760" t="s">
        <v>933</v>
      </c>
      <c r="C13" s="1760">
        <v>11</v>
      </c>
      <c r="D13" s="1760" t="s">
        <v>928</v>
      </c>
      <c r="E13" s="1760" t="s">
        <v>975</v>
      </c>
      <c r="F13" s="1760" t="s">
        <v>975</v>
      </c>
      <c r="G13" s="1760" t="s">
        <v>975</v>
      </c>
      <c r="H13" s="1760" t="s">
        <v>976</v>
      </c>
      <c r="I13" s="1760"/>
      <c r="J13" s="1760"/>
      <c r="K13" s="1760" t="s">
        <v>387</v>
      </c>
      <c r="L13" s="1760" t="s">
        <v>975</v>
      </c>
      <c r="M13" s="1760" t="s">
        <v>975</v>
      </c>
      <c r="N13" s="1760" t="s">
        <v>948</v>
      </c>
      <c r="O13" s="1760" t="s">
        <v>13</v>
      </c>
      <c r="P13" s="2335">
        <v>44080</v>
      </c>
      <c r="Q13" s="1760">
        <v>26.1</v>
      </c>
      <c r="R13" s="1761">
        <v>44509</v>
      </c>
      <c r="S13" s="1760">
        <v>14.3</v>
      </c>
      <c r="T13" s="1760">
        <v>14</v>
      </c>
      <c r="U13" s="1760">
        <v>1.1666666670000001</v>
      </c>
      <c r="V13" s="1760"/>
      <c r="W13" s="1760" t="s">
        <v>975</v>
      </c>
      <c r="X13" s="2341" t="s">
        <v>977</v>
      </c>
      <c r="Y13" s="2341" t="s">
        <v>978</v>
      </c>
      <c r="Z13" s="2341">
        <v>88</v>
      </c>
      <c r="AA13" s="2341">
        <v>29</v>
      </c>
      <c r="AB13" s="1760"/>
      <c r="AC13" s="1760">
        <v>14.3</v>
      </c>
      <c r="AD13" s="1760" t="s">
        <v>387</v>
      </c>
      <c r="AE13" s="1760">
        <v>12.133333329999999</v>
      </c>
      <c r="AF13" s="1760"/>
      <c r="AG13" s="672">
        <v>1</v>
      </c>
      <c r="AH13" s="2358" t="s">
        <v>932</v>
      </c>
      <c r="AI13" s="672"/>
      <c r="AJ13" s="672"/>
      <c r="AK13" s="672"/>
      <c r="AL13" s="672"/>
      <c r="AM13" s="672"/>
      <c r="AN13" s="672"/>
      <c r="AO13" s="672"/>
      <c r="AP13" s="672"/>
      <c r="AQ13" s="672"/>
      <c r="AR13" s="672"/>
      <c r="AS13" s="672"/>
      <c r="AT13" s="672"/>
    </row>
    <row r="14" spans="1:46">
      <c r="A14" s="2216" t="s">
        <v>970</v>
      </c>
      <c r="B14" s="1760" t="s">
        <v>933</v>
      </c>
      <c r="C14" s="1760">
        <v>12</v>
      </c>
      <c r="D14" s="1760" t="s">
        <v>928</v>
      </c>
      <c r="E14" s="1760" t="s">
        <v>979</v>
      </c>
      <c r="F14" s="1760" t="s">
        <v>979</v>
      </c>
      <c r="G14" s="672" t="s">
        <v>952</v>
      </c>
      <c r="H14" s="1760" t="s">
        <v>980</v>
      </c>
      <c r="I14" s="1760"/>
      <c r="J14" s="1760"/>
      <c r="K14" s="1760" t="s">
        <v>387</v>
      </c>
      <c r="L14" s="1760" t="s">
        <v>979</v>
      </c>
      <c r="M14" s="1760" t="s">
        <v>979</v>
      </c>
      <c r="N14" s="1760" t="s">
        <v>948</v>
      </c>
      <c r="O14" s="1760" t="s">
        <v>13</v>
      </c>
      <c r="P14" s="2335">
        <v>44080</v>
      </c>
      <c r="Q14" s="1760">
        <v>26.1</v>
      </c>
      <c r="R14" s="1761">
        <v>44510</v>
      </c>
      <c r="S14" s="1760">
        <v>14.33</v>
      </c>
      <c r="T14" s="1760">
        <v>14</v>
      </c>
      <c r="U14" s="1760">
        <v>1.1666666670000001</v>
      </c>
      <c r="V14" s="1760"/>
      <c r="W14" s="1760" t="s">
        <v>979</v>
      </c>
      <c r="X14" s="2341" t="s">
        <v>981</v>
      </c>
      <c r="Y14" s="2341" t="s">
        <v>982</v>
      </c>
      <c r="Z14" s="2341">
        <v>81</v>
      </c>
      <c r="AA14" s="2341">
        <v>29</v>
      </c>
      <c r="AB14" s="1760"/>
      <c r="AC14" s="1760">
        <v>14.33</v>
      </c>
      <c r="AD14" s="1760" t="s">
        <v>387</v>
      </c>
      <c r="AE14" s="1760">
        <v>12.133333329999999</v>
      </c>
      <c r="AF14" s="1760"/>
      <c r="AG14" s="672">
        <v>1</v>
      </c>
      <c r="AH14" s="2358" t="s">
        <v>932</v>
      </c>
      <c r="AI14" s="672"/>
      <c r="AJ14" s="672"/>
      <c r="AK14" s="672"/>
      <c r="AL14" s="672"/>
      <c r="AM14" s="672"/>
      <c r="AN14" s="672"/>
      <c r="AO14" s="672"/>
      <c r="AP14" s="672"/>
      <c r="AQ14" s="672"/>
      <c r="AR14" s="672"/>
      <c r="AS14" s="672"/>
      <c r="AT14" s="672"/>
    </row>
    <row r="15" spans="1:46">
      <c r="A15" s="2216" t="s">
        <v>970</v>
      </c>
      <c r="B15" s="1760" t="s">
        <v>933</v>
      </c>
      <c r="C15" s="1760">
        <v>13</v>
      </c>
      <c r="D15" s="1760" t="s">
        <v>928</v>
      </c>
      <c r="E15" s="1760" t="s">
        <v>983</v>
      </c>
      <c r="F15" s="1760" t="s">
        <v>983</v>
      </c>
      <c r="G15" s="1760" t="s">
        <v>984</v>
      </c>
      <c r="H15" s="1760" t="s">
        <v>985</v>
      </c>
      <c r="I15" s="1760"/>
      <c r="J15" s="1760"/>
      <c r="K15" s="1760" t="s">
        <v>387</v>
      </c>
      <c r="L15" s="1760" t="s">
        <v>983</v>
      </c>
      <c r="M15" s="1760" t="s">
        <v>983</v>
      </c>
      <c r="N15" s="1760" t="s">
        <v>948</v>
      </c>
      <c r="O15" s="1760" t="s">
        <v>949</v>
      </c>
      <c r="P15" s="2335">
        <v>44101</v>
      </c>
      <c r="Q15" s="1760">
        <v>34.5</v>
      </c>
      <c r="R15" s="1761">
        <v>44510</v>
      </c>
      <c r="S15" s="1760">
        <v>13.63</v>
      </c>
      <c r="T15" s="1760">
        <v>14</v>
      </c>
      <c r="U15" s="1760">
        <v>1.1666666670000001</v>
      </c>
      <c r="V15" s="1760"/>
      <c r="W15" s="1760" t="s">
        <v>983</v>
      </c>
      <c r="X15" s="2341" t="s">
        <v>986</v>
      </c>
      <c r="Y15" s="2341" t="s">
        <v>987</v>
      </c>
      <c r="Z15" s="2341">
        <v>88</v>
      </c>
      <c r="AA15" s="2341">
        <v>29</v>
      </c>
      <c r="AB15" s="1760"/>
      <c r="AC15" s="1760">
        <v>13.63</v>
      </c>
      <c r="AD15" s="1760" t="s">
        <v>387</v>
      </c>
      <c r="AE15" s="1760">
        <v>11.43333333</v>
      </c>
      <c r="AF15" s="672"/>
      <c r="AG15" s="672">
        <v>1</v>
      </c>
      <c r="AH15" s="2358" t="s">
        <v>932</v>
      </c>
      <c r="AI15" s="672"/>
      <c r="AJ15" s="672"/>
      <c r="AK15" s="672"/>
      <c r="AL15" s="672"/>
      <c r="AM15" s="672"/>
      <c r="AN15" s="672"/>
      <c r="AO15" s="672"/>
      <c r="AP15" s="672"/>
      <c r="AQ15" s="672"/>
      <c r="AR15" s="672"/>
      <c r="AS15" s="672"/>
      <c r="AT15" s="672"/>
    </row>
    <row r="16" spans="1:46">
      <c r="B16" s="672" t="s">
        <v>933</v>
      </c>
      <c r="C16" s="672">
        <v>14</v>
      </c>
      <c r="D16" s="672" t="s">
        <v>928</v>
      </c>
      <c r="E16" s="672" t="s">
        <v>988</v>
      </c>
      <c r="F16" s="672" t="s">
        <v>988</v>
      </c>
      <c r="G16" s="672" t="s">
        <v>988</v>
      </c>
      <c r="H16" s="672" t="s">
        <v>989</v>
      </c>
      <c r="I16" s="672"/>
      <c r="J16" s="672"/>
      <c r="K16" s="672" t="s">
        <v>387</v>
      </c>
      <c r="L16" s="672" t="s">
        <v>988</v>
      </c>
      <c r="M16" s="672" t="s">
        <v>988</v>
      </c>
      <c r="N16" s="672" t="s">
        <v>948</v>
      </c>
      <c r="O16" s="672" t="s">
        <v>13</v>
      </c>
      <c r="P16" s="2333">
        <v>44094</v>
      </c>
      <c r="Q16" s="672">
        <v>25.7</v>
      </c>
      <c r="R16" s="1166">
        <v>44509</v>
      </c>
      <c r="S16" s="672">
        <v>13.83</v>
      </c>
      <c r="T16" s="672">
        <v>14</v>
      </c>
      <c r="U16" s="672">
        <v>1.1666666670000001</v>
      </c>
      <c r="V16" s="672"/>
      <c r="W16" s="672" t="s">
        <v>988</v>
      </c>
      <c r="X16" s="672"/>
      <c r="Y16" s="672"/>
      <c r="Z16" s="672"/>
      <c r="AA16" s="672"/>
      <c r="AB16" s="672"/>
      <c r="AC16" s="672">
        <v>13.83</v>
      </c>
      <c r="AD16" s="672" t="s">
        <v>387</v>
      </c>
      <c r="AE16" s="672">
        <v>11.66666667</v>
      </c>
      <c r="AF16" s="672"/>
      <c r="AG16" s="672">
        <v>1</v>
      </c>
      <c r="AH16" s="2358" t="s">
        <v>932</v>
      </c>
      <c r="AI16" s="672"/>
      <c r="AJ16" s="672"/>
      <c r="AK16" s="672"/>
      <c r="AL16" s="672"/>
      <c r="AM16" s="672"/>
      <c r="AN16" s="672"/>
      <c r="AO16" s="672"/>
      <c r="AP16" s="672"/>
      <c r="AQ16" s="672"/>
      <c r="AR16" s="672"/>
      <c r="AS16" s="672"/>
      <c r="AT16" s="672"/>
    </row>
    <row r="17" spans="2:46">
      <c r="B17" s="672" t="s">
        <v>933</v>
      </c>
      <c r="C17" s="672">
        <v>15</v>
      </c>
      <c r="D17" s="672" t="s">
        <v>928</v>
      </c>
      <c r="E17" s="672" t="s">
        <v>990</v>
      </c>
      <c r="F17" s="672" t="s">
        <v>990</v>
      </c>
      <c r="G17" s="672" t="s">
        <v>990</v>
      </c>
      <c r="H17" s="672" t="s">
        <v>991</v>
      </c>
      <c r="I17" s="672"/>
      <c r="J17" s="672"/>
      <c r="K17" s="672" t="s">
        <v>387</v>
      </c>
      <c r="L17" s="672" t="s">
        <v>990</v>
      </c>
      <c r="M17" s="672" t="s">
        <v>990</v>
      </c>
      <c r="N17" s="672" t="s">
        <v>948</v>
      </c>
      <c r="O17" s="672" t="s">
        <v>13</v>
      </c>
      <c r="P17" s="2333">
        <v>44094</v>
      </c>
      <c r="Q17" s="672">
        <v>27.8</v>
      </c>
      <c r="R17" s="1166">
        <v>44509</v>
      </c>
      <c r="S17" s="672">
        <v>13.83</v>
      </c>
      <c r="T17" s="672">
        <v>14</v>
      </c>
      <c r="U17" s="672">
        <v>1.1666666670000001</v>
      </c>
      <c r="V17" s="672"/>
      <c r="W17" s="672" t="s">
        <v>990</v>
      </c>
      <c r="X17" s="672"/>
      <c r="Y17" s="672"/>
      <c r="Z17" s="672"/>
      <c r="AA17" s="672"/>
      <c r="AB17" s="672"/>
      <c r="AC17" s="672">
        <v>13.83</v>
      </c>
      <c r="AD17" s="672" t="s">
        <v>387</v>
      </c>
      <c r="AE17" s="672">
        <v>11.66666667</v>
      </c>
      <c r="AF17" s="672"/>
      <c r="AG17" s="672">
        <v>1</v>
      </c>
      <c r="AH17" s="2358" t="s">
        <v>932</v>
      </c>
      <c r="AI17" s="672"/>
      <c r="AJ17" s="672"/>
      <c r="AK17" s="672"/>
      <c r="AL17" s="672"/>
      <c r="AM17" s="672"/>
      <c r="AN17" s="672"/>
      <c r="AO17" s="672"/>
      <c r="AP17" s="672"/>
      <c r="AQ17" s="672"/>
      <c r="AR17" s="672"/>
      <c r="AS17" s="672"/>
      <c r="AT17" s="672"/>
    </row>
    <row r="18" spans="2:46">
      <c r="B18" s="672" t="s">
        <v>933</v>
      </c>
      <c r="C18" s="672">
        <v>16</v>
      </c>
      <c r="D18" s="672" t="s">
        <v>928</v>
      </c>
      <c r="E18" s="672" t="s">
        <v>992</v>
      </c>
      <c r="F18" s="672" t="s">
        <v>992</v>
      </c>
      <c r="G18" s="672" t="s">
        <v>992</v>
      </c>
      <c r="H18" s="672" t="s">
        <v>993</v>
      </c>
      <c r="I18" s="672"/>
      <c r="J18" s="672"/>
      <c r="K18" s="672" t="s">
        <v>141</v>
      </c>
      <c r="L18" s="672" t="s">
        <v>992</v>
      </c>
      <c r="M18" s="672" t="s">
        <v>992</v>
      </c>
      <c r="N18" s="672" t="s">
        <v>994</v>
      </c>
      <c r="O18" s="672" t="s">
        <v>995</v>
      </c>
      <c r="P18" s="2333">
        <v>44081</v>
      </c>
      <c r="Q18" s="672">
        <v>37.299999999999997</v>
      </c>
      <c r="R18" s="1166">
        <v>44516</v>
      </c>
      <c r="S18" s="672">
        <v>14.5</v>
      </c>
      <c r="T18" s="672">
        <v>15</v>
      </c>
      <c r="U18" s="672">
        <v>1.25</v>
      </c>
      <c r="V18" s="672"/>
      <c r="W18" s="672" t="s">
        <v>992</v>
      </c>
      <c r="X18" s="672"/>
      <c r="Y18" s="672"/>
      <c r="Z18" s="672"/>
      <c r="AA18" s="672"/>
      <c r="AB18" s="672"/>
      <c r="AC18" s="672">
        <v>14.5</v>
      </c>
      <c r="AD18" s="672" t="s">
        <v>141</v>
      </c>
      <c r="AE18" s="672">
        <v>12.1</v>
      </c>
      <c r="AF18" s="672"/>
      <c r="AG18" s="672">
        <v>1</v>
      </c>
      <c r="AH18" s="2358" t="s">
        <v>141</v>
      </c>
      <c r="AI18" s="672"/>
      <c r="AJ18" s="672"/>
      <c r="AK18" s="672"/>
      <c r="AL18" s="672"/>
      <c r="AM18" s="672"/>
      <c r="AN18" s="672"/>
      <c r="AO18" s="672"/>
      <c r="AP18" s="672"/>
      <c r="AQ18" s="672"/>
      <c r="AR18" s="672"/>
      <c r="AS18" s="672"/>
      <c r="AT18" s="672"/>
    </row>
    <row r="19" spans="2:46">
      <c r="B19" s="672" t="s">
        <v>933</v>
      </c>
      <c r="C19" s="672">
        <v>17</v>
      </c>
      <c r="D19" s="672" t="s">
        <v>928</v>
      </c>
      <c r="E19" s="672" t="s">
        <v>996</v>
      </c>
      <c r="F19" s="672" t="s">
        <v>996</v>
      </c>
      <c r="G19" s="672" t="s">
        <v>996</v>
      </c>
      <c r="H19" s="672" t="s">
        <v>997</v>
      </c>
      <c r="I19" s="672"/>
      <c r="J19" s="672"/>
      <c r="K19" s="672" t="s">
        <v>141</v>
      </c>
      <c r="L19" s="672" t="s">
        <v>996</v>
      </c>
      <c r="M19" s="672" t="s">
        <v>996</v>
      </c>
      <c r="N19" s="672" t="s">
        <v>994</v>
      </c>
      <c r="O19" s="672" t="s">
        <v>995</v>
      </c>
      <c r="P19" s="2333">
        <v>44081</v>
      </c>
      <c r="Q19" s="672">
        <v>42.7</v>
      </c>
      <c r="R19" s="1166">
        <v>44516</v>
      </c>
      <c r="S19" s="672">
        <v>14.5</v>
      </c>
      <c r="T19" s="672">
        <v>15</v>
      </c>
      <c r="U19" s="672">
        <v>1.25</v>
      </c>
      <c r="V19" s="672"/>
      <c r="W19" s="672" t="s">
        <v>996</v>
      </c>
      <c r="X19" s="672"/>
      <c r="Y19" s="672"/>
      <c r="Z19" s="672"/>
      <c r="AA19" s="672"/>
      <c r="AB19" s="672"/>
      <c r="AC19" s="672">
        <v>14.5</v>
      </c>
      <c r="AD19" s="672" t="s">
        <v>141</v>
      </c>
      <c r="AE19" s="672">
        <v>12.1</v>
      </c>
      <c r="AF19" s="672"/>
      <c r="AG19" s="672">
        <v>1</v>
      </c>
      <c r="AH19" s="2358" t="s">
        <v>141</v>
      </c>
      <c r="AI19" s="672"/>
      <c r="AJ19" s="672"/>
      <c r="AK19" s="672"/>
      <c r="AL19" s="672"/>
      <c r="AM19" s="672"/>
      <c r="AN19" s="672"/>
      <c r="AO19" s="672"/>
      <c r="AP19" s="672"/>
      <c r="AQ19" s="672"/>
      <c r="AR19" s="672"/>
      <c r="AS19" s="672"/>
      <c r="AT19" s="672"/>
    </row>
    <row r="20" spans="2:46">
      <c r="B20" s="672" t="s">
        <v>933</v>
      </c>
      <c r="C20" s="672">
        <v>18</v>
      </c>
      <c r="D20" s="672" t="s">
        <v>928</v>
      </c>
      <c r="E20" s="672" t="s">
        <v>998</v>
      </c>
      <c r="F20" s="672" t="s">
        <v>998</v>
      </c>
      <c r="G20" s="672" t="s">
        <v>998</v>
      </c>
      <c r="H20" s="672" t="s">
        <v>999</v>
      </c>
      <c r="I20" s="672"/>
      <c r="J20" s="672"/>
      <c r="K20" s="672" t="s">
        <v>141</v>
      </c>
      <c r="L20" s="672" t="s">
        <v>998</v>
      </c>
      <c r="M20" s="672" t="s">
        <v>998</v>
      </c>
      <c r="N20" s="672" t="s">
        <v>994</v>
      </c>
      <c r="O20" s="672" t="s">
        <v>995</v>
      </c>
      <c r="P20" s="2333">
        <v>44081</v>
      </c>
      <c r="Q20" s="672">
        <v>29.4</v>
      </c>
      <c r="R20" s="1166">
        <v>44516</v>
      </c>
      <c r="S20" s="672">
        <v>14.5</v>
      </c>
      <c r="T20" s="672">
        <v>15</v>
      </c>
      <c r="U20" s="672">
        <v>1.25</v>
      </c>
      <c r="V20" s="672"/>
      <c r="W20" s="672" t="s">
        <v>998</v>
      </c>
      <c r="X20" s="672"/>
      <c r="Y20" s="672"/>
      <c r="Z20" s="672"/>
      <c r="AA20" s="672"/>
      <c r="AB20" s="672"/>
      <c r="AC20" s="672">
        <v>14.5</v>
      </c>
      <c r="AD20" s="672" t="s">
        <v>141</v>
      </c>
      <c r="AE20" s="672">
        <v>12.1</v>
      </c>
      <c r="AF20" s="672"/>
      <c r="AG20" s="672">
        <v>1</v>
      </c>
      <c r="AH20" s="2358" t="s">
        <v>141</v>
      </c>
      <c r="AI20" s="672"/>
      <c r="AJ20" s="672"/>
      <c r="AK20" s="672"/>
      <c r="AL20" s="672"/>
      <c r="AM20" s="672"/>
      <c r="AN20" s="672"/>
      <c r="AO20" s="672"/>
      <c r="AP20" s="672"/>
      <c r="AQ20" s="672"/>
      <c r="AR20" s="672"/>
      <c r="AS20" s="672"/>
      <c r="AT20" s="672"/>
    </row>
    <row r="21" spans="2:46">
      <c r="B21" s="672" t="s">
        <v>933</v>
      </c>
      <c r="C21" s="672">
        <v>19</v>
      </c>
      <c r="D21" s="672" t="s">
        <v>928</v>
      </c>
      <c r="E21" s="672" t="s">
        <v>1000</v>
      </c>
      <c r="F21" s="672" t="s">
        <v>1000</v>
      </c>
      <c r="G21" s="672" t="s">
        <v>1000</v>
      </c>
      <c r="H21" s="672" t="s">
        <v>1001</v>
      </c>
      <c r="I21" s="672"/>
      <c r="J21" s="672"/>
      <c r="K21" s="672" t="s">
        <v>141</v>
      </c>
      <c r="L21" s="672" t="s">
        <v>1000</v>
      </c>
      <c r="M21" s="672" t="s">
        <v>1000</v>
      </c>
      <c r="N21" s="672" t="s">
        <v>994</v>
      </c>
      <c r="O21" s="672" t="s">
        <v>13</v>
      </c>
      <c r="P21" s="2333">
        <v>44081</v>
      </c>
      <c r="Q21" s="672">
        <v>36.299999999999997</v>
      </c>
      <c r="R21" s="1166">
        <v>44516</v>
      </c>
      <c r="S21" s="672">
        <v>14.5</v>
      </c>
      <c r="T21" s="672">
        <v>15</v>
      </c>
      <c r="U21" s="672">
        <v>1.25</v>
      </c>
      <c r="V21" s="672"/>
      <c r="W21" s="672" t="s">
        <v>1000</v>
      </c>
      <c r="X21" s="672"/>
      <c r="Y21" s="672"/>
      <c r="Z21" s="672"/>
      <c r="AA21" s="672"/>
      <c r="AB21" s="672"/>
      <c r="AC21" s="672">
        <v>14.5</v>
      </c>
      <c r="AD21" s="672" t="s">
        <v>141</v>
      </c>
      <c r="AE21" s="672">
        <v>12.1</v>
      </c>
      <c r="AF21" s="672"/>
      <c r="AG21" s="672">
        <v>1</v>
      </c>
      <c r="AH21" s="2358" t="s">
        <v>141</v>
      </c>
      <c r="AI21" s="672"/>
      <c r="AJ21" s="672"/>
      <c r="AK21" s="672"/>
      <c r="AL21" s="672"/>
      <c r="AM21" s="672"/>
      <c r="AN21" s="672"/>
      <c r="AO21" s="672"/>
      <c r="AP21" s="672"/>
      <c r="AQ21" s="672"/>
      <c r="AR21" s="672"/>
      <c r="AS21" s="672"/>
      <c r="AT21" s="672"/>
    </row>
    <row r="22" spans="2:46">
      <c r="B22" s="672" t="s">
        <v>933</v>
      </c>
      <c r="C22" s="672">
        <v>20</v>
      </c>
      <c r="D22" s="672" t="s">
        <v>928</v>
      </c>
      <c r="E22" s="672" t="s">
        <v>1002</v>
      </c>
      <c r="F22" s="672" t="s">
        <v>1002</v>
      </c>
      <c r="G22" s="672" t="s">
        <v>1003</v>
      </c>
      <c r="H22" s="672" t="s">
        <v>1004</v>
      </c>
      <c r="I22" s="672"/>
      <c r="J22" s="672"/>
      <c r="K22" s="672" t="s">
        <v>141</v>
      </c>
      <c r="L22" s="672" t="s">
        <v>1002</v>
      </c>
      <c r="M22" s="672" t="s">
        <v>1002</v>
      </c>
      <c r="N22" s="672" t="s">
        <v>994</v>
      </c>
      <c r="O22" s="672" t="s">
        <v>13</v>
      </c>
      <c r="P22" s="2333">
        <v>44081</v>
      </c>
      <c r="Q22" s="672">
        <v>33</v>
      </c>
      <c r="R22" s="1166">
        <v>44516</v>
      </c>
      <c r="S22" s="672">
        <v>14.5</v>
      </c>
      <c r="T22" s="672">
        <v>15</v>
      </c>
      <c r="U22" s="672">
        <v>1.25</v>
      </c>
      <c r="V22" s="672"/>
      <c r="W22" s="672" t="s">
        <v>1002</v>
      </c>
      <c r="X22" s="672"/>
      <c r="Y22" s="672"/>
      <c r="Z22" s="672"/>
      <c r="AA22" s="672"/>
      <c r="AB22" s="672"/>
      <c r="AC22" s="672">
        <v>14.5</v>
      </c>
      <c r="AD22" s="672" t="s">
        <v>141</v>
      </c>
      <c r="AE22" s="672">
        <v>12.1</v>
      </c>
      <c r="AF22" s="672"/>
      <c r="AG22" s="672">
        <v>1</v>
      </c>
      <c r="AH22" s="2358" t="s">
        <v>141</v>
      </c>
      <c r="AI22" s="672"/>
      <c r="AJ22" s="672"/>
      <c r="AK22" s="672"/>
      <c r="AL22" s="672"/>
      <c r="AM22" s="672"/>
      <c r="AN22" s="672"/>
      <c r="AO22" s="672"/>
      <c r="AP22" s="672"/>
      <c r="AQ22" s="672"/>
      <c r="AR22" s="672"/>
      <c r="AS22" s="672"/>
      <c r="AT22" s="672"/>
    </row>
    <row r="23" spans="2:46">
      <c r="B23" s="672" t="s">
        <v>933</v>
      </c>
      <c r="C23" s="672">
        <v>21</v>
      </c>
      <c r="D23" s="672" t="s">
        <v>928</v>
      </c>
      <c r="E23" s="672" t="s">
        <v>1005</v>
      </c>
      <c r="F23" s="672" t="s">
        <v>1005</v>
      </c>
      <c r="G23" s="672" t="s">
        <v>952</v>
      </c>
      <c r="H23" s="672" t="s">
        <v>1006</v>
      </c>
      <c r="I23" s="672"/>
      <c r="J23" s="672"/>
      <c r="K23" s="672" t="s">
        <v>141</v>
      </c>
      <c r="L23" s="672" t="s">
        <v>1005</v>
      </c>
      <c r="M23" s="672" t="s">
        <v>1005</v>
      </c>
      <c r="N23" s="672" t="s">
        <v>994</v>
      </c>
      <c r="O23" s="672" t="s">
        <v>13</v>
      </c>
      <c r="P23" s="2333">
        <v>44106</v>
      </c>
      <c r="Q23" s="672">
        <v>28.2</v>
      </c>
      <c r="R23" s="1166">
        <v>44516</v>
      </c>
      <c r="S23" s="672">
        <v>13.67</v>
      </c>
      <c r="T23" s="672">
        <v>14</v>
      </c>
      <c r="U23" s="672">
        <v>1.1666666670000001</v>
      </c>
      <c r="V23" s="672"/>
      <c r="W23" s="672" t="s">
        <v>1005</v>
      </c>
      <c r="X23" s="672"/>
      <c r="Y23" s="672"/>
      <c r="Z23" s="672"/>
      <c r="AA23" s="672"/>
      <c r="AB23" s="672"/>
      <c r="AC23" s="672">
        <v>13.67</v>
      </c>
      <c r="AD23" s="672" t="s">
        <v>141</v>
      </c>
      <c r="AE23" s="672">
        <v>11.266666669999999</v>
      </c>
      <c r="AF23" s="672"/>
      <c r="AG23" s="672">
        <v>1</v>
      </c>
      <c r="AH23" s="2358" t="s">
        <v>141</v>
      </c>
      <c r="AI23" s="672"/>
      <c r="AJ23" s="672"/>
      <c r="AK23" s="672"/>
      <c r="AL23" s="672"/>
      <c r="AM23" s="672"/>
      <c r="AN23" s="672"/>
      <c r="AO23" s="672"/>
      <c r="AP23" s="672"/>
      <c r="AQ23" s="672"/>
      <c r="AR23" s="672"/>
      <c r="AS23" s="672"/>
      <c r="AT23" s="672"/>
    </row>
    <row r="24" spans="2:46">
      <c r="B24" s="672" t="s">
        <v>933</v>
      </c>
      <c r="C24" s="672">
        <v>22</v>
      </c>
      <c r="D24" s="672" t="s">
        <v>928</v>
      </c>
      <c r="E24" s="672" t="s">
        <v>1007</v>
      </c>
      <c r="F24" s="672" t="s">
        <v>1007</v>
      </c>
      <c r="G24" s="672" t="s">
        <v>952</v>
      </c>
      <c r="H24" s="672" t="s">
        <v>1008</v>
      </c>
      <c r="I24" s="672"/>
      <c r="J24" s="672"/>
      <c r="K24" s="672" t="s">
        <v>141</v>
      </c>
      <c r="L24" s="672" t="s">
        <v>1007</v>
      </c>
      <c r="M24" s="672" t="s">
        <v>1007</v>
      </c>
      <c r="N24" s="672" t="s">
        <v>994</v>
      </c>
      <c r="O24" s="672" t="s">
        <v>13</v>
      </c>
      <c r="P24" s="2333">
        <v>44106</v>
      </c>
      <c r="Q24" s="672">
        <v>35.200000000000003</v>
      </c>
      <c r="R24" s="1166">
        <v>44517</v>
      </c>
      <c r="S24" s="672">
        <v>13.7</v>
      </c>
      <c r="T24" s="672">
        <v>14</v>
      </c>
      <c r="U24" s="672">
        <v>1.1666666670000001</v>
      </c>
      <c r="V24" s="672"/>
      <c r="W24" s="672" t="s">
        <v>1007</v>
      </c>
      <c r="X24" s="672"/>
      <c r="Y24" s="672"/>
      <c r="Z24" s="672"/>
      <c r="AA24" s="672"/>
      <c r="AB24" s="672"/>
      <c r="AC24" s="672">
        <v>13.7</v>
      </c>
      <c r="AD24" s="672" t="s">
        <v>141</v>
      </c>
      <c r="AE24" s="672">
        <v>11.266666669999999</v>
      </c>
      <c r="AF24" s="672"/>
      <c r="AG24" s="672">
        <v>1</v>
      </c>
      <c r="AH24" s="2358" t="s">
        <v>141</v>
      </c>
      <c r="AI24" s="672"/>
      <c r="AJ24" s="672"/>
      <c r="AK24" s="672"/>
      <c r="AL24" s="672"/>
      <c r="AM24" s="672"/>
      <c r="AN24" s="672"/>
      <c r="AO24" s="672"/>
      <c r="AP24" s="672"/>
      <c r="AQ24" s="672"/>
      <c r="AR24" s="672"/>
      <c r="AS24" s="672"/>
      <c r="AT24" s="672"/>
    </row>
    <row r="25" spans="2:46">
      <c r="B25" s="672" t="s">
        <v>933</v>
      </c>
      <c r="C25" s="672">
        <v>23</v>
      </c>
      <c r="D25" s="672" t="s">
        <v>928</v>
      </c>
      <c r="E25" s="672" t="s">
        <v>1009</v>
      </c>
      <c r="F25" s="672" t="s">
        <v>1009</v>
      </c>
      <c r="G25" s="672" t="s">
        <v>952</v>
      </c>
      <c r="H25" s="672" t="s">
        <v>1010</v>
      </c>
      <c r="I25" s="672"/>
      <c r="J25" s="672"/>
      <c r="K25" s="672" t="s">
        <v>141</v>
      </c>
      <c r="L25" s="672" t="s">
        <v>1009</v>
      </c>
      <c r="M25" s="672" t="s">
        <v>1009</v>
      </c>
      <c r="N25" s="672" t="s">
        <v>994</v>
      </c>
      <c r="O25" s="672" t="s">
        <v>995</v>
      </c>
      <c r="P25" s="2333">
        <v>44106</v>
      </c>
      <c r="Q25" s="672">
        <v>33.5</v>
      </c>
      <c r="R25" s="1166">
        <v>44517</v>
      </c>
      <c r="S25" s="672">
        <v>13.7</v>
      </c>
      <c r="T25" s="672">
        <v>14</v>
      </c>
      <c r="U25" s="672">
        <v>1.1666666670000001</v>
      </c>
      <c r="V25" s="672"/>
      <c r="W25" s="672" t="s">
        <v>1009</v>
      </c>
      <c r="X25" s="672"/>
      <c r="Y25" s="672"/>
      <c r="Z25" s="672"/>
      <c r="AA25" s="672"/>
      <c r="AB25" s="672"/>
      <c r="AC25" s="672">
        <v>13.7</v>
      </c>
      <c r="AD25" s="672" t="s">
        <v>141</v>
      </c>
      <c r="AE25" s="672">
        <v>11.266666669999999</v>
      </c>
      <c r="AF25" s="672"/>
      <c r="AG25" s="672">
        <v>1</v>
      </c>
      <c r="AH25" s="2358" t="s">
        <v>141</v>
      </c>
      <c r="AI25" s="672"/>
      <c r="AJ25" s="672"/>
      <c r="AK25" s="672"/>
      <c r="AL25" s="672"/>
      <c r="AM25" s="672"/>
      <c r="AN25" s="672"/>
      <c r="AO25" s="672"/>
      <c r="AP25" s="672"/>
      <c r="AQ25" s="672"/>
      <c r="AR25" s="672"/>
      <c r="AS25" s="672"/>
      <c r="AT25" s="672"/>
    </row>
    <row r="26" spans="2:46">
      <c r="B26" s="672" t="s">
        <v>933</v>
      </c>
      <c r="C26" s="672">
        <v>24</v>
      </c>
      <c r="D26" s="672" t="s">
        <v>928</v>
      </c>
      <c r="E26" s="672" t="s">
        <v>1011</v>
      </c>
      <c r="F26" s="672" t="s">
        <v>1011</v>
      </c>
      <c r="G26" s="672" t="s">
        <v>952</v>
      </c>
      <c r="H26" s="672" t="s">
        <v>1012</v>
      </c>
      <c r="I26" s="672"/>
      <c r="J26" s="672"/>
      <c r="K26" s="672" t="s">
        <v>141</v>
      </c>
      <c r="L26" s="672" t="s">
        <v>1011</v>
      </c>
      <c r="M26" s="672" t="s">
        <v>1011</v>
      </c>
      <c r="N26" s="672" t="s">
        <v>994</v>
      </c>
      <c r="O26" s="672" t="s">
        <v>13</v>
      </c>
      <c r="P26" s="2333">
        <v>44106</v>
      </c>
      <c r="Q26" s="672">
        <v>25.7</v>
      </c>
      <c r="R26" s="1166">
        <v>44517</v>
      </c>
      <c r="S26" s="672">
        <v>13.7</v>
      </c>
      <c r="T26" s="672">
        <v>14</v>
      </c>
      <c r="U26" s="672">
        <v>1.1666666670000001</v>
      </c>
      <c r="V26" s="672"/>
      <c r="W26" s="672" t="s">
        <v>1011</v>
      </c>
      <c r="X26" s="672"/>
      <c r="Y26" s="672"/>
      <c r="Z26" s="672"/>
      <c r="AA26" s="672"/>
      <c r="AB26" s="672"/>
      <c r="AC26" s="672">
        <v>13.7</v>
      </c>
      <c r="AD26" s="672" t="s">
        <v>141</v>
      </c>
      <c r="AE26" s="672">
        <v>11.266666669999999</v>
      </c>
      <c r="AF26" s="672"/>
      <c r="AG26" s="672">
        <v>1</v>
      </c>
      <c r="AH26" s="2358" t="s">
        <v>141</v>
      </c>
      <c r="AI26" s="672"/>
      <c r="AJ26" s="672"/>
      <c r="AK26" s="672"/>
      <c r="AL26" s="672"/>
      <c r="AM26" s="672"/>
      <c r="AN26" s="672"/>
      <c r="AO26" s="672"/>
      <c r="AP26" s="672"/>
      <c r="AQ26" s="672"/>
      <c r="AR26" s="672"/>
      <c r="AS26" s="672"/>
      <c r="AT26" s="672"/>
    </row>
    <row r="27" spans="2:46">
      <c r="B27" s="672" t="s">
        <v>933</v>
      </c>
      <c r="C27" s="672">
        <v>25</v>
      </c>
      <c r="D27" s="672" t="s">
        <v>928</v>
      </c>
      <c r="E27" s="672" t="s">
        <v>1013</v>
      </c>
      <c r="F27" s="672" t="s">
        <v>1013</v>
      </c>
      <c r="G27" s="672" t="s">
        <v>952</v>
      </c>
      <c r="H27" s="672" t="s">
        <v>1014</v>
      </c>
      <c r="I27" s="672"/>
      <c r="J27" s="672"/>
      <c r="K27" s="672" t="s">
        <v>141</v>
      </c>
      <c r="L27" s="672" t="s">
        <v>1013</v>
      </c>
      <c r="M27" s="672" t="s">
        <v>1013</v>
      </c>
      <c r="N27" s="672" t="s">
        <v>994</v>
      </c>
      <c r="O27" s="672" t="s">
        <v>995</v>
      </c>
      <c r="P27" s="2333">
        <v>44106</v>
      </c>
      <c r="Q27" s="672">
        <v>34.5</v>
      </c>
      <c r="R27" s="1166">
        <v>44517</v>
      </c>
      <c r="S27" s="672">
        <v>13.7</v>
      </c>
      <c r="T27" s="672">
        <v>14</v>
      </c>
      <c r="U27" s="672">
        <v>1.1666666670000001</v>
      </c>
      <c r="V27" s="672"/>
      <c r="W27" s="672" t="s">
        <v>1013</v>
      </c>
      <c r="X27" s="672"/>
      <c r="Y27" s="672"/>
      <c r="Z27" s="672"/>
      <c r="AA27" s="672"/>
      <c r="AB27" s="672"/>
      <c r="AC27" s="672">
        <v>13.7</v>
      </c>
      <c r="AD27" s="672" t="s">
        <v>141</v>
      </c>
      <c r="AE27" s="672">
        <v>11.266666669999999</v>
      </c>
      <c r="AF27" s="672"/>
      <c r="AG27" s="672">
        <v>1</v>
      </c>
      <c r="AH27" s="2358" t="s">
        <v>141</v>
      </c>
      <c r="AI27" s="672"/>
      <c r="AJ27" s="672"/>
      <c r="AK27" s="672"/>
      <c r="AL27" s="672"/>
      <c r="AM27" s="672"/>
      <c r="AN27" s="672"/>
      <c r="AO27" s="672"/>
      <c r="AP27" s="672"/>
      <c r="AQ27" s="672"/>
      <c r="AR27" s="672"/>
      <c r="AS27" s="672"/>
      <c r="AT27" s="672"/>
    </row>
    <row r="28" spans="2:46">
      <c r="B28" s="1174" t="s">
        <v>933</v>
      </c>
      <c r="C28" s="1174">
        <v>26</v>
      </c>
      <c r="D28" s="1174" t="s">
        <v>928</v>
      </c>
      <c r="E28" s="1174" t="s">
        <v>1015</v>
      </c>
      <c r="F28" s="1174" t="s">
        <v>1015</v>
      </c>
      <c r="G28" s="1174" t="s">
        <v>929</v>
      </c>
      <c r="H28" s="1174" t="s">
        <v>1016</v>
      </c>
      <c r="I28" s="1174"/>
      <c r="J28" s="1174"/>
      <c r="K28" s="1174" t="s">
        <v>387</v>
      </c>
      <c r="L28" s="1174" t="s">
        <v>1015</v>
      </c>
      <c r="M28" s="1174" t="s">
        <v>1015</v>
      </c>
      <c r="N28" s="1174" t="s">
        <v>931</v>
      </c>
      <c r="O28" s="1174" t="s">
        <v>1017</v>
      </c>
      <c r="P28" s="2339">
        <v>44118</v>
      </c>
      <c r="Q28" s="1174">
        <v>37.1</v>
      </c>
      <c r="R28" s="1175">
        <v>44501</v>
      </c>
      <c r="S28" s="1174">
        <v>13.17</v>
      </c>
      <c r="T28" s="1174">
        <v>13</v>
      </c>
      <c r="U28" s="1174">
        <v>1.0833333329999999</v>
      </c>
      <c r="V28" s="1174" t="s">
        <v>317</v>
      </c>
      <c r="W28" s="1174" t="s">
        <v>1015</v>
      </c>
      <c r="X28" s="1174" t="s">
        <v>1018</v>
      </c>
      <c r="Y28" s="1174" t="s">
        <v>1019</v>
      </c>
      <c r="Z28" s="1174">
        <v>103</v>
      </c>
      <c r="AA28" s="1174">
        <v>26</v>
      </c>
      <c r="AB28" s="1174" t="s">
        <v>317</v>
      </c>
      <c r="AC28" s="1174">
        <v>13.17</v>
      </c>
      <c r="AD28" s="1174" t="s">
        <v>387</v>
      </c>
      <c r="AE28" s="672">
        <v>12.2</v>
      </c>
      <c r="AF28" s="672"/>
      <c r="AG28" s="672">
        <v>1</v>
      </c>
      <c r="AH28" s="2358" t="s">
        <v>932</v>
      </c>
      <c r="AI28" s="672"/>
      <c r="AJ28" s="672"/>
      <c r="AK28" s="672"/>
      <c r="AL28" s="672"/>
      <c r="AM28" s="672"/>
      <c r="AN28" s="672"/>
      <c r="AO28" s="672"/>
      <c r="AP28" s="672"/>
      <c r="AQ28" s="672"/>
      <c r="AR28" s="672"/>
      <c r="AS28" s="672"/>
      <c r="AT28" s="672"/>
    </row>
    <row r="29" spans="2:46">
      <c r="B29" s="1174" t="s">
        <v>933</v>
      </c>
      <c r="C29" s="1174">
        <v>27</v>
      </c>
      <c r="D29" s="1174" t="s">
        <v>928</v>
      </c>
      <c r="E29" s="1174" t="s">
        <v>1020</v>
      </c>
      <c r="F29" s="1174" t="s">
        <v>1020</v>
      </c>
      <c r="G29" s="1174" t="s">
        <v>929</v>
      </c>
      <c r="H29" s="1174" t="s">
        <v>1021</v>
      </c>
      <c r="I29" s="1174"/>
      <c r="J29" s="1174"/>
      <c r="K29" s="1174" t="s">
        <v>387</v>
      </c>
      <c r="L29" s="1174" t="s">
        <v>1020</v>
      </c>
      <c r="M29" s="1174" t="s">
        <v>1020</v>
      </c>
      <c r="N29" s="1174" t="s">
        <v>931</v>
      </c>
      <c r="O29" s="1174" t="s">
        <v>1017</v>
      </c>
      <c r="P29" s="2339">
        <v>44118</v>
      </c>
      <c r="Q29" s="1174">
        <v>36.299999999999997</v>
      </c>
      <c r="R29" s="1175">
        <v>44501</v>
      </c>
      <c r="S29" s="1174">
        <v>13.17</v>
      </c>
      <c r="T29" s="1174">
        <v>13</v>
      </c>
      <c r="U29" s="1174">
        <v>1.0833333329999999</v>
      </c>
      <c r="V29" s="1174" t="s">
        <v>317</v>
      </c>
      <c r="W29" s="1174" t="s">
        <v>1020</v>
      </c>
      <c r="X29" s="1174" t="s">
        <v>1022</v>
      </c>
      <c r="Y29" s="1174" t="s">
        <v>1023</v>
      </c>
      <c r="Z29" s="1174">
        <v>97</v>
      </c>
      <c r="AA29" s="1174">
        <v>23</v>
      </c>
      <c r="AB29" s="1174" t="s">
        <v>317</v>
      </c>
      <c r="AC29" s="1174">
        <v>13.17</v>
      </c>
      <c r="AD29" s="1174" t="s">
        <v>387</v>
      </c>
      <c r="AE29" s="672">
        <v>12.2</v>
      </c>
      <c r="AF29" s="672"/>
      <c r="AG29" s="672">
        <v>1</v>
      </c>
      <c r="AH29" s="2358" t="s">
        <v>932</v>
      </c>
      <c r="AI29" s="672"/>
      <c r="AJ29" s="672"/>
      <c r="AK29" s="672"/>
      <c r="AL29" s="672"/>
      <c r="AM29" s="672"/>
      <c r="AN29" s="672"/>
      <c r="AO29" s="672"/>
      <c r="AP29" s="672"/>
      <c r="AQ29" s="672"/>
      <c r="AR29" s="672"/>
      <c r="AS29" s="672"/>
      <c r="AT29" s="672"/>
    </row>
    <row r="30" spans="2:46">
      <c r="B30" s="1174" t="s">
        <v>933</v>
      </c>
      <c r="C30" s="1174">
        <v>28</v>
      </c>
      <c r="D30" s="1174" t="s">
        <v>928</v>
      </c>
      <c r="E30" s="1174" t="s">
        <v>1024</v>
      </c>
      <c r="F30" s="1174" t="s">
        <v>1024</v>
      </c>
      <c r="G30" s="1174" t="s">
        <v>929</v>
      </c>
      <c r="H30" s="1174" t="s">
        <v>1025</v>
      </c>
      <c r="I30" s="1174"/>
      <c r="J30" s="1174"/>
      <c r="K30" s="1174" t="s">
        <v>387</v>
      </c>
      <c r="L30" s="1174" t="s">
        <v>1024</v>
      </c>
      <c r="M30" s="1174" t="s">
        <v>1024</v>
      </c>
      <c r="N30" s="1174" t="s">
        <v>931</v>
      </c>
      <c r="O30" s="1174" t="s">
        <v>1017</v>
      </c>
      <c r="P30" s="2339">
        <v>44106</v>
      </c>
      <c r="Q30" s="1174">
        <v>37.200000000000003</v>
      </c>
      <c r="R30" s="1175">
        <v>44501</v>
      </c>
      <c r="S30" s="1174">
        <v>12.77</v>
      </c>
      <c r="T30" s="1174">
        <v>13</v>
      </c>
      <c r="U30" s="1174">
        <v>1.0833333329999999</v>
      </c>
      <c r="V30" s="1174" t="s">
        <v>317</v>
      </c>
      <c r="W30" s="1174" t="s">
        <v>1024</v>
      </c>
      <c r="X30" s="1176" t="s">
        <v>1026</v>
      </c>
      <c r="Y30" s="1176" t="s">
        <v>1027</v>
      </c>
      <c r="Z30" s="1174">
        <v>83</v>
      </c>
      <c r="AA30" s="1174">
        <v>21</v>
      </c>
      <c r="AB30" s="1174" t="s">
        <v>317</v>
      </c>
      <c r="AC30" s="1174">
        <v>12.77</v>
      </c>
      <c r="AD30" s="1174" t="s">
        <v>387</v>
      </c>
      <c r="AE30" s="672">
        <v>11.8</v>
      </c>
      <c r="AF30" s="672"/>
      <c r="AG30" s="672">
        <v>1</v>
      </c>
      <c r="AH30" s="2358" t="s">
        <v>932</v>
      </c>
      <c r="AI30" s="672"/>
      <c r="AJ30" s="672"/>
      <c r="AK30" s="672"/>
      <c r="AL30" s="672"/>
      <c r="AM30" s="672"/>
      <c r="AN30" s="672"/>
      <c r="AO30" s="672"/>
      <c r="AP30" s="672"/>
      <c r="AQ30" s="672"/>
      <c r="AR30" s="672"/>
      <c r="AS30" s="672"/>
      <c r="AT30" s="672"/>
    </row>
    <row r="31" spans="2:46">
      <c r="B31" s="672" t="s">
        <v>933</v>
      </c>
      <c r="C31" s="672">
        <v>29</v>
      </c>
      <c r="D31" s="672" t="s">
        <v>928</v>
      </c>
      <c r="E31" s="672" t="s">
        <v>1028</v>
      </c>
      <c r="F31" s="672" t="s">
        <v>1028</v>
      </c>
      <c r="G31" s="672" t="s">
        <v>1029</v>
      </c>
      <c r="H31" s="672" t="s">
        <v>1030</v>
      </c>
      <c r="I31" s="672"/>
      <c r="J31" s="672"/>
      <c r="K31" s="672" t="s">
        <v>387</v>
      </c>
      <c r="L31" s="672" t="s">
        <v>1031</v>
      </c>
      <c r="M31" s="672" t="s">
        <v>1031</v>
      </c>
      <c r="N31" s="672" t="s">
        <v>994</v>
      </c>
      <c r="O31" s="672" t="s">
        <v>1017</v>
      </c>
      <c r="P31" s="2333">
        <v>43926</v>
      </c>
      <c r="Q31" s="672">
        <v>31</v>
      </c>
      <c r="R31" s="1166">
        <v>44516</v>
      </c>
      <c r="S31" s="672">
        <v>19.670000000000002</v>
      </c>
      <c r="T31" s="672">
        <v>20</v>
      </c>
      <c r="U31" s="672">
        <v>1.6666666670000001</v>
      </c>
      <c r="V31" s="672"/>
      <c r="W31" s="672" t="s">
        <v>1028</v>
      </c>
      <c r="X31" s="672"/>
      <c r="Y31" s="672"/>
      <c r="Z31" s="672"/>
      <c r="AA31" s="672"/>
      <c r="AB31" s="672"/>
      <c r="AC31" s="672">
        <v>19.670000000000002</v>
      </c>
      <c r="AD31" s="672" t="s">
        <v>387</v>
      </c>
      <c r="AE31" s="672">
        <v>18.2</v>
      </c>
      <c r="AF31" s="672"/>
      <c r="AG31" s="672">
        <v>1</v>
      </c>
      <c r="AH31" s="2358" t="s">
        <v>932</v>
      </c>
      <c r="AI31" s="672"/>
      <c r="AJ31" s="672"/>
      <c r="AK31" s="672"/>
      <c r="AL31" s="672"/>
      <c r="AM31" s="672"/>
      <c r="AN31" s="672"/>
      <c r="AO31" s="672"/>
      <c r="AP31" s="672"/>
      <c r="AQ31" s="672"/>
      <c r="AR31" s="672"/>
      <c r="AS31" s="672"/>
      <c r="AT31" s="672"/>
    </row>
    <row r="32" spans="2:46">
      <c r="B32" s="672" t="s">
        <v>933</v>
      </c>
      <c r="C32" s="672">
        <v>30</v>
      </c>
      <c r="D32" s="672" t="s">
        <v>928</v>
      </c>
      <c r="E32" s="672" t="s">
        <v>1032</v>
      </c>
      <c r="F32" s="672" t="s">
        <v>1032</v>
      </c>
      <c r="G32" s="672" t="s">
        <v>1033</v>
      </c>
      <c r="H32" s="672" t="s">
        <v>1034</v>
      </c>
      <c r="I32" s="672"/>
      <c r="J32" s="672"/>
      <c r="K32" s="672" t="s">
        <v>387</v>
      </c>
      <c r="L32" s="672" t="s">
        <v>1035</v>
      </c>
      <c r="M32" s="672" t="s">
        <v>1035</v>
      </c>
      <c r="N32" s="672" t="s">
        <v>994</v>
      </c>
      <c r="O32" s="672" t="s">
        <v>995</v>
      </c>
      <c r="P32" s="2333">
        <v>43926</v>
      </c>
      <c r="Q32" s="672">
        <v>29.3</v>
      </c>
      <c r="R32" s="1166">
        <v>44516</v>
      </c>
      <c r="S32" s="672">
        <v>19.670000000000002</v>
      </c>
      <c r="T32" s="672">
        <v>20</v>
      </c>
      <c r="U32" s="672">
        <v>1.6666666670000001</v>
      </c>
      <c r="V32" s="672"/>
      <c r="W32" s="672" t="s">
        <v>1032</v>
      </c>
      <c r="X32" s="672"/>
      <c r="Y32" s="672"/>
      <c r="Z32" s="672"/>
      <c r="AA32" s="672"/>
      <c r="AB32" s="672"/>
      <c r="AC32" s="672">
        <v>19.670000000000002</v>
      </c>
      <c r="AD32" s="672" t="s">
        <v>387</v>
      </c>
      <c r="AE32" s="672">
        <v>18.2</v>
      </c>
      <c r="AF32" s="672"/>
      <c r="AG32" s="672">
        <v>1</v>
      </c>
      <c r="AH32" s="2358" t="s">
        <v>932</v>
      </c>
      <c r="AI32" s="672"/>
      <c r="AJ32" s="672"/>
      <c r="AK32" s="672"/>
      <c r="AL32" s="672"/>
      <c r="AM32" s="672"/>
      <c r="AN32" s="672"/>
      <c r="AO32" s="672"/>
      <c r="AP32" s="672"/>
      <c r="AQ32" s="672"/>
      <c r="AR32" s="672"/>
      <c r="AS32" s="672"/>
      <c r="AT32" s="672"/>
    </row>
    <row r="33" spans="1:46">
      <c r="B33" s="672" t="s">
        <v>933</v>
      </c>
      <c r="C33" s="672">
        <v>31</v>
      </c>
      <c r="D33" s="672" t="s">
        <v>928</v>
      </c>
      <c r="E33" s="672" t="s">
        <v>1036</v>
      </c>
      <c r="F33" s="672" t="s">
        <v>1036</v>
      </c>
      <c r="G33" s="672" t="s">
        <v>952</v>
      </c>
      <c r="H33" s="672" t="s">
        <v>1037</v>
      </c>
      <c r="I33" s="672"/>
      <c r="J33" s="672"/>
      <c r="K33" s="672" t="s">
        <v>387</v>
      </c>
      <c r="L33" s="672" t="s">
        <v>1038</v>
      </c>
      <c r="M33" s="672" t="s">
        <v>1038</v>
      </c>
      <c r="N33" s="672" t="s">
        <v>1039</v>
      </c>
      <c r="O33" s="672" t="s">
        <v>1017</v>
      </c>
      <c r="P33" s="1166">
        <v>43941</v>
      </c>
      <c r="Q33" s="672">
        <v>29.2</v>
      </c>
      <c r="R33" s="1166">
        <v>44516</v>
      </c>
      <c r="S33" s="672">
        <v>19.170000000000002</v>
      </c>
      <c r="T33" s="672">
        <v>19</v>
      </c>
      <c r="U33" s="672">
        <v>1.5833333329999999</v>
      </c>
      <c r="V33" s="672"/>
      <c r="W33" s="672" t="s">
        <v>1036</v>
      </c>
      <c r="X33" s="672"/>
      <c r="Y33" s="672"/>
      <c r="Z33" s="672"/>
      <c r="AA33" s="672"/>
      <c r="AB33" s="672"/>
      <c r="AC33" s="672">
        <v>19.170000000000002</v>
      </c>
      <c r="AD33" s="672" t="s">
        <v>387</v>
      </c>
      <c r="AE33" s="672">
        <v>17.7</v>
      </c>
      <c r="AF33" s="672"/>
      <c r="AG33" s="672">
        <v>1</v>
      </c>
      <c r="AH33" s="2358" t="s">
        <v>932</v>
      </c>
      <c r="AI33" s="672"/>
      <c r="AJ33" s="672"/>
      <c r="AK33" s="672"/>
      <c r="AL33" s="672"/>
      <c r="AM33" s="672"/>
      <c r="AN33" s="672"/>
      <c r="AO33" s="672"/>
      <c r="AP33" s="672"/>
      <c r="AQ33" s="672"/>
      <c r="AR33" s="672"/>
      <c r="AS33" s="672"/>
      <c r="AT33" s="672"/>
    </row>
    <row r="34" spans="1:46">
      <c r="B34" s="672" t="s">
        <v>933</v>
      </c>
      <c r="C34" s="672">
        <v>32</v>
      </c>
      <c r="D34" s="672" t="s">
        <v>928</v>
      </c>
      <c r="E34" s="672" t="s">
        <v>1040</v>
      </c>
      <c r="F34" s="672" t="s">
        <v>1040</v>
      </c>
      <c r="G34" s="672" t="s">
        <v>1041</v>
      </c>
      <c r="H34" s="672" t="s">
        <v>1042</v>
      </c>
      <c r="I34" s="672"/>
      <c r="J34" s="672"/>
      <c r="K34" s="672" t="s">
        <v>141</v>
      </c>
      <c r="L34" s="672" t="s">
        <v>1032</v>
      </c>
      <c r="M34" s="672" t="s">
        <v>1032</v>
      </c>
      <c r="N34" s="672" t="s">
        <v>931</v>
      </c>
      <c r="O34" s="672" t="s">
        <v>13</v>
      </c>
      <c r="P34" s="1166">
        <v>44106</v>
      </c>
      <c r="Q34" s="672">
        <v>46.6</v>
      </c>
      <c r="R34" s="1166">
        <v>44530</v>
      </c>
      <c r="S34" s="672">
        <v>14.13</v>
      </c>
      <c r="T34" s="672">
        <v>14</v>
      </c>
      <c r="U34" s="672">
        <v>1.1666666670000001</v>
      </c>
      <c r="V34" s="672"/>
      <c r="W34" s="672" t="s">
        <v>1040</v>
      </c>
      <c r="X34" s="672"/>
      <c r="Y34" s="672"/>
      <c r="Z34" s="672"/>
      <c r="AA34" s="672"/>
      <c r="AB34" s="672"/>
      <c r="AC34" s="672">
        <v>14.13</v>
      </c>
      <c r="AD34" s="672" t="s">
        <v>141</v>
      </c>
      <c r="AE34" s="672">
        <v>12.2</v>
      </c>
      <c r="AF34" s="672"/>
      <c r="AG34" s="672">
        <v>1</v>
      </c>
      <c r="AH34" s="2358" t="s">
        <v>141</v>
      </c>
      <c r="AI34" s="672"/>
      <c r="AJ34" s="672"/>
      <c r="AK34" s="672"/>
      <c r="AL34" s="672"/>
      <c r="AM34" s="672"/>
      <c r="AN34" s="672"/>
      <c r="AO34" s="672"/>
      <c r="AP34" s="672"/>
      <c r="AQ34" s="672"/>
      <c r="AR34" s="672"/>
      <c r="AS34" s="672"/>
      <c r="AT34" s="672"/>
    </row>
    <row r="35" spans="1:46">
      <c r="B35" s="672" t="s">
        <v>933</v>
      </c>
      <c r="C35" s="672">
        <v>33</v>
      </c>
      <c r="D35" s="672" t="s">
        <v>928</v>
      </c>
      <c r="E35" s="672" t="s">
        <v>1043</v>
      </c>
      <c r="F35" s="672" t="s">
        <v>1043</v>
      </c>
      <c r="G35" s="672" t="s">
        <v>1044</v>
      </c>
      <c r="H35" s="672" t="s">
        <v>1045</v>
      </c>
      <c r="I35" s="672"/>
      <c r="J35" s="672"/>
      <c r="K35" s="672" t="s">
        <v>141</v>
      </c>
      <c r="L35" s="672" t="s">
        <v>1046</v>
      </c>
      <c r="M35" s="672" t="s">
        <v>1046</v>
      </c>
      <c r="N35" s="672" t="s">
        <v>931</v>
      </c>
      <c r="O35" s="672" t="s">
        <v>13</v>
      </c>
      <c r="P35" s="1166">
        <v>44118</v>
      </c>
      <c r="Q35" s="672">
        <v>42.6</v>
      </c>
      <c r="R35" s="1166">
        <v>44530</v>
      </c>
      <c r="S35" s="672">
        <v>13.73</v>
      </c>
      <c r="T35" s="672">
        <v>14</v>
      </c>
      <c r="U35" s="672">
        <v>1.1666666670000001</v>
      </c>
      <c r="V35" s="672"/>
      <c r="W35" s="672" t="s">
        <v>1043</v>
      </c>
      <c r="X35" s="672"/>
      <c r="Y35" s="672"/>
      <c r="Z35" s="672"/>
      <c r="AA35" s="672"/>
      <c r="AB35" s="672"/>
      <c r="AC35" s="672">
        <v>13.73</v>
      </c>
      <c r="AD35" s="672" t="s">
        <v>141</v>
      </c>
      <c r="AE35" s="672">
        <v>11.8</v>
      </c>
      <c r="AF35" s="672"/>
      <c r="AG35" s="672">
        <v>1</v>
      </c>
      <c r="AH35" s="2358" t="s">
        <v>141</v>
      </c>
      <c r="AI35" s="672"/>
      <c r="AJ35" s="672"/>
      <c r="AK35" s="672"/>
      <c r="AL35" s="672"/>
      <c r="AM35" s="672"/>
      <c r="AN35" s="672"/>
      <c r="AO35" s="672"/>
      <c r="AP35" s="672"/>
      <c r="AQ35" s="672"/>
      <c r="AR35" s="672"/>
      <c r="AS35" s="672"/>
      <c r="AT35" s="672"/>
    </row>
    <row r="36" spans="1:46">
      <c r="B36" s="672" t="s">
        <v>933</v>
      </c>
      <c r="C36" s="672">
        <v>34</v>
      </c>
      <c r="D36" s="672" t="s">
        <v>928</v>
      </c>
      <c r="E36" s="672" t="s">
        <v>1046</v>
      </c>
      <c r="F36" s="672" t="s">
        <v>1046</v>
      </c>
      <c r="G36" s="672" t="s">
        <v>1047</v>
      </c>
      <c r="H36" s="672" t="s">
        <v>1048</v>
      </c>
      <c r="I36" s="672"/>
      <c r="J36" s="672"/>
      <c r="K36" s="672" t="s">
        <v>141</v>
      </c>
      <c r="L36" s="672" t="s">
        <v>1049</v>
      </c>
      <c r="M36" s="672" t="s">
        <v>1049</v>
      </c>
      <c r="N36" s="672" t="s">
        <v>1039</v>
      </c>
      <c r="O36" s="672" t="s">
        <v>1017</v>
      </c>
      <c r="P36" s="1166">
        <v>44108</v>
      </c>
      <c r="Q36" s="672">
        <v>43.1</v>
      </c>
      <c r="R36" s="1166">
        <v>44530</v>
      </c>
      <c r="S36" s="672">
        <v>14.07</v>
      </c>
      <c r="T36" s="672">
        <v>14</v>
      </c>
      <c r="U36" s="672">
        <v>1.1666666670000001</v>
      </c>
      <c r="V36" s="672"/>
      <c r="W36" s="672" t="s">
        <v>1046</v>
      </c>
      <c r="X36" s="672" t="s">
        <v>1050</v>
      </c>
      <c r="Y36" s="672" t="s">
        <v>1051</v>
      </c>
      <c r="Z36" s="672">
        <v>105</v>
      </c>
      <c r="AA36" s="672">
        <v>24</v>
      </c>
      <c r="AB36" s="672"/>
      <c r="AC36" s="672">
        <v>14.07</v>
      </c>
      <c r="AD36" s="672" t="s">
        <v>141</v>
      </c>
      <c r="AE36" s="672">
        <v>12.133333329999999</v>
      </c>
      <c r="AF36" s="672"/>
      <c r="AG36" s="672">
        <v>1</v>
      </c>
      <c r="AH36" s="2358" t="s">
        <v>141</v>
      </c>
      <c r="AI36" s="672"/>
      <c r="AJ36" s="672"/>
      <c r="AK36" s="672"/>
      <c r="AL36" s="672"/>
      <c r="AM36" s="672"/>
      <c r="AN36" s="672"/>
      <c r="AO36" s="672"/>
      <c r="AP36" s="672"/>
      <c r="AQ36" s="672"/>
      <c r="AR36" s="672"/>
      <c r="AS36" s="672"/>
      <c r="AT36" s="672"/>
    </row>
    <row r="37" spans="1:46">
      <c r="B37" s="672" t="s">
        <v>933</v>
      </c>
      <c r="C37" s="672">
        <v>35</v>
      </c>
      <c r="D37" s="672" t="s">
        <v>928</v>
      </c>
      <c r="E37" s="672" t="s">
        <v>1052</v>
      </c>
      <c r="F37" s="672" t="s">
        <v>1052</v>
      </c>
      <c r="G37" s="672" t="s">
        <v>1053</v>
      </c>
      <c r="H37" s="672" t="s">
        <v>1054</v>
      </c>
      <c r="I37" s="672"/>
      <c r="J37" s="672"/>
      <c r="K37" s="672" t="s">
        <v>141</v>
      </c>
      <c r="L37" s="672" t="s">
        <v>1055</v>
      </c>
      <c r="M37" s="672" t="s">
        <v>1055</v>
      </c>
      <c r="N37" s="672" t="s">
        <v>1039</v>
      </c>
      <c r="O37" s="672" t="s">
        <v>949</v>
      </c>
      <c r="P37" s="1166">
        <v>44108</v>
      </c>
      <c r="Q37" s="672">
        <v>40.700000000000003</v>
      </c>
      <c r="R37" s="1166">
        <v>44530</v>
      </c>
      <c r="S37" s="672">
        <v>14.07</v>
      </c>
      <c r="T37" s="672">
        <v>14</v>
      </c>
      <c r="U37" s="672">
        <v>1.1666666670000001</v>
      </c>
      <c r="V37" s="672"/>
      <c r="W37" s="672" t="s">
        <v>1052</v>
      </c>
      <c r="X37" s="672"/>
      <c r="Y37" s="672"/>
      <c r="Z37" s="672"/>
      <c r="AA37" s="672"/>
      <c r="AB37" s="672"/>
      <c r="AC37" s="672">
        <v>14.07</v>
      </c>
      <c r="AD37" s="672" t="s">
        <v>141</v>
      </c>
      <c r="AE37" s="672">
        <v>12.133333329999999</v>
      </c>
      <c r="AF37" s="672"/>
      <c r="AG37" s="672">
        <v>1</v>
      </c>
      <c r="AH37" s="2358" t="s">
        <v>141</v>
      </c>
      <c r="AI37" s="672"/>
      <c r="AJ37" s="672"/>
      <c r="AK37" s="672"/>
      <c r="AL37" s="672"/>
      <c r="AM37" s="672"/>
      <c r="AN37" s="672"/>
      <c r="AO37" s="672"/>
      <c r="AP37" s="672"/>
      <c r="AQ37" s="672"/>
      <c r="AR37" s="672"/>
      <c r="AS37" s="672"/>
      <c r="AT37" s="672"/>
    </row>
    <row r="38" spans="1:46">
      <c r="B38" s="672" t="s">
        <v>933</v>
      </c>
      <c r="C38" s="672">
        <v>36</v>
      </c>
      <c r="D38" s="672" t="s">
        <v>928</v>
      </c>
      <c r="E38" s="672" t="s">
        <v>1056</v>
      </c>
      <c r="F38" s="672" t="s">
        <v>1056</v>
      </c>
      <c r="G38" s="672" t="s">
        <v>1057</v>
      </c>
      <c r="H38" s="672" t="s">
        <v>1058</v>
      </c>
      <c r="I38" s="672"/>
      <c r="J38" s="672"/>
      <c r="K38" s="672" t="s">
        <v>141</v>
      </c>
      <c r="L38" s="672" t="s">
        <v>1059</v>
      </c>
      <c r="M38" s="672" t="s">
        <v>1059</v>
      </c>
      <c r="N38" s="672" t="s">
        <v>1039</v>
      </c>
      <c r="O38" s="672" t="s">
        <v>1017</v>
      </c>
      <c r="P38" s="1166">
        <v>44108</v>
      </c>
      <c r="Q38" s="672">
        <v>43.5</v>
      </c>
      <c r="R38" s="1166">
        <v>44530</v>
      </c>
      <c r="S38" s="672">
        <v>14.07</v>
      </c>
      <c r="T38" s="672">
        <v>14</v>
      </c>
      <c r="U38" s="672">
        <v>1.1666666670000001</v>
      </c>
      <c r="V38" s="672"/>
      <c r="W38" s="672" t="s">
        <v>1056</v>
      </c>
      <c r="X38" s="672"/>
      <c r="Y38" s="672"/>
      <c r="Z38" s="672"/>
      <c r="AA38" s="672"/>
      <c r="AB38" s="672"/>
      <c r="AC38" s="672">
        <v>14.07</v>
      </c>
      <c r="AD38" s="672" t="s">
        <v>141</v>
      </c>
      <c r="AE38" s="672">
        <v>12.133333329999999</v>
      </c>
      <c r="AF38" s="672"/>
      <c r="AG38" s="672">
        <v>1</v>
      </c>
      <c r="AH38" s="2358" t="s">
        <v>141</v>
      </c>
      <c r="AI38" s="672"/>
      <c r="AJ38" s="672"/>
      <c r="AK38" s="672"/>
      <c r="AL38" s="672"/>
      <c r="AM38" s="672"/>
      <c r="AN38" s="672"/>
      <c r="AO38" s="672"/>
      <c r="AP38" s="672"/>
      <c r="AQ38" s="672"/>
      <c r="AR38" s="672"/>
      <c r="AS38" s="672"/>
      <c r="AT38" s="672"/>
    </row>
    <row r="39" spans="1:46">
      <c r="B39" s="672" t="s">
        <v>933</v>
      </c>
      <c r="C39" s="672">
        <v>37</v>
      </c>
      <c r="D39" s="672" t="s">
        <v>928</v>
      </c>
      <c r="E39" s="672" t="s">
        <v>1060</v>
      </c>
      <c r="F39" s="672" t="s">
        <v>1060</v>
      </c>
      <c r="G39" s="672" t="s">
        <v>1061</v>
      </c>
      <c r="H39" s="672" t="s">
        <v>1062</v>
      </c>
      <c r="I39" s="672"/>
      <c r="J39" s="672"/>
      <c r="K39" s="672" t="s">
        <v>141</v>
      </c>
      <c r="L39" s="672" t="s">
        <v>1063</v>
      </c>
      <c r="M39" s="672" t="s">
        <v>1063</v>
      </c>
      <c r="N39" s="672" t="s">
        <v>1039</v>
      </c>
      <c r="O39" s="672" t="s">
        <v>1017</v>
      </c>
      <c r="P39" s="1166">
        <v>44108</v>
      </c>
      <c r="Q39" s="672">
        <v>45.3</v>
      </c>
      <c r="R39" s="1166">
        <v>44530</v>
      </c>
      <c r="S39" s="672">
        <v>14.07</v>
      </c>
      <c r="T39" s="672">
        <v>14</v>
      </c>
      <c r="U39" s="672">
        <v>1.1666666670000001</v>
      </c>
      <c r="V39" s="672"/>
      <c r="W39" s="672" t="s">
        <v>1060</v>
      </c>
      <c r="X39" s="672"/>
      <c r="Y39" s="672"/>
      <c r="Z39" s="672"/>
      <c r="AA39" s="672"/>
      <c r="AB39" s="672"/>
      <c r="AC39" s="672">
        <v>14.07</v>
      </c>
      <c r="AD39" s="672" t="s">
        <v>141</v>
      </c>
      <c r="AE39" s="672">
        <v>12.133333329999999</v>
      </c>
      <c r="AF39" s="672"/>
      <c r="AG39" s="672">
        <v>1</v>
      </c>
      <c r="AH39" s="2358" t="s">
        <v>141</v>
      </c>
      <c r="AI39" s="672"/>
      <c r="AJ39" s="672"/>
      <c r="AK39" s="672"/>
      <c r="AL39" s="672"/>
      <c r="AM39" s="672"/>
      <c r="AN39" s="672"/>
      <c r="AO39" s="672"/>
      <c r="AP39" s="672"/>
      <c r="AQ39" s="672"/>
      <c r="AR39" s="672"/>
      <c r="AS39" s="672"/>
      <c r="AT39" s="672"/>
    </row>
    <row r="40" spans="1:46">
      <c r="B40" s="672" t="s">
        <v>933</v>
      </c>
      <c r="C40" s="672">
        <v>38</v>
      </c>
      <c r="D40" s="672" t="s">
        <v>928</v>
      </c>
      <c r="E40" s="672" t="s">
        <v>1064</v>
      </c>
      <c r="F40" s="672" t="s">
        <v>1064</v>
      </c>
      <c r="G40" s="672" t="s">
        <v>1065</v>
      </c>
      <c r="H40" s="672" t="s">
        <v>1066</v>
      </c>
      <c r="I40" s="672"/>
      <c r="J40" s="672"/>
      <c r="K40" s="672" t="s">
        <v>387</v>
      </c>
      <c r="L40" s="672" t="s">
        <v>1052</v>
      </c>
      <c r="M40" s="672" t="s">
        <v>1052</v>
      </c>
      <c r="N40" s="672" t="s">
        <v>1039</v>
      </c>
      <c r="O40" s="672" t="s">
        <v>995</v>
      </c>
      <c r="P40" s="1166">
        <v>44108</v>
      </c>
      <c r="Q40" s="672">
        <v>25.6</v>
      </c>
      <c r="R40" s="1166">
        <v>44530</v>
      </c>
      <c r="S40" s="672">
        <v>14.07</v>
      </c>
      <c r="T40" s="672">
        <v>14</v>
      </c>
      <c r="U40" s="672">
        <v>1.1666666670000001</v>
      </c>
      <c r="V40" s="672"/>
      <c r="W40" s="672" t="s">
        <v>1064</v>
      </c>
      <c r="X40" s="672" t="s">
        <v>1067</v>
      </c>
      <c r="Y40" s="672" t="s">
        <v>1068</v>
      </c>
      <c r="Z40" s="672">
        <v>103</v>
      </c>
      <c r="AA40" s="672">
        <v>24</v>
      </c>
      <c r="AB40" s="672"/>
      <c r="AC40" s="672">
        <v>14.07</v>
      </c>
      <c r="AD40" s="672" t="s">
        <v>387</v>
      </c>
      <c r="AE40" s="672">
        <v>12.133333329999999</v>
      </c>
      <c r="AF40" s="672"/>
      <c r="AG40" s="672">
        <v>1</v>
      </c>
      <c r="AH40" s="2358" t="s">
        <v>932</v>
      </c>
      <c r="AI40" s="672"/>
      <c r="AJ40" s="672"/>
      <c r="AK40" s="672"/>
      <c r="AL40" s="672"/>
      <c r="AM40" s="672"/>
      <c r="AN40" s="672"/>
      <c r="AO40" s="672"/>
      <c r="AP40" s="672"/>
      <c r="AQ40" s="672"/>
      <c r="AR40" s="672"/>
      <c r="AS40" s="672"/>
      <c r="AT40" s="672"/>
    </row>
    <row r="41" spans="1:46">
      <c r="A41" s="2217" t="s">
        <v>961</v>
      </c>
      <c r="B41" s="1650" t="s">
        <v>933</v>
      </c>
      <c r="C41" s="1650">
        <v>39</v>
      </c>
      <c r="D41" s="1650" t="s">
        <v>928</v>
      </c>
      <c r="E41" s="1650" t="s">
        <v>1049</v>
      </c>
      <c r="F41" s="1650" t="s">
        <v>1049</v>
      </c>
      <c r="G41" s="1650" t="s">
        <v>1069</v>
      </c>
      <c r="H41" s="1650" t="s">
        <v>1070</v>
      </c>
      <c r="I41" s="1650"/>
      <c r="J41" s="1650"/>
      <c r="K41" s="1650" t="s">
        <v>387</v>
      </c>
      <c r="L41" s="1650" t="s">
        <v>1056</v>
      </c>
      <c r="M41" s="1650" t="s">
        <v>1056</v>
      </c>
      <c r="N41" s="1650" t="s">
        <v>1039</v>
      </c>
      <c r="O41" s="1650" t="s">
        <v>995</v>
      </c>
      <c r="P41" s="1651">
        <v>44108</v>
      </c>
      <c r="Q41" s="1650">
        <v>27.4</v>
      </c>
      <c r="R41" s="1651">
        <v>44530</v>
      </c>
      <c r="S41" s="1650">
        <v>14.07</v>
      </c>
      <c r="T41" s="1650">
        <v>14</v>
      </c>
      <c r="U41" s="1650">
        <v>1.1666666670000001</v>
      </c>
      <c r="V41" s="1650"/>
      <c r="W41" s="1650" t="s">
        <v>1049</v>
      </c>
      <c r="X41" s="2341" t="s">
        <v>1071</v>
      </c>
      <c r="Y41" s="2341" t="s">
        <v>1072</v>
      </c>
      <c r="Z41" s="2341">
        <v>109</v>
      </c>
      <c r="AA41" s="2341">
        <v>32</v>
      </c>
      <c r="AB41" s="1650"/>
      <c r="AC41" s="1650">
        <v>14.07</v>
      </c>
      <c r="AD41" s="1650" t="s">
        <v>387</v>
      </c>
      <c r="AE41" s="1650">
        <v>12.133333329999999</v>
      </c>
      <c r="AF41" s="1650"/>
      <c r="AG41" s="672">
        <v>1</v>
      </c>
      <c r="AH41" s="2358" t="s">
        <v>932</v>
      </c>
      <c r="AI41" s="672"/>
      <c r="AJ41" s="672"/>
      <c r="AK41" s="672"/>
      <c r="AL41" s="672"/>
      <c r="AM41" s="672"/>
      <c r="AN41" s="672"/>
      <c r="AO41" s="672"/>
      <c r="AP41" s="672"/>
      <c r="AQ41" s="672"/>
      <c r="AR41" s="672"/>
      <c r="AS41" s="672"/>
      <c r="AT41" s="672"/>
    </row>
    <row r="42" spans="1:46">
      <c r="A42" s="2217" t="s">
        <v>961</v>
      </c>
      <c r="B42" s="1650" t="s">
        <v>933</v>
      </c>
      <c r="C42" s="1650">
        <v>40</v>
      </c>
      <c r="D42" s="1650" t="s">
        <v>928</v>
      </c>
      <c r="E42" s="1650" t="s">
        <v>1055</v>
      </c>
      <c r="F42" s="1650" t="s">
        <v>1055</v>
      </c>
      <c r="G42" s="1650" t="s">
        <v>1073</v>
      </c>
      <c r="H42" s="1650" t="s">
        <v>1074</v>
      </c>
      <c r="I42" s="1650"/>
      <c r="J42" s="1650"/>
      <c r="K42" s="1650" t="s">
        <v>387</v>
      </c>
      <c r="L42" s="1650" t="s">
        <v>1060</v>
      </c>
      <c r="M42" s="1650" t="s">
        <v>1060</v>
      </c>
      <c r="N42" s="1650" t="s">
        <v>1039</v>
      </c>
      <c r="O42" s="1650" t="s">
        <v>995</v>
      </c>
      <c r="P42" s="1651">
        <v>44108</v>
      </c>
      <c r="Q42" s="1650">
        <v>21.3</v>
      </c>
      <c r="R42" s="1651">
        <v>44531</v>
      </c>
      <c r="S42" s="1650">
        <v>14.1</v>
      </c>
      <c r="T42" s="1650">
        <v>14</v>
      </c>
      <c r="U42" s="1650">
        <v>1.1666666670000001</v>
      </c>
      <c r="V42" s="1650"/>
      <c r="W42" s="1650" t="s">
        <v>1055</v>
      </c>
      <c r="X42" s="2341" t="s">
        <v>1075</v>
      </c>
      <c r="Y42" s="2341" t="s">
        <v>1076</v>
      </c>
      <c r="Z42" s="2341">
        <v>93</v>
      </c>
      <c r="AA42" s="2341">
        <v>32</v>
      </c>
      <c r="AB42" s="1650"/>
      <c r="AC42" s="1650">
        <v>14.1</v>
      </c>
      <c r="AD42" s="1650" t="s">
        <v>387</v>
      </c>
      <c r="AE42" s="1650">
        <v>12.133333329999999</v>
      </c>
      <c r="AF42" s="1650"/>
      <c r="AG42" s="672">
        <v>1</v>
      </c>
      <c r="AH42" s="2358" t="s">
        <v>932</v>
      </c>
      <c r="AI42" s="672"/>
      <c r="AJ42" s="672"/>
      <c r="AK42" s="672"/>
      <c r="AL42" s="672"/>
      <c r="AM42" s="672"/>
      <c r="AN42" s="672"/>
      <c r="AO42" s="672"/>
      <c r="AP42" s="672"/>
      <c r="AQ42" s="672"/>
      <c r="AR42" s="672"/>
      <c r="AS42" s="672"/>
      <c r="AT42" s="672"/>
    </row>
    <row r="43" spans="1:46">
      <c r="B43" s="672" t="s">
        <v>933</v>
      </c>
      <c r="C43" s="672">
        <v>41</v>
      </c>
      <c r="D43" s="672" t="s">
        <v>928</v>
      </c>
      <c r="E43" s="672" t="s">
        <v>1059</v>
      </c>
      <c r="F43" s="672" t="s">
        <v>1059</v>
      </c>
      <c r="G43" s="672" t="s">
        <v>1077</v>
      </c>
      <c r="H43" s="672" t="s">
        <v>1078</v>
      </c>
      <c r="I43" s="672"/>
      <c r="J43" s="672"/>
      <c r="K43" s="672" t="s">
        <v>387</v>
      </c>
      <c r="L43" s="672" t="s">
        <v>1064</v>
      </c>
      <c r="M43" s="672" t="s">
        <v>1064</v>
      </c>
      <c r="N43" s="672" t="s">
        <v>1039</v>
      </c>
      <c r="O43" s="672" t="s">
        <v>995</v>
      </c>
      <c r="P43" s="1166">
        <v>44108</v>
      </c>
      <c r="Q43" s="672">
        <v>22.8</v>
      </c>
      <c r="R43" s="1166">
        <v>44531</v>
      </c>
      <c r="S43" s="672">
        <v>14.1</v>
      </c>
      <c r="T43" s="672">
        <v>14</v>
      </c>
      <c r="U43" s="672">
        <v>1.1666666670000001</v>
      </c>
      <c r="V43" s="672"/>
      <c r="W43" s="672" t="s">
        <v>1059</v>
      </c>
      <c r="X43" s="672"/>
      <c r="Y43" s="672"/>
      <c r="Z43" s="672"/>
      <c r="AA43" s="672"/>
      <c r="AB43" s="672"/>
      <c r="AC43" s="672">
        <v>14.1</v>
      </c>
      <c r="AD43" s="672" t="s">
        <v>387</v>
      </c>
      <c r="AE43" s="672">
        <v>12.133333329999999</v>
      </c>
      <c r="AF43" s="672"/>
      <c r="AG43" s="672">
        <v>1</v>
      </c>
      <c r="AH43" s="2358" t="s">
        <v>932</v>
      </c>
      <c r="AI43" s="672"/>
      <c r="AJ43" s="672"/>
      <c r="AK43" s="672"/>
      <c r="AL43" s="672"/>
      <c r="AM43" s="672"/>
      <c r="AN43" s="672"/>
      <c r="AO43" s="672"/>
      <c r="AP43" s="672"/>
      <c r="AQ43" s="672"/>
      <c r="AR43" s="672"/>
      <c r="AS43" s="672"/>
      <c r="AT43" s="672"/>
    </row>
    <row r="44" spans="1:46">
      <c r="A44" s="2213" t="s">
        <v>1079</v>
      </c>
      <c r="B44" s="1297" t="s">
        <v>1080</v>
      </c>
      <c r="C44" s="1297">
        <v>1</v>
      </c>
      <c r="D44" s="1174" t="s">
        <v>928</v>
      </c>
      <c r="E44" s="1297" t="s">
        <v>1081</v>
      </c>
      <c r="F44" s="1297" t="s">
        <v>1081</v>
      </c>
      <c r="G44" s="1297" t="s">
        <v>1082</v>
      </c>
      <c r="H44" s="1297" t="s">
        <v>1083</v>
      </c>
      <c r="I44" s="1297"/>
      <c r="J44" s="1297"/>
      <c r="K44" s="1297" t="s">
        <v>141</v>
      </c>
      <c r="L44" s="1297" t="s">
        <v>1081</v>
      </c>
      <c r="M44" s="1297" t="s">
        <v>1081</v>
      </c>
      <c r="N44" s="1297" t="s">
        <v>948</v>
      </c>
      <c r="O44" s="1297" t="s">
        <v>995</v>
      </c>
      <c r="P44" s="1298">
        <v>44150</v>
      </c>
      <c r="Q44" s="1297">
        <v>37</v>
      </c>
      <c r="R44" s="1298">
        <v>44580</v>
      </c>
      <c r="S44" s="1297">
        <v>14.33</v>
      </c>
      <c r="T44" s="1297">
        <v>14</v>
      </c>
      <c r="U44" s="1297">
        <v>1.1666666670000001</v>
      </c>
      <c r="V44" s="1297"/>
      <c r="W44" s="1297" t="s">
        <v>1081</v>
      </c>
      <c r="X44" s="1382" t="s">
        <v>1084</v>
      </c>
      <c r="Y44" s="1382" t="s">
        <v>1085</v>
      </c>
      <c r="Z44" s="1381">
        <v>80</v>
      </c>
      <c r="AA44" s="1381">
        <v>29</v>
      </c>
      <c r="AB44" s="1297" t="s">
        <v>1086</v>
      </c>
      <c r="AC44" s="1297">
        <v>14.33</v>
      </c>
      <c r="AD44" s="1297" t="s">
        <v>141</v>
      </c>
      <c r="AE44" s="1297">
        <v>12.4</v>
      </c>
      <c r="AF44" s="1297"/>
      <c r="AG44" s="672">
        <v>1</v>
      </c>
      <c r="AH44" s="2358" t="s">
        <v>141</v>
      </c>
      <c r="AI44" s="672"/>
      <c r="AJ44" s="672"/>
      <c r="AK44" s="672"/>
      <c r="AL44" s="672"/>
      <c r="AM44" s="672"/>
      <c r="AN44" s="672"/>
      <c r="AO44" s="672"/>
      <c r="AP44" s="672"/>
      <c r="AQ44" s="672"/>
      <c r="AR44" s="672"/>
      <c r="AS44" s="672"/>
      <c r="AT44" s="672"/>
    </row>
    <row r="45" spans="1:46">
      <c r="A45" s="2214" t="s">
        <v>944</v>
      </c>
      <c r="B45" s="1386" t="s">
        <v>1080</v>
      </c>
      <c r="C45" s="1386">
        <v>2</v>
      </c>
      <c r="D45" s="1386" t="s">
        <v>928</v>
      </c>
      <c r="E45" s="1386" t="s">
        <v>1087</v>
      </c>
      <c r="F45" s="1386" t="s">
        <v>1087</v>
      </c>
      <c r="G45" s="1386" t="s">
        <v>1087</v>
      </c>
      <c r="H45" s="1386" t="s">
        <v>1088</v>
      </c>
      <c r="I45" s="1386"/>
      <c r="J45" s="1386"/>
      <c r="K45" s="1386" t="s">
        <v>141</v>
      </c>
      <c r="L45" s="1386" t="s">
        <v>1087</v>
      </c>
      <c r="M45" s="1386" t="s">
        <v>1087</v>
      </c>
      <c r="N45" s="1386" t="s">
        <v>948</v>
      </c>
      <c r="O45" s="1386" t="s">
        <v>995</v>
      </c>
      <c r="P45" s="1387">
        <v>44150</v>
      </c>
      <c r="Q45" s="1386">
        <v>38</v>
      </c>
      <c r="R45" s="1387">
        <v>44580</v>
      </c>
      <c r="S45" s="1386">
        <v>14.33</v>
      </c>
      <c r="T45" s="1386">
        <v>14</v>
      </c>
      <c r="U45" s="1386">
        <v>1.1666666670000001</v>
      </c>
      <c r="V45" s="1386"/>
      <c r="W45" s="1386" t="s">
        <v>1087</v>
      </c>
      <c r="X45" s="1386" t="s">
        <v>1089</v>
      </c>
      <c r="Y45" s="1386" t="s">
        <v>1090</v>
      </c>
      <c r="Z45" s="1386">
        <v>88</v>
      </c>
      <c r="AA45" s="1386">
        <v>30</v>
      </c>
      <c r="AB45" s="1386"/>
      <c r="AC45" s="1386">
        <v>14.33</v>
      </c>
      <c r="AD45" s="1386" t="s">
        <v>141</v>
      </c>
      <c r="AE45" s="1386">
        <v>12.4</v>
      </c>
      <c r="AF45" s="1386"/>
      <c r="AG45" s="672">
        <v>1</v>
      </c>
      <c r="AH45" s="2358" t="s">
        <v>141</v>
      </c>
      <c r="AI45" s="672"/>
      <c r="AJ45" s="672"/>
      <c r="AK45" s="672"/>
      <c r="AL45" s="672"/>
      <c r="AM45" s="672"/>
      <c r="AN45" s="672"/>
      <c r="AO45" s="672"/>
      <c r="AP45" s="672"/>
      <c r="AQ45" s="672"/>
      <c r="AR45" s="672"/>
      <c r="AS45" s="672"/>
      <c r="AT45" s="672"/>
    </row>
    <row r="46" spans="1:46">
      <c r="B46" s="672" t="s">
        <v>1080</v>
      </c>
      <c r="C46" s="672">
        <v>3</v>
      </c>
      <c r="D46" s="672" t="s">
        <v>928</v>
      </c>
      <c r="E46" s="672" t="s">
        <v>1091</v>
      </c>
      <c r="F46" s="672" t="s">
        <v>1091</v>
      </c>
      <c r="G46" s="672" t="s">
        <v>1091</v>
      </c>
      <c r="H46" s="672" t="s">
        <v>1092</v>
      </c>
      <c r="I46" s="672"/>
      <c r="J46" s="672"/>
      <c r="K46" s="672" t="s">
        <v>141</v>
      </c>
      <c r="L46" s="672" t="s">
        <v>1091</v>
      </c>
      <c r="M46" s="672" t="s">
        <v>1091</v>
      </c>
      <c r="N46" s="672" t="s">
        <v>948</v>
      </c>
      <c r="O46" s="672" t="s">
        <v>995</v>
      </c>
      <c r="P46" s="1166">
        <v>44150</v>
      </c>
      <c r="Q46" s="672">
        <v>39</v>
      </c>
      <c r="R46" s="1166">
        <v>44580</v>
      </c>
      <c r="S46" s="672">
        <v>14.33</v>
      </c>
      <c r="T46" s="672">
        <v>14</v>
      </c>
      <c r="U46" s="672">
        <v>1.1666666670000001</v>
      </c>
      <c r="V46" s="672"/>
      <c r="W46" s="672" t="s">
        <v>1091</v>
      </c>
      <c r="X46" s="672"/>
      <c r="Y46" s="672"/>
      <c r="Z46" s="672"/>
      <c r="AA46" s="672"/>
      <c r="AB46" s="672"/>
      <c r="AC46" s="672">
        <v>14.33</v>
      </c>
      <c r="AD46" s="672" t="s">
        <v>141</v>
      </c>
      <c r="AE46" s="672">
        <v>12.4</v>
      </c>
      <c r="AF46" s="672"/>
      <c r="AG46" s="672">
        <v>1</v>
      </c>
      <c r="AH46" s="2358" t="s">
        <v>141</v>
      </c>
      <c r="AI46" s="672"/>
      <c r="AJ46" s="672"/>
      <c r="AK46" s="672"/>
      <c r="AL46" s="672"/>
      <c r="AM46" s="672"/>
      <c r="AN46" s="672"/>
      <c r="AO46" s="672"/>
      <c r="AP46" s="672"/>
      <c r="AQ46" s="672"/>
      <c r="AR46" s="672"/>
      <c r="AS46" s="672"/>
      <c r="AT46" s="672"/>
    </row>
    <row r="47" spans="1:46">
      <c r="A47" s="2214" t="s">
        <v>944</v>
      </c>
      <c r="B47" s="1386" t="s">
        <v>1080</v>
      </c>
      <c r="C47" s="1386">
        <v>4</v>
      </c>
      <c r="D47" s="1386" t="s">
        <v>928</v>
      </c>
      <c r="E47" s="1386" t="s">
        <v>1093</v>
      </c>
      <c r="F47" s="1386" t="s">
        <v>1093</v>
      </c>
      <c r="G47" s="1386" t="s">
        <v>1094</v>
      </c>
      <c r="H47" s="1386" t="s">
        <v>1095</v>
      </c>
      <c r="I47" s="1386"/>
      <c r="J47" s="1386"/>
      <c r="K47" s="1386" t="s">
        <v>141</v>
      </c>
      <c r="L47" s="1386" t="s">
        <v>1093</v>
      </c>
      <c r="M47" s="1386" t="s">
        <v>1093</v>
      </c>
      <c r="N47" s="1386" t="s">
        <v>948</v>
      </c>
      <c r="O47" s="1386" t="s">
        <v>995</v>
      </c>
      <c r="P47" s="1387">
        <v>44154</v>
      </c>
      <c r="Q47" s="1386">
        <v>34</v>
      </c>
      <c r="R47" s="1387">
        <v>44580</v>
      </c>
      <c r="S47" s="1386">
        <v>14.2</v>
      </c>
      <c r="T47" s="1386">
        <v>14</v>
      </c>
      <c r="U47" s="1386">
        <v>1.1666666670000001</v>
      </c>
      <c r="V47" s="1386"/>
      <c r="W47" s="1386" t="s">
        <v>1093</v>
      </c>
      <c r="X47" s="1386" t="s">
        <v>1096</v>
      </c>
      <c r="Y47" s="1386" t="s">
        <v>1097</v>
      </c>
      <c r="Z47" s="1386">
        <v>85</v>
      </c>
      <c r="AA47" s="1386">
        <v>30</v>
      </c>
      <c r="AB47" s="1386"/>
      <c r="AC47" s="1386">
        <v>14.2</v>
      </c>
      <c r="AD47" s="1386" t="s">
        <v>141</v>
      </c>
      <c r="AE47" s="1386">
        <v>12.3</v>
      </c>
      <c r="AF47" s="672"/>
      <c r="AG47" s="672">
        <v>1</v>
      </c>
      <c r="AH47" s="2358" t="s">
        <v>141</v>
      </c>
      <c r="AI47" s="672"/>
      <c r="AJ47" s="672"/>
      <c r="AK47" s="672"/>
      <c r="AL47" s="672"/>
      <c r="AM47" s="672"/>
      <c r="AN47" s="672"/>
      <c r="AO47" s="672"/>
      <c r="AP47" s="672"/>
      <c r="AQ47" s="672"/>
      <c r="AR47" s="672"/>
      <c r="AS47" s="672"/>
      <c r="AT47" s="672"/>
    </row>
    <row r="48" spans="1:46">
      <c r="B48" s="672" t="s">
        <v>1080</v>
      </c>
      <c r="C48" s="672">
        <v>5</v>
      </c>
      <c r="D48" s="672" t="s">
        <v>928</v>
      </c>
      <c r="E48" s="672" t="s">
        <v>1098</v>
      </c>
      <c r="F48" s="672" t="s">
        <v>1098</v>
      </c>
      <c r="G48" s="672" t="s">
        <v>1098</v>
      </c>
      <c r="H48" s="672" t="s">
        <v>1099</v>
      </c>
      <c r="I48" s="672"/>
      <c r="J48" s="672"/>
      <c r="K48" s="672" t="s">
        <v>141</v>
      </c>
      <c r="L48" s="672" t="s">
        <v>1098</v>
      </c>
      <c r="M48" s="672" t="s">
        <v>1098</v>
      </c>
      <c r="N48" s="672" t="s">
        <v>948</v>
      </c>
      <c r="O48" s="672" t="s">
        <v>995</v>
      </c>
      <c r="P48" s="1166">
        <v>44142</v>
      </c>
      <c r="Q48" s="672">
        <v>32</v>
      </c>
      <c r="R48" s="1166">
        <v>44580</v>
      </c>
      <c r="S48" s="672">
        <v>14.6</v>
      </c>
      <c r="T48" s="672">
        <v>15</v>
      </c>
      <c r="U48" s="672">
        <v>1.25</v>
      </c>
      <c r="V48" s="672"/>
      <c r="W48" s="672" t="s">
        <v>1098</v>
      </c>
      <c r="X48" s="672"/>
      <c r="Y48" s="672"/>
      <c r="Z48" s="672"/>
      <c r="AA48" s="672"/>
      <c r="AB48" s="672"/>
      <c r="AC48" s="672">
        <v>14.6</v>
      </c>
      <c r="AD48" s="672" t="s">
        <v>141</v>
      </c>
      <c r="AE48" s="672">
        <v>12.66666667</v>
      </c>
      <c r="AF48" s="672"/>
      <c r="AG48" s="672">
        <v>1</v>
      </c>
      <c r="AH48" s="2358" t="s">
        <v>141</v>
      </c>
      <c r="AI48" s="672"/>
      <c r="AJ48" s="672"/>
      <c r="AK48" s="672"/>
      <c r="AL48" s="672"/>
      <c r="AM48" s="672"/>
      <c r="AN48" s="672"/>
      <c r="AO48" s="672"/>
      <c r="AP48" s="672"/>
      <c r="AQ48" s="672"/>
      <c r="AR48" s="672"/>
      <c r="AS48" s="672"/>
      <c r="AT48" s="672"/>
    </row>
    <row r="49" spans="1:46">
      <c r="B49" s="672" t="s">
        <v>1080</v>
      </c>
      <c r="C49" s="672">
        <v>6</v>
      </c>
      <c r="D49" s="672" t="s">
        <v>928</v>
      </c>
      <c r="E49" s="672" t="s">
        <v>1100</v>
      </c>
      <c r="F49" s="672" t="s">
        <v>1100</v>
      </c>
      <c r="G49" s="672" t="s">
        <v>1100</v>
      </c>
      <c r="H49" s="672" t="s">
        <v>1101</v>
      </c>
      <c r="I49" s="672"/>
      <c r="J49" s="672"/>
      <c r="K49" s="672" t="s">
        <v>141</v>
      </c>
      <c r="L49" s="672" t="s">
        <v>1100</v>
      </c>
      <c r="M49" s="672" t="s">
        <v>1100</v>
      </c>
      <c r="N49" s="672" t="s">
        <v>948</v>
      </c>
      <c r="O49" s="672" t="s">
        <v>995</v>
      </c>
      <c r="P49" s="1166">
        <v>44142</v>
      </c>
      <c r="Q49" s="672">
        <v>38</v>
      </c>
      <c r="R49" s="1166">
        <v>44580</v>
      </c>
      <c r="S49" s="672">
        <v>14.6</v>
      </c>
      <c r="T49" s="672">
        <v>15</v>
      </c>
      <c r="U49" s="672">
        <v>1.25</v>
      </c>
      <c r="V49" s="672"/>
      <c r="W49" s="672" t="s">
        <v>1100</v>
      </c>
      <c r="X49" s="672"/>
      <c r="Y49" s="672"/>
      <c r="Z49" s="672"/>
      <c r="AA49" s="672"/>
      <c r="AB49" s="672"/>
      <c r="AC49" s="672">
        <v>14.6</v>
      </c>
      <c r="AD49" s="672" t="s">
        <v>141</v>
      </c>
      <c r="AE49" s="672">
        <v>12.66666667</v>
      </c>
      <c r="AF49" s="672"/>
      <c r="AG49" s="672">
        <v>1</v>
      </c>
      <c r="AH49" s="2358" t="s">
        <v>141</v>
      </c>
      <c r="AI49" s="672"/>
      <c r="AJ49" s="672"/>
      <c r="AK49" s="672"/>
      <c r="AL49" s="672"/>
      <c r="AM49" s="672"/>
      <c r="AN49" s="672"/>
      <c r="AO49" s="672"/>
      <c r="AP49" s="672"/>
      <c r="AQ49" s="672"/>
      <c r="AR49" s="672"/>
      <c r="AS49" s="672"/>
      <c r="AT49" s="672"/>
    </row>
    <row r="50" spans="1:46">
      <c r="B50" s="672" t="s">
        <v>1080</v>
      </c>
      <c r="C50" s="672">
        <v>7</v>
      </c>
      <c r="D50" s="672" t="s">
        <v>928</v>
      </c>
      <c r="E50" s="672" t="s">
        <v>1102</v>
      </c>
      <c r="F50" s="672" t="s">
        <v>1102</v>
      </c>
      <c r="G50" s="672" t="s">
        <v>1102</v>
      </c>
      <c r="H50" s="672" t="s">
        <v>1103</v>
      </c>
      <c r="I50" s="672"/>
      <c r="J50" s="672"/>
      <c r="K50" s="672" t="s">
        <v>141</v>
      </c>
      <c r="L50" s="672" t="s">
        <v>1102</v>
      </c>
      <c r="M50" s="672" t="s">
        <v>1102</v>
      </c>
      <c r="N50" s="672" t="s">
        <v>948</v>
      </c>
      <c r="O50" s="672" t="s">
        <v>995</v>
      </c>
      <c r="P50" s="1166">
        <v>44146</v>
      </c>
      <c r="Q50" s="672">
        <v>45</v>
      </c>
      <c r="R50" s="1166">
        <v>44581</v>
      </c>
      <c r="S50" s="672">
        <v>14.5</v>
      </c>
      <c r="T50" s="672">
        <v>15</v>
      </c>
      <c r="U50" s="672">
        <v>1.25</v>
      </c>
      <c r="V50" s="672"/>
      <c r="W50" s="672" t="s">
        <v>1102</v>
      </c>
      <c r="X50" s="672"/>
      <c r="Y50" s="672"/>
      <c r="Z50" s="672"/>
      <c r="AA50" s="672"/>
      <c r="AB50" s="672"/>
      <c r="AC50" s="672">
        <v>14.5</v>
      </c>
      <c r="AD50" s="672" t="s">
        <v>141</v>
      </c>
      <c r="AE50" s="672">
        <v>12.53333333</v>
      </c>
      <c r="AF50" s="672"/>
      <c r="AG50" s="672">
        <v>1</v>
      </c>
      <c r="AH50" s="2358" t="s">
        <v>141</v>
      </c>
      <c r="AI50" s="672"/>
      <c r="AJ50" s="672"/>
      <c r="AK50" s="672"/>
      <c r="AL50" s="672"/>
      <c r="AM50" s="672"/>
      <c r="AN50" s="672"/>
      <c r="AO50" s="672"/>
      <c r="AP50" s="672"/>
      <c r="AQ50" s="672"/>
      <c r="AR50" s="672"/>
      <c r="AS50" s="672"/>
      <c r="AT50" s="672"/>
    </row>
    <row r="51" spans="1:46">
      <c r="B51" s="672" t="s">
        <v>1080</v>
      </c>
      <c r="C51" s="672">
        <v>8</v>
      </c>
      <c r="D51" s="672" t="s">
        <v>928</v>
      </c>
      <c r="E51" s="672" t="s">
        <v>1104</v>
      </c>
      <c r="F51" s="672" t="s">
        <v>1104</v>
      </c>
      <c r="G51" s="672" t="s">
        <v>1105</v>
      </c>
      <c r="H51" s="672" t="s">
        <v>1106</v>
      </c>
      <c r="I51" s="672"/>
      <c r="J51" s="672"/>
      <c r="K51" s="672" t="s">
        <v>141</v>
      </c>
      <c r="L51" s="672" t="s">
        <v>1104</v>
      </c>
      <c r="M51" s="672" t="s">
        <v>1104</v>
      </c>
      <c r="N51" s="672" t="s">
        <v>948</v>
      </c>
      <c r="O51" s="672" t="s">
        <v>995</v>
      </c>
      <c r="P51" s="1166">
        <v>44146</v>
      </c>
      <c r="Q51" s="672">
        <v>33</v>
      </c>
      <c r="R51" s="1166">
        <v>44581</v>
      </c>
      <c r="S51" s="672">
        <v>14.5</v>
      </c>
      <c r="T51" s="672">
        <v>15</v>
      </c>
      <c r="U51" s="672">
        <v>1.25</v>
      </c>
      <c r="V51" s="672"/>
      <c r="W51" s="672" t="s">
        <v>1104</v>
      </c>
      <c r="X51" s="672"/>
      <c r="Y51" s="672"/>
      <c r="Z51" s="672"/>
      <c r="AA51" s="672"/>
      <c r="AB51" s="672"/>
      <c r="AC51" s="672">
        <v>14.5</v>
      </c>
      <c r="AD51" s="672" t="s">
        <v>141</v>
      </c>
      <c r="AE51" s="672">
        <v>12.53333333</v>
      </c>
      <c r="AF51" s="672"/>
      <c r="AG51" s="672">
        <v>1</v>
      </c>
      <c r="AH51" s="2358" t="s">
        <v>141</v>
      </c>
      <c r="AI51" s="672"/>
      <c r="AJ51" s="672"/>
      <c r="AK51" s="672"/>
      <c r="AL51" s="672"/>
      <c r="AM51" s="672"/>
      <c r="AN51" s="672"/>
      <c r="AO51" s="672"/>
      <c r="AP51" s="672"/>
      <c r="AQ51" s="672"/>
      <c r="AR51" s="672"/>
      <c r="AS51" s="672"/>
      <c r="AT51" s="672"/>
    </row>
    <row r="52" spans="1:46">
      <c r="A52" s="2217" t="s">
        <v>961</v>
      </c>
      <c r="B52" s="1650" t="s">
        <v>1080</v>
      </c>
      <c r="C52" s="1650">
        <v>9</v>
      </c>
      <c r="D52" s="1650" t="s">
        <v>928</v>
      </c>
      <c r="E52" s="1650" t="s">
        <v>1107</v>
      </c>
      <c r="F52" s="1650" t="s">
        <v>1107</v>
      </c>
      <c r="G52" s="1650" t="s">
        <v>1108</v>
      </c>
      <c r="H52" s="1650" t="s">
        <v>1109</v>
      </c>
      <c r="I52" s="1650"/>
      <c r="J52" s="1650"/>
      <c r="K52" s="1650" t="s">
        <v>387</v>
      </c>
      <c r="L52" s="1650" t="s">
        <v>1107</v>
      </c>
      <c r="M52" s="1650" t="s">
        <v>1107</v>
      </c>
      <c r="N52" s="1650" t="s">
        <v>948</v>
      </c>
      <c r="O52" s="1650" t="s">
        <v>949</v>
      </c>
      <c r="P52" s="1651">
        <v>44142</v>
      </c>
      <c r="Q52" s="1650">
        <v>29</v>
      </c>
      <c r="R52" s="1651">
        <v>44581</v>
      </c>
      <c r="S52" s="1650">
        <v>14.63</v>
      </c>
      <c r="T52" s="1650">
        <v>15</v>
      </c>
      <c r="U52" s="1650">
        <v>1.25</v>
      </c>
      <c r="V52" s="1650"/>
      <c r="W52" s="1650" t="s">
        <v>1107</v>
      </c>
      <c r="X52" s="2341" t="s">
        <v>1110</v>
      </c>
      <c r="Y52" s="2341" t="s">
        <v>1111</v>
      </c>
      <c r="Z52" s="2341">
        <v>84</v>
      </c>
      <c r="AA52" s="2341">
        <v>29</v>
      </c>
      <c r="AB52" s="1650"/>
      <c r="AC52" s="1650">
        <v>14.63</v>
      </c>
      <c r="AD52" s="1650" t="s">
        <v>387</v>
      </c>
      <c r="AE52" s="1650">
        <v>12.66666667</v>
      </c>
      <c r="AF52" s="1650"/>
      <c r="AG52" s="672">
        <v>1</v>
      </c>
      <c r="AH52" s="2358" t="s">
        <v>932</v>
      </c>
      <c r="AI52" s="672"/>
      <c r="AJ52" s="672"/>
      <c r="AK52" s="672"/>
      <c r="AL52" s="672"/>
      <c r="AM52" s="672"/>
      <c r="AN52" s="672"/>
      <c r="AO52" s="672"/>
      <c r="AP52" s="672"/>
      <c r="AQ52" s="672"/>
      <c r="AR52" s="672"/>
      <c r="AS52" s="672"/>
      <c r="AT52" s="672"/>
    </row>
    <row r="53" spans="1:46">
      <c r="A53" s="2217" t="s">
        <v>961</v>
      </c>
      <c r="B53" s="1650" t="s">
        <v>1080</v>
      </c>
      <c r="C53" s="1650">
        <v>10</v>
      </c>
      <c r="D53" s="1650" t="s">
        <v>928</v>
      </c>
      <c r="E53" s="1650" t="s">
        <v>1112</v>
      </c>
      <c r="F53" s="1650" t="s">
        <v>1112</v>
      </c>
      <c r="G53" s="1650" t="s">
        <v>1112</v>
      </c>
      <c r="H53" s="1650" t="s">
        <v>1113</v>
      </c>
      <c r="I53" s="1650"/>
      <c r="J53" s="1650"/>
      <c r="K53" s="1650" t="s">
        <v>387</v>
      </c>
      <c r="L53" s="1650" t="s">
        <v>1112</v>
      </c>
      <c r="M53" s="1650" t="s">
        <v>1112</v>
      </c>
      <c r="N53" s="1650" t="s">
        <v>948</v>
      </c>
      <c r="O53" s="1650" t="s">
        <v>949</v>
      </c>
      <c r="P53" s="1651">
        <v>44142</v>
      </c>
      <c r="Q53" s="1650">
        <v>31</v>
      </c>
      <c r="R53" s="1651">
        <v>44581</v>
      </c>
      <c r="S53" s="1650">
        <v>14.63</v>
      </c>
      <c r="T53" s="1650">
        <v>15</v>
      </c>
      <c r="U53" s="1650">
        <v>1.25</v>
      </c>
      <c r="V53" s="1650"/>
      <c r="W53" s="1650" t="s">
        <v>1112</v>
      </c>
      <c r="X53" s="2341" t="s">
        <v>1114</v>
      </c>
      <c r="Y53" s="2341" t="s">
        <v>1115</v>
      </c>
      <c r="Z53" s="2341">
        <v>90</v>
      </c>
      <c r="AA53" s="2341">
        <v>31</v>
      </c>
      <c r="AB53" s="1650"/>
      <c r="AC53" s="1650">
        <v>14.63</v>
      </c>
      <c r="AD53" s="1650" t="s">
        <v>387</v>
      </c>
      <c r="AE53" s="1650">
        <v>12.66666667</v>
      </c>
      <c r="AF53" s="1650"/>
      <c r="AG53" s="672">
        <v>1</v>
      </c>
      <c r="AH53" s="2358" t="s">
        <v>932</v>
      </c>
      <c r="AI53" s="672"/>
      <c r="AJ53" s="672"/>
      <c r="AK53" s="672"/>
      <c r="AL53" s="672"/>
      <c r="AM53" s="672"/>
      <c r="AN53" s="672"/>
      <c r="AO53" s="672"/>
      <c r="AP53" s="672"/>
      <c r="AQ53" s="672"/>
      <c r="AR53" s="672"/>
      <c r="AS53" s="672"/>
      <c r="AT53" s="672"/>
    </row>
    <row r="54" spans="1:46">
      <c r="A54" s="2216" t="s">
        <v>970</v>
      </c>
      <c r="B54" s="1760" t="s">
        <v>1080</v>
      </c>
      <c r="C54" s="1760">
        <v>11</v>
      </c>
      <c r="D54" s="1760" t="s">
        <v>928</v>
      </c>
      <c r="E54" s="1760" t="s">
        <v>1116</v>
      </c>
      <c r="F54" s="1760" t="s">
        <v>1116</v>
      </c>
      <c r="G54" s="1760" t="s">
        <v>1116</v>
      </c>
      <c r="H54" s="1760" t="s">
        <v>1117</v>
      </c>
      <c r="I54" s="1760"/>
      <c r="J54" s="1760"/>
      <c r="K54" s="1760" t="s">
        <v>387</v>
      </c>
      <c r="L54" s="1760" t="s">
        <v>1116</v>
      </c>
      <c r="M54" s="1760" t="s">
        <v>1116</v>
      </c>
      <c r="N54" s="1760" t="s">
        <v>948</v>
      </c>
      <c r="O54" s="1760" t="s">
        <v>949</v>
      </c>
      <c r="P54" s="1761">
        <v>44142</v>
      </c>
      <c r="Q54" s="1760">
        <v>31</v>
      </c>
      <c r="R54" s="1761">
        <v>44581</v>
      </c>
      <c r="S54" s="1760">
        <v>14.63</v>
      </c>
      <c r="T54" s="1760">
        <v>15</v>
      </c>
      <c r="U54" s="1760">
        <v>1.25</v>
      </c>
      <c r="V54" s="1760"/>
      <c r="W54" s="1760" t="s">
        <v>1116</v>
      </c>
      <c r="X54" s="2341" t="s">
        <v>1118</v>
      </c>
      <c r="Y54" s="2341" t="s">
        <v>1119</v>
      </c>
      <c r="Z54" s="2341">
        <v>87</v>
      </c>
      <c r="AA54" s="2341">
        <v>31</v>
      </c>
      <c r="AB54" s="1760"/>
      <c r="AC54" s="1760">
        <v>14.63</v>
      </c>
      <c r="AD54" s="1760" t="s">
        <v>387</v>
      </c>
      <c r="AE54" s="1760">
        <v>12.66666667</v>
      </c>
      <c r="AF54" s="672"/>
      <c r="AG54" s="672">
        <v>1</v>
      </c>
      <c r="AH54" s="2358" t="s">
        <v>932</v>
      </c>
      <c r="AI54" s="672"/>
      <c r="AJ54" s="672"/>
      <c r="AK54" s="672"/>
      <c r="AL54" s="672"/>
      <c r="AM54" s="672"/>
      <c r="AN54" s="672"/>
      <c r="AO54" s="672"/>
      <c r="AP54" s="672"/>
      <c r="AQ54" s="672"/>
      <c r="AR54" s="672"/>
      <c r="AS54" s="672"/>
      <c r="AT54" s="672"/>
    </row>
    <row r="55" spans="1:46">
      <c r="B55" s="672" t="s">
        <v>1080</v>
      </c>
      <c r="C55" s="672">
        <v>12</v>
      </c>
      <c r="D55" s="672" t="s">
        <v>928</v>
      </c>
      <c r="E55" s="672" t="s">
        <v>1120</v>
      </c>
      <c r="F55" s="672" t="s">
        <v>1120</v>
      </c>
      <c r="G55" s="672" t="s">
        <v>1120</v>
      </c>
      <c r="H55" s="672" t="s">
        <v>1121</v>
      </c>
      <c r="I55" s="672"/>
      <c r="J55" s="672"/>
      <c r="K55" s="672" t="s">
        <v>387</v>
      </c>
      <c r="L55" s="672" t="s">
        <v>1120</v>
      </c>
      <c r="M55" s="672" t="s">
        <v>1120</v>
      </c>
      <c r="N55" s="672" t="s">
        <v>948</v>
      </c>
      <c r="O55" s="672" t="s">
        <v>949</v>
      </c>
      <c r="P55" s="1166">
        <v>44142</v>
      </c>
      <c r="Q55" s="672">
        <v>30</v>
      </c>
      <c r="R55" s="1166">
        <v>44581</v>
      </c>
      <c r="S55" s="672">
        <v>14.63</v>
      </c>
      <c r="T55" s="672">
        <v>15</v>
      </c>
      <c r="U55" s="672">
        <v>1.25</v>
      </c>
      <c r="V55" s="672"/>
      <c r="W55" s="672" t="s">
        <v>1120</v>
      </c>
      <c r="X55" s="672"/>
      <c r="Y55" s="672"/>
      <c r="Z55" s="672"/>
      <c r="AA55" s="672"/>
      <c r="AB55" s="672"/>
      <c r="AC55" s="672">
        <v>14.63</v>
      </c>
      <c r="AD55" s="672" t="s">
        <v>387</v>
      </c>
      <c r="AE55" s="672">
        <v>12.66666667</v>
      </c>
      <c r="AF55" s="672"/>
      <c r="AG55" s="672">
        <v>1</v>
      </c>
      <c r="AH55" s="2358" t="s">
        <v>932</v>
      </c>
      <c r="AI55" s="672"/>
      <c r="AJ55" s="672"/>
      <c r="AK55" s="672"/>
      <c r="AL55" s="672"/>
      <c r="AM55" s="672"/>
      <c r="AN55" s="672"/>
      <c r="AO55" s="672"/>
      <c r="AP55" s="672"/>
      <c r="AQ55" s="672"/>
      <c r="AR55" s="672"/>
      <c r="AS55" s="672"/>
      <c r="AT55" s="672"/>
    </row>
    <row r="56" spans="1:46">
      <c r="B56" s="672" t="s">
        <v>1080</v>
      </c>
      <c r="C56" s="672">
        <v>13</v>
      </c>
      <c r="D56" s="672" t="s">
        <v>928</v>
      </c>
      <c r="E56" s="672" t="s">
        <v>1122</v>
      </c>
      <c r="F56" s="672" t="s">
        <v>1122</v>
      </c>
      <c r="G56" s="672" t="s">
        <v>1122</v>
      </c>
      <c r="H56" s="672" t="s">
        <v>1123</v>
      </c>
      <c r="I56" s="672"/>
      <c r="J56" s="672"/>
      <c r="K56" s="672" t="s">
        <v>387</v>
      </c>
      <c r="L56" s="672" t="s">
        <v>1122</v>
      </c>
      <c r="M56" s="672" t="s">
        <v>1122</v>
      </c>
      <c r="N56" s="672" t="s">
        <v>948</v>
      </c>
      <c r="O56" s="672" t="s">
        <v>949</v>
      </c>
      <c r="P56" s="1166">
        <v>44152</v>
      </c>
      <c r="Q56" s="672">
        <v>33</v>
      </c>
      <c r="R56" s="1166">
        <v>44587</v>
      </c>
      <c r="S56" s="672">
        <v>14.5</v>
      </c>
      <c r="T56" s="672">
        <v>15</v>
      </c>
      <c r="U56" s="672">
        <v>1.25</v>
      </c>
      <c r="V56" s="672"/>
      <c r="W56" s="672" t="s">
        <v>1122</v>
      </c>
      <c r="X56" s="672"/>
      <c r="Y56" s="672"/>
      <c r="Z56" s="672"/>
      <c r="AA56" s="672"/>
      <c r="AB56" s="672"/>
      <c r="AC56" s="672">
        <v>14.5</v>
      </c>
      <c r="AD56" s="672" t="s">
        <v>387</v>
      </c>
      <c r="AE56" s="672">
        <v>12.33333333</v>
      </c>
      <c r="AF56" s="672"/>
      <c r="AG56" s="672">
        <v>1</v>
      </c>
      <c r="AH56" s="2358" t="s">
        <v>932</v>
      </c>
      <c r="AI56" s="672"/>
      <c r="AJ56" s="672"/>
      <c r="AK56" s="672"/>
      <c r="AL56" s="672"/>
      <c r="AM56" s="672"/>
      <c r="AN56" s="672"/>
      <c r="AO56" s="672"/>
      <c r="AP56" s="672"/>
      <c r="AQ56" s="672"/>
      <c r="AR56" s="672"/>
      <c r="AS56" s="672"/>
      <c r="AT56" s="672"/>
    </row>
    <row r="57" spans="1:46">
      <c r="B57" s="672" t="s">
        <v>1080</v>
      </c>
      <c r="C57" s="672">
        <v>14</v>
      </c>
      <c r="D57" s="672" t="s">
        <v>928</v>
      </c>
      <c r="E57" s="672" t="s">
        <v>1124</v>
      </c>
      <c r="F57" s="672" t="s">
        <v>1124</v>
      </c>
      <c r="G57" s="672" t="s">
        <v>1124</v>
      </c>
      <c r="H57" s="672" t="s">
        <v>1125</v>
      </c>
      <c r="I57" s="672"/>
      <c r="J57" s="672"/>
      <c r="K57" s="672" t="s">
        <v>387</v>
      </c>
      <c r="L57" s="672" t="s">
        <v>1124</v>
      </c>
      <c r="M57" s="672" t="s">
        <v>1124</v>
      </c>
      <c r="N57" s="672" t="s">
        <v>948</v>
      </c>
      <c r="O57" s="672" t="s">
        <v>949</v>
      </c>
      <c r="P57" s="1166">
        <v>44152</v>
      </c>
      <c r="Q57" s="672">
        <v>31</v>
      </c>
      <c r="R57" s="1166">
        <v>44587</v>
      </c>
      <c r="S57" s="672">
        <v>14.5</v>
      </c>
      <c r="T57" s="672">
        <v>15</v>
      </c>
      <c r="U57" s="672">
        <v>1.25</v>
      </c>
      <c r="V57" s="672"/>
      <c r="W57" s="672" t="s">
        <v>1124</v>
      </c>
      <c r="X57" s="672"/>
      <c r="Y57" s="672"/>
      <c r="Z57" s="672"/>
      <c r="AA57" s="672"/>
      <c r="AB57" s="672"/>
      <c r="AC57" s="672">
        <v>14.5</v>
      </c>
      <c r="AD57" s="672" t="s">
        <v>387</v>
      </c>
      <c r="AE57" s="672">
        <v>12.33333333</v>
      </c>
      <c r="AF57" s="672"/>
      <c r="AG57" s="672">
        <v>1</v>
      </c>
      <c r="AH57" s="2358" t="s">
        <v>932</v>
      </c>
      <c r="AI57" s="672"/>
      <c r="AJ57" s="672"/>
      <c r="AK57" s="672"/>
      <c r="AL57" s="672"/>
      <c r="AM57" s="672"/>
      <c r="AN57" s="672"/>
      <c r="AO57" s="672"/>
      <c r="AP57" s="672"/>
      <c r="AQ57" s="672"/>
      <c r="AR57" s="672"/>
      <c r="AS57" s="672"/>
      <c r="AT57" s="672"/>
    </row>
    <row r="58" spans="1:46">
      <c r="B58" s="672" t="s">
        <v>1080</v>
      </c>
      <c r="C58" s="672">
        <v>15</v>
      </c>
      <c r="D58" s="672" t="s">
        <v>928</v>
      </c>
      <c r="E58" s="672" t="s">
        <v>1126</v>
      </c>
      <c r="F58" s="672" t="s">
        <v>1126</v>
      </c>
      <c r="G58" s="672" t="s">
        <v>1126</v>
      </c>
      <c r="H58" s="672" t="s">
        <v>1127</v>
      </c>
      <c r="I58" s="672"/>
      <c r="J58" s="672"/>
      <c r="K58" s="672" t="s">
        <v>387</v>
      </c>
      <c r="L58" s="672" t="s">
        <v>1126</v>
      </c>
      <c r="M58" s="672" t="s">
        <v>1126</v>
      </c>
      <c r="N58" s="672" t="s">
        <v>948</v>
      </c>
      <c r="O58" s="672" t="s">
        <v>949</v>
      </c>
      <c r="P58" s="1166">
        <v>44154</v>
      </c>
      <c r="Q58" s="672">
        <v>29</v>
      </c>
      <c r="R58" s="1166">
        <v>44587</v>
      </c>
      <c r="S58" s="672">
        <v>14.43</v>
      </c>
      <c r="T58" s="672">
        <v>14</v>
      </c>
      <c r="U58" s="672">
        <v>1.1666666670000001</v>
      </c>
      <c r="V58" s="672"/>
      <c r="W58" s="672" t="s">
        <v>1126</v>
      </c>
      <c r="X58" s="672"/>
      <c r="Y58" s="672"/>
      <c r="Z58" s="672"/>
      <c r="AA58" s="672"/>
      <c r="AB58" s="672"/>
      <c r="AC58" s="672">
        <v>14.43</v>
      </c>
      <c r="AD58" s="672" t="s">
        <v>387</v>
      </c>
      <c r="AE58" s="672">
        <v>12.266666669999999</v>
      </c>
      <c r="AF58" s="672"/>
      <c r="AG58" s="672">
        <v>1</v>
      </c>
      <c r="AH58" s="2358" t="s">
        <v>932</v>
      </c>
      <c r="AI58" s="672"/>
      <c r="AJ58" s="672"/>
      <c r="AK58" s="672"/>
      <c r="AL58" s="672"/>
      <c r="AM58" s="672"/>
      <c r="AN58" s="672"/>
      <c r="AO58" s="672"/>
      <c r="AP58" s="672"/>
      <c r="AQ58" s="672"/>
      <c r="AR58" s="672"/>
      <c r="AS58" s="672"/>
      <c r="AT58" s="672"/>
    </row>
    <row r="59" spans="1:46">
      <c r="B59" s="672" t="s">
        <v>1080</v>
      </c>
      <c r="C59" s="672">
        <v>16</v>
      </c>
      <c r="D59" s="672" t="s">
        <v>928</v>
      </c>
      <c r="E59" s="672" t="s">
        <v>1128</v>
      </c>
      <c r="F59" s="672" t="s">
        <v>1128</v>
      </c>
      <c r="G59" s="672" t="s">
        <v>1129</v>
      </c>
      <c r="H59" s="672" t="s">
        <v>1130</v>
      </c>
      <c r="I59" s="672"/>
      <c r="J59" s="672"/>
      <c r="K59" s="672" t="s">
        <v>387</v>
      </c>
      <c r="L59" s="672" t="s">
        <v>1128</v>
      </c>
      <c r="M59" s="672" t="s">
        <v>1128</v>
      </c>
      <c r="N59" s="672" t="s">
        <v>948</v>
      </c>
      <c r="O59" s="672" t="s">
        <v>949</v>
      </c>
      <c r="P59" s="1166">
        <v>44154</v>
      </c>
      <c r="Q59" s="672">
        <v>32</v>
      </c>
      <c r="R59" s="1166">
        <v>44588</v>
      </c>
      <c r="S59" s="672">
        <v>14.47</v>
      </c>
      <c r="T59" s="672">
        <v>14</v>
      </c>
      <c r="U59" s="672">
        <v>1.1666666670000001</v>
      </c>
      <c r="V59" s="672"/>
      <c r="W59" s="672" t="s">
        <v>1128</v>
      </c>
      <c r="X59" s="672"/>
      <c r="Y59" s="672"/>
      <c r="Z59" s="672"/>
      <c r="AA59" s="672"/>
      <c r="AB59" s="672"/>
      <c r="AC59" s="672">
        <v>14.47</v>
      </c>
      <c r="AD59" s="672" t="s">
        <v>387</v>
      </c>
      <c r="AE59" s="672">
        <v>12.266666669999999</v>
      </c>
      <c r="AF59" s="672"/>
      <c r="AG59" s="672">
        <v>1</v>
      </c>
      <c r="AH59" s="2358" t="s">
        <v>932</v>
      </c>
      <c r="AI59" s="672"/>
      <c r="AJ59" s="672"/>
      <c r="AK59" s="672"/>
      <c r="AL59" s="672"/>
      <c r="AM59" s="672"/>
      <c r="AN59" s="672"/>
      <c r="AO59" s="672"/>
      <c r="AP59" s="672"/>
      <c r="AQ59" s="672"/>
      <c r="AR59" s="672"/>
      <c r="AS59" s="672"/>
      <c r="AT59" s="672"/>
    </row>
    <row r="60" spans="1:46">
      <c r="B60" s="672" t="s">
        <v>1080</v>
      </c>
      <c r="C60" s="672">
        <v>17</v>
      </c>
      <c r="D60" s="672" t="s">
        <v>928</v>
      </c>
      <c r="E60" s="672" t="s">
        <v>1131</v>
      </c>
      <c r="F60" s="672" t="s">
        <v>1131</v>
      </c>
      <c r="G60" s="672" t="s">
        <v>1131</v>
      </c>
      <c r="H60" s="672" t="s">
        <v>1132</v>
      </c>
      <c r="I60" s="672"/>
      <c r="J60" s="672"/>
      <c r="K60" s="672" t="s">
        <v>387</v>
      </c>
      <c r="L60" s="672" t="s">
        <v>1131</v>
      </c>
      <c r="M60" s="672" t="s">
        <v>1131</v>
      </c>
      <c r="N60" s="672" t="s">
        <v>948</v>
      </c>
      <c r="O60" s="672" t="s">
        <v>949</v>
      </c>
      <c r="P60" s="1166">
        <v>43962</v>
      </c>
      <c r="Q60" s="672">
        <v>31</v>
      </c>
      <c r="R60" s="1166">
        <v>44587</v>
      </c>
      <c r="S60" s="672">
        <v>20.83</v>
      </c>
      <c r="T60" s="672">
        <v>21</v>
      </c>
      <c r="U60" s="672">
        <v>1.75</v>
      </c>
      <c r="V60" s="672"/>
      <c r="W60" s="672" t="s">
        <v>1131</v>
      </c>
      <c r="X60" s="672"/>
      <c r="Y60" s="672"/>
      <c r="Z60" s="672"/>
      <c r="AA60" s="672"/>
      <c r="AB60" s="672"/>
      <c r="AC60" s="672">
        <v>20.83</v>
      </c>
      <c r="AD60" s="672" t="s">
        <v>387</v>
      </c>
      <c r="AE60" s="672">
        <v>18.666666670000001</v>
      </c>
      <c r="AF60" s="672"/>
      <c r="AG60" s="672">
        <v>1</v>
      </c>
      <c r="AH60" s="2358" t="s">
        <v>932</v>
      </c>
      <c r="AI60" s="672"/>
      <c r="AJ60" s="672"/>
      <c r="AK60" s="672"/>
      <c r="AL60" s="672"/>
      <c r="AM60" s="672"/>
      <c r="AN60" s="672"/>
      <c r="AO60" s="672"/>
      <c r="AP60" s="672"/>
      <c r="AQ60" s="672"/>
      <c r="AR60" s="672"/>
      <c r="AS60" s="672"/>
      <c r="AT60" s="672"/>
    </row>
    <row r="61" spans="1:46">
      <c r="B61" s="672" t="s">
        <v>1080</v>
      </c>
      <c r="C61" s="672">
        <v>18</v>
      </c>
      <c r="D61" s="672" t="s">
        <v>928</v>
      </c>
      <c r="E61" s="672" t="s">
        <v>1133</v>
      </c>
      <c r="F61" s="672" t="s">
        <v>1133</v>
      </c>
      <c r="G61" s="672" t="s">
        <v>1133</v>
      </c>
      <c r="H61" s="672" t="s">
        <v>1134</v>
      </c>
      <c r="I61" s="672"/>
      <c r="J61" s="672"/>
      <c r="K61" s="672" t="s">
        <v>387</v>
      </c>
      <c r="L61" s="672" t="s">
        <v>1133</v>
      </c>
      <c r="M61" s="672" t="s">
        <v>1133</v>
      </c>
      <c r="N61" s="672" t="s">
        <v>948</v>
      </c>
      <c r="O61" s="672" t="s">
        <v>949</v>
      </c>
      <c r="P61" s="1166">
        <v>43998</v>
      </c>
      <c r="Q61" s="672">
        <v>31</v>
      </c>
      <c r="R61" s="1166">
        <v>44587</v>
      </c>
      <c r="S61" s="672">
        <v>19.63</v>
      </c>
      <c r="T61" s="672">
        <v>20</v>
      </c>
      <c r="U61" s="672">
        <v>1.6666666670000001</v>
      </c>
      <c r="V61" s="672"/>
      <c r="W61" s="672" t="s">
        <v>1133</v>
      </c>
      <c r="X61" s="672"/>
      <c r="Y61" s="672"/>
      <c r="Z61" s="672"/>
      <c r="AA61" s="672"/>
      <c r="AB61" s="672"/>
      <c r="AC61" s="672">
        <v>19.63</v>
      </c>
      <c r="AD61" s="672" t="s">
        <v>387</v>
      </c>
      <c r="AE61" s="672">
        <v>17.466666669999999</v>
      </c>
      <c r="AF61" s="672"/>
      <c r="AG61" s="672">
        <v>1</v>
      </c>
      <c r="AH61" s="2358" t="s">
        <v>932</v>
      </c>
      <c r="AI61" s="672"/>
      <c r="AJ61" s="672"/>
      <c r="AK61" s="672"/>
      <c r="AL61" s="672"/>
      <c r="AM61" s="672"/>
      <c r="AN61" s="672"/>
      <c r="AO61" s="672"/>
      <c r="AP61" s="672"/>
      <c r="AQ61" s="672"/>
      <c r="AR61" s="672"/>
      <c r="AS61" s="672"/>
      <c r="AT61" s="672"/>
    </row>
    <row r="62" spans="1:46">
      <c r="B62" s="672" t="s">
        <v>1080</v>
      </c>
      <c r="C62" s="672">
        <v>19</v>
      </c>
      <c r="D62" s="672" t="s">
        <v>928</v>
      </c>
      <c r="E62" s="672" t="s">
        <v>1135</v>
      </c>
      <c r="F62" s="672" t="s">
        <v>1135</v>
      </c>
      <c r="G62" s="672" t="s">
        <v>1135</v>
      </c>
      <c r="H62" s="672" t="s">
        <v>1136</v>
      </c>
      <c r="I62" s="672"/>
      <c r="J62" s="672"/>
      <c r="K62" s="672" t="s">
        <v>387</v>
      </c>
      <c r="L62" s="672" t="s">
        <v>1135</v>
      </c>
      <c r="M62" s="672" t="s">
        <v>1135</v>
      </c>
      <c r="N62" s="672" t="s">
        <v>948</v>
      </c>
      <c r="O62" s="672" t="s">
        <v>949</v>
      </c>
      <c r="P62" s="1166">
        <v>43998</v>
      </c>
      <c r="Q62" s="672">
        <v>33</v>
      </c>
      <c r="R62" s="1166">
        <v>44588</v>
      </c>
      <c r="S62" s="672">
        <v>19.670000000000002</v>
      </c>
      <c r="T62" s="672">
        <v>20</v>
      </c>
      <c r="U62" s="672">
        <v>1.6666666670000001</v>
      </c>
      <c r="V62" s="672"/>
      <c r="W62" s="672" t="s">
        <v>1135</v>
      </c>
      <c r="X62" s="672"/>
      <c r="Y62" s="672"/>
      <c r="Z62" s="672"/>
      <c r="AA62" s="672"/>
      <c r="AB62" s="672"/>
      <c r="AC62" s="672">
        <v>19.670000000000002</v>
      </c>
      <c r="AD62" s="672" t="s">
        <v>387</v>
      </c>
      <c r="AE62" s="672">
        <v>17.466666669999999</v>
      </c>
      <c r="AF62" s="672"/>
      <c r="AG62" s="672">
        <v>1</v>
      </c>
      <c r="AH62" s="2358" t="s">
        <v>932</v>
      </c>
      <c r="AI62" s="672"/>
      <c r="AJ62" s="672"/>
      <c r="AK62" s="672"/>
      <c r="AL62" s="672"/>
      <c r="AM62" s="672"/>
      <c r="AN62" s="672"/>
      <c r="AO62" s="672"/>
      <c r="AP62" s="672"/>
      <c r="AQ62" s="672"/>
      <c r="AR62" s="672"/>
      <c r="AS62" s="672"/>
      <c r="AT62" s="672"/>
    </row>
    <row r="63" spans="1:46">
      <c r="B63" s="672" t="s">
        <v>1080</v>
      </c>
      <c r="C63" s="672">
        <v>20</v>
      </c>
      <c r="D63" s="672" t="s">
        <v>928</v>
      </c>
      <c r="E63" s="672" t="s">
        <v>1137</v>
      </c>
      <c r="F63" s="672" t="s">
        <v>1137</v>
      </c>
      <c r="G63" s="672" t="s">
        <v>1137</v>
      </c>
      <c r="H63" s="672" t="s">
        <v>1138</v>
      </c>
      <c r="I63" s="672"/>
      <c r="J63" s="672"/>
      <c r="K63" s="672" t="s">
        <v>387</v>
      </c>
      <c r="L63" s="672" t="s">
        <v>1137</v>
      </c>
      <c r="M63" s="672" t="s">
        <v>1137</v>
      </c>
      <c r="N63" s="672" t="s">
        <v>948</v>
      </c>
      <c r="O63" s="672" t="s">
        <v>995</v>
      </c>
      <c r="P63" s="1166">
        <v>43998</v>
      </c>
      <c r="Q63" s="672">
        <v>32</v>
      </c>
      <c r="R63" s="1166">
        <v>44588</v>
      </c>
      <c r="S63" s="672">
        <v>19.670000000000002</v>
      </c>
      <c r="T63" s="672">
        <v>20</v>
      </c>
      <c r="U63" s="672">
        <v>1.6666666670000001</v>
      </c>
      <c r="V63" s="672"/>
      <c r="W63" s="672" t="s">
        <v>1137</v>
      </c>
      <c r="X63" s="672"/>
      <c r="Y63" s="672"/>
      <c r="Z63" s="672"/>
      <c r="AA63" s="672"/>
      <c r="AB63" s="672"/>
      <c r="AC63" s="672">
        <v>19.670000000000002</v>
      </c>
      <c r="AD63" s="672" t="s">
        <v>387</v>
      </c>
      <c r="AE63" s="672">
        <v>17.466666669999999</v>
      </c>
      <c r="AF63" s="672"/>
      <c r="AG63" s="672">
        <v>1</v>
      </c>
      <c r="AH63" s="2358" t="s">
        <v>932</v>
      </c>
      <c r="AI63" s="672"/>
      <c r="AJ63" s="672"/>
      <c r="AK63" s="672"/>
      <c r="AL63" s="672"/>
      <c r="AM63" s="672"/>
      <c r="AN63" s="672"/>
      <c r="AO63" s="672"/>
      <c r="AP63" s="672"/>
      <c r="AQ63" s="672"/>
      <c r="AR63" s="672"/>
      <c r="AS63" s="672"/>
      <c r="AT63" s="672"/>
    </row>
    <row r="64" spans="1:46">
      <c r="B64" s="672" t="s">
        <v>1080</v>
      </c>
      <c r="C64" s="672">
        <v>21</v>
      </c>
      <c r="D64" s="672" t="s">
        <v>928</v>
      </c>
      <c r="E64" s="672" t="s">
        <v>1139</v>
      </c>
      <c r="F64" s="672" t="s">
        <v>1139</v>
      </c>
      <c r="G64" s="672" t="s">
        <v>1139</v>
      </c>
      <c r="H64" s="672" t="s">
        <v>1140</v>
      </c>
      <c r="I64" s="672"/>
      <c r="J64" s="672"/>
      <c r="K64" s="672" t="s">
        <v>387</v>
      </c>
      <c r="L64" s="672" t="s">
        <v>1139</v>
      </c>
      <c r="M64" s="672" t="s">
        <v>1139</v>
      </c>
      <c r="N64" s="672" t="s">
        <v>948</v>
      </c>
      <c r="O64" s="672" t="s">
        <v>995</v>
      </c>
      <c r="P64" s="1166">
        <v>43998</v>
      </c>
      <c r="Q64" s="672">
        <v>27</v>
      </c>
      <c r="R64" s="1166">
        <v>44588</v>
      </c>
      <c r="S64" s="672">
        <v>19.670000000000002</v>
      </c>
      <c r="T64" s="672">
        <v>20</v>
      </c>
      <c r="U64" s="672">
        <v>1.6666666670000001</v>
      </c>
      <c r="V64" s="672"/>
      <c r="W64" s="672" t="s">
        <v>1139</v>
      </c>
      <c r="X64" s="672"/>
      <c r="Y64" s="672"/>
      <c r="Z64" s="672"/>
      <c r="AA64" s="672"/>
      <c r="AB64" s="672"/>
      <c r="AC64" s="672">
        <v>19.670000000000002</v>
      </c>
      <c r="AD64" s="672" t="s">
        <v>387</v>
      </c>
      <c r="AE64" s="672">
        <v>17.466666669999999</v>
      </c>
      <c r="AF64" s="672"/>
      <c r="AG64" s="672">
        <v>1</v>
      </c>
      <c r="AH64" s="2358" t="s">
        <v>932</v>
      </c>
      <c r="AI64" s="672"/>
      <c r="AJ64" s="672"/>
      <c r="AK64" s="672"/>
      <c r="AL64" s="672"/>
      <c r="AM64" s="672"/>
      <c r="AN64" s="672"/>
      <c r="AO64" s="672"/>
      <c r="AP64" s="672"/>
      <c r="AQ64" s="672"/>
      <c r="AR64" s="672"/>
      <c r="AS64" s="672"/>
      <c r="AT64" s="672"/>
    </row>
    <row r="65" spans="1:46">
      <c r="B65" s="672" t="s">
        <v>1080</v>
      </c>
      <c r="C65" s="672">
        <v>22</v>
      </c>
      <c r="D65" s="672" t="s">
        <v>928</v>
      </c>
      <c r="E65" s="672" t="s">
        <v>1141</v>
      </c>
      <c r="F65" s="672" t="s">
        <v>1141</v>
      </c>
      <c r="G65" s="672" t="s">
        <v>1141</v>
      </c>
      <c r="H65" s="672" t="s">
        <v>1142</v>
      </c>
      <c r="I65" s="672"/>
      <c r="J65" s="672"/>
      <c r="K65" s="672" t="s">
        <v>387</v>
      </c>
      <c r="L65" s="672" t="s">
        <v>1141</v>
      </c>
      <c r="M65" s="672" t="s">
        <v>1141</v>
      </c>
      <c r="N65" s="672" t="s">
        <v>948</v>
      </c>
      <c r="O65" s="672" t="s">
        <v>995</v>
      </c>
      <c r="P65" s="1166">
        <v>43900</v>
      </c>
      <c r="Q65" s="672">
        <v>26</v>
      </c>
      <c r="R65" s="1166">
        <v>44588</v>
      </c>
      <c r="S65" s="672">
        <v>22.93</v>
      </c>
      <c r="T65" s="672">
        <v>23</v>
      </c>
      <c r="U65" s="672">
        <v>1.9166666670000001</v>
      </c>
      <c r="V65" s="672"/>
      <c r="W65" s="672" t="s">
        <v>1141</v>
      </c>
      <c r="X65" s="672"/>
      <c r="Y65" s="672"/>
      <c r="Z65" s="672"/>
      <c r="AA65" s="672"/>
      <c r="AB65" s="672"/>
      <c r="AC65" s="672">
        <v>22.93</v>
      </c>
      <c r="AD65" s="672" t="s">
        <v>387</v>
      </c>
      <c r="AE65" s="672">
        <v>20.733333330000001</v>
      </c>
      <c r="AF65" s="672"/>
      <c r="AG65" s="672">
        <v>1</v>
      </c>
      <c r="AH65" s="2358" t="s">
        <v>932</v>
      </c>
      <c r="AI65" s="672"/>
      <c r="AJ65" s="672"/>
      <c r="AK65" s="672"/>
      <c r="AL65" s="672"/>
      <c r="AM65" s="672"/>
      <c r="AN65" s="672"/>
      <c r="AO65" s="672"/>
      <c r="AP65" s="672"/>
      <c r="AQ65" s="672"/>
      <c r="AR65" s="672"/>
      <c r="AS65" s="672"/>
      <c r="AT65" s="672"/>
    </row>
    <row r="66" spans="1:46">
      <c r="A66" s="2214" t="s">
        <v>944</v>
      </c>
      <c r="B66" s="1386" t="s">
        <v>1143</v>
      </c>
      <c r="C66" s="1386">
        <v>1</v>
      </c>
      <c r="D66" s="1386" t="s">
        <v>928</v>
      </c>
      <c r="E66" s="1396" t="s">
        <v>722</v>
      </c>
      <c r="F66" s="1396" t="s">
        <v>722</v>
      </c>
      <c r="G66" s="1396" t="s">
        <v>722</v>
      </c>
      <c r="H66" s="1396" t="s">
        <v>1144</v>
      </c>
      <c r="I66" s="1396"/>
      <c r="J66" s="1396"/>
      <c r="K66" s="1386" t="s">
        <v>141</v>
      </c>
      <c r="L66" s="1396" t="s">
        <v>722</v>
      </c>
      <c r="M66" s="1396" t="s">
        <v>722</v>
      </c>
      <c r="N66" s="1386" t="s">
        <v>948</v>
      </c>
      <c r="O66" s="1386" t="s">
        <v>949</v>
      </c>
      <c r="P66" s="1387">
        <v>44202</v>
      </c>
      <c r="Q66" s="1386">
        <v>47</v>
      </c>
      <c r="R66" s="1387">
        <v>44615</v>
      </c>
      <c r="S66" s="1386">
        <v>13.77</v>
      </c>
      <c r="T66" s="1386">
        <v>14</v>
      </c>
      <c r="U66" s="1386">
        <v>1.1666666670000001</v>
      </c>
      <c r="V66" s="1386"/>
      <c r="W66" s="1396" t="s">
        <v>722</v>
      </c>
      <c r="X66" s="1386" t="s">
        <v>1145</v>
      </c>
      <c r="Y66" s="1386" t="s">
        <v>1146</v>
      </c>
      <c r="Z66" s="1386">
        <v>43</v>
      </c>
      <c r="AA66" s="1386">
        <v>27</v>
      </c>
      <c r="AB66" s="1386"/>
      <c r="AC66" s="1386">
        <v>13.77</v>
      </c>
      <c r="AD66" s="1386" t="s">
        <v>141</v>
      </c>
      <c r="AE66" s="1386">
        <v>12.3</v>
      </c>
      <c r="AF66" s="1386"/>
      <c r="AG66" s="672">
        <v>1</v>
      </c>
      <c r="AH66" s="2358" t="s">
        <v>141</v>
      </c>
      <c r="AI66" s="672"/>
      <c r="AJ66" s="672"/>
      <c r="AK66" s="672"/>
      <c r="AL66" s="672"/>
      <c r="AM66" s="672"/>
      <c r="AN66" s="672"/>
      <c r="AO66" s="672"/>
      <c r="AP66" s="672"/>
      <c r="AQ66" s="672"/>
      <c r="AR66" s="672"/>
      <c r="AS66" s="672"/>
      <c r="AT66" s="672"/>
    </row>
    <row r="67" spans="1:46">
      <c r="A67" s="2213" t="s">
        <v>1079</v>
      </c>
      <c r="B67" s="1297" t="s">
        <v>1143</v>
      </c>
      <c r="C67" s="1297">
        <v>2</v>
      </c>
      <c r="D67" s="1174" t="s">
        <v>928</v>
      </c>
      <c r="E67" s="1383" t="s">
        <v>723</v>
      </c>
      <c r="F67" s="1383" t="s">
        <v>723</v>
      </c>
      <c r="G67" s="1383" t="s">
        <v>1147</v>
      </c>
      <c r="H67" s="1383" t="s">
        <v>1148</v>
      </c>
      <c r="I67" s="1383"/>
      <c r="J67" s="1383"/>
      <c r="K67" s="1297" t="s">
        <v>141</v>
      </c>
      <c r="L67" s="1383" t="s">
        <v>723</v>
      </c>
      <c r="M67" s="1383" t="s">
        <v>723</v>
      </c>
      <c r="N67" s="1297" t="s">
        <v>948</v>
      </c>
      <c r="O67" s="1297" t="s">
        <v>949</v>
      </c>
      <c r="P67" s="1298">
        <v>44202</v>
      </c>
      <c r="Q67" s="1297">
        <v>39</v>
      </c>
      <c r="R67" s="1298">
        <v>44615</v>
      </c>
      <c r="S67" s="1297">
        <v>13.77</v>
      </c>
      <c r="T67" s="1297">
        <v>14</v>
      </c>
      <c r="U67" s="1297">
        <v>1.1666666670000001</v>
      </c>
      <c r="V67" s="1297"/>
      <c r="W67" s="1383" t="s">
        <v>723</v>
      </c>
      <c r="X67" s="1382" t="s">
        <v>1149</v>
      </c>
      <c r="Y67" s="1382" t="s">
        <v>1150</v>
      </c>
      <c r="Z67" s="1382">
        <v>50</v>
      </c>
      <c r="AA67" s="1382">
        <v>27</v>
      </c>
      <c r="AB67" s="1297" t="s">
        <v>1086</v>
      </c>
      <c r="AC67" s="1297">
        <v>13.77</v>
      </c>
      <c r="AD67" s="1297" t="s">
        <v>141</v>
      </c>
      <c r="AE67" s="1297">
        <v>12.3</v>
      </c>
      <c r="AF67" s="1297"/>
      <c r="AG67" s="672">
        <v>1</v>
      </c>
      <c r="AH67" s="2358" t="s">
        <v>141</v>
      </c>
      <c r="AI67" s="672"/>
      <c r="AJ67" s="672"/>
      <c r="AK67" s="672"/>
      <c r="AL67" s="672"/>
      <c r="AM67" s="672"/>
      <c r="AN67" s="672"/>
      <c r="AO67" s="672"/>
      <c r="AP67" s="672"/>
      <c r="AQ67" s="672"/>
      <c r="AR67" s="672"/>
      <c r="AS67" s="672"/>
      <c r="AT67" s="672"/>
    </row>
    <row r="68" spans="1:46" s="1776" customFormat="1">
      <c r="A68" s="2213" t="s">
        <v>1079</v>
      </c>
      <c r="B68" s="1297" t="s">
        <v>1143</v>
      </c>
      <c r="C68" s="1297">
        <v>3</v>
      </c>
      <c r="D68" s="1174" t="s">
        <v>928</v>
      </c>
      <c r="E68" s="1383" t="s">
        <v>724</v>
      </c>
      <c r="F68" s="1383" t="s">
        <v>724</v>
      </c>
      <c r="G68" s="1383" t="s">
        <v>1151</v>
      </c>
      <c r="H68" s="1383" t="s">
        <v>1152</v>
      </c>
      <c r="I68" s="1383"/>
      <c r="J68" s="1383"/>
      <c r="K68" s="1297" t="s">
        <v>141</v>
      </c>
      <c r="L68" s="1383" t="s">
        <v>724</v>
      </c>
      <c r="M68" s="1383" t="s">
        <v>724</v>
      </c>
      <c r="N68" s="1297" t="s">
        <v>948</v>
      </c>
      <c r="O68" s="1297" t="s">
        <v>949</v>
      </c>
      <c r="P68" s="1298">
        <v>44202</v>
      </c>
      <c r="Q68" s="1297">
        <v>37</v>
      </c>
      <c r="R68" s="1298">
        <v>44615</v>
      </c>
      <c r="S68" s="1297">
        <v>13.77</v>
      </c>
      <c r="T68" s="1297">
        <v>14</v>
      </c>
      <c r="U68" s="1297">
        <v>1.1666666670000001</v>
      </c>
      <c r="V68" s="1297"/>
      <c r="W68" s="1383" t="s">
        <v>724</v>
      </c>
      <c r="X68" s="2342" t="s">
        <v>1153</v>
      </c>
      <c r="Y68" s="2347" t="s">
        <v>1154</v>
      </c>
      <c r="Z68" s="2347">
        <v>60</v>
      </c>
      <c r="AA68" s="2352">
        <v>22</v>
      </c>
      <c r="AB68" s="1297" t="s">
        <v>1086</v>
      </c>
      <c r="AC68" s="1297">
        <v>13.77</v>
      </c>
      <c r="AD68" s="1297" t="s">
        <v>141</v>
      </c>
      <c r="AE68" s="1297">
        <v>12.3</v>
      </c>
      <c r="AF68" s="1297"/>
      <c r="AG68" s="672">
        <v>1</v>
      </c>
      <c r="AH68" s="2358" t="s">
        <v>141</v>
      </c>
      <c r="AI68" s="1777"/>
      <c r="AJ68" s="1777"/>
      <c r="AK68" s="1777"/>
      <c r="AL68" s="1777"/>
      <c r="AM68" s="1777"/>
      <c r="AN68" s="1777"/>
      <c r="AO68" s="1777"/>
      <c r="AP68" s="1777"/>
      <c r="AQ68" s="1777"/>
      <c r="AR68" s="1777"/>
      <c r="AS68" s="1777"/>
      <c r="AT68" s="1777"/>
    </row>
    <row r="69" spans="1:46">
      <c r="A69" s="2214" t="s">
        <v>944</v>
      </c>
      <c r="B69" s="1386" t="s">
        <v>1143</v>
      </c>
      <c r="C69" s="1386">
        <v>4</v>
      </c>
      <c r="D69" s="1386" t="s">
        <v>928</v>
      </c>
      <c r="E69" s="1396" t="s">
        <v>725</v>
      </c>
      <c r="F69" s="1396" t="s">
        <v>725</v>
      </c>
      <c r="G69" s="1396" t="s">
        <v>725</v>
      </c>
      <c r="H69" s="1396" t="s">
        <v>1155</v>
      </c>
      <c r="I69" s="1396"/>
      <c r="J69" s="1396"/>
      <c r="K69" s="1386" t="s">
        <v>141</v>
      </c>
      <c r="L69" s="1396" t="s">
        <v>725</v>
      </c>
      <c r="M69" s="1396" t="s">
        <v>725</v>
      </c>
      <c r="N69" s="1386" t="s">
        <v>948</v>
      </c>
      <c r="O69" s="1386" t="s">
        <v>949</v>
      </c>
      <c r="P69" s="1387">
        <v>44202</v>
      </c>
      <c r="Q69" s="1386">
        <v>48</v>
      </c>
      <c r="R69" s="1387">
        <v>44615</v>
      </c>
      <c r="S69" s="1386">
        <v>13.77</v>
      </c>
      <c r="T69" s="1386">
        <v>14</v>
      </c>
      <c r="U69" s="1386">
        <v>1.1666666670000001</v>
      </c>
      <c r="V69" s="1386"/>
      <c r="W69" s="1396" t="s">
        <v>725</v>
      </c>
      <c r="X69" s="1386" t="s">
        <v>1156</v>
      </c>
      <c r="Y69" s="1386" t="s">
        <v>1157</v>
      </c>
      <c r="Z69" s="1386">
        <v>45</v>
      </c>
      <c r="AA69" s="1386">
        <v>27</v>
      </c>
      <c r="AB69" s="1386" t="s">
        <v>1086</v>
      </c>
      <c r="AC69" s="1386">
        <v>13.77</v>
      </c>
      <c r="AD69" s="1386" t="s">
        <v>141</v>
      </c>
      <c r="AE69" s="1386">
        <v>12.3</v>
      </c>
      <c r="AF69" s="1386"/>
      <c r="AG69" s="672">
        <v>1</v>
      </c>
      <c r="AH69" s="2358" t="s">
        <v>141</v>
      </c>
      <c r="AI69" s="672"/>
      <c r="AJ69" s="672"/>
      <c r="AK69" s="672"/>
      <c r="AL69" s="672"/>
      <c r="AM69" s="672"/>
      <c r="AN69" s="672"/>
      <c r="AO69" s="672"/>
      <c r="AP69" s="672"/>
      <c r="AQ69" s="672"/>
      <c r="AR69" s="672"/>
      <c r="AS69" s="672"/>
      <c r="AT69" s="672"/>
    </row>
    <row r="70" spans="1:46">
      <c r="B70" s="672" t="s">
        <v>1143</v>
      </c>
      <c r="C70" s="672">
        <v>5</v>
      </c>
      <c r="D70" s="672" t="s">
        <v>928</v>
      </c>
      <c r="E70" s="1177" t="s">
        <v>726</v>
      </c>
      <c r="F70" s="1177" t="s">
        <v>726</v>
      </c>
      <c r="G70" s="1177" t="s">
        <v>726</v>
      </c>
      <c r="H70" s="1177" t="s">
        <v>1158</v>
      </c>
      <c r="I70" s="1177"/>
      <c r="J70" s="1177"/>
      <c r="K70" s="672" t="s">
        <v>387</v>
      </c>
      <c r="L70" s="1177" t="s">
        <v>726</v>
      </c>
      <c r="M70" s="1177" t="s">
        <v>726</v>
      </c>
      <c r="N70" s="672" t="s">
        <v>948</v>
      </c>
      <c r="O70" s="672" t="s">
        <v>949</v>
      </c>
      <c r="P70" s="1166">
        <v>44202</v>
      </c>
      <c r="Q70" s="672">
        <v>29</v>
      </c>
      <c r="R70" s="1166">
        <v>44615</v>
      </c>
      <c r="S70" s="672">
        <v>13.77</v>
      </c>
      <c r="T70" s="672">
        <v>14</v>
      </c>
      <c r="U70" s="672">
        <v>1.1666666670000001</v>
      </c>
      <c r="V70" s="672"/>
      <c r="W70" s="1177" t="s">
        <v>726</v>
      </c>
      <c r="X70" s="672"/>
      <c r="Y70" s="672"/>
      <c r="Z70" s="672"/>
      <c r="AA70" s="672"/>
      <c r="AB70" s="672"/>
      <c r="AC70" s="672">
        <v>13.77</v>
      </c>
      <c r="AD70" s="672" t="s">
        <v>387</v>
      </c>
      <c r="AE70" s="672">
        <v>12.3</v>
      </c>
      <c r="AF70" s="672"/>
      <c r="AG70" s="672">
        <v>1</v>
      </c>
      <c r="AH70" s="2358" t="s">
        <v>932</v>
      </c>
      <c r="AI70" s="672"/>
      <c r="AJ70" s="672"/>
      <c r="AK70" s="672"/>
      <c r="AL70" s="672"/>
      <c r="AM70" s="672"/>
      <c r="AN70" s="672"/>
      <c r="AO70" s="672"/>
      <c r="AP70" s="672"/>
      <c r="AQ70" s="672"/>
      <c r="AR70" s="672"/>
      <c r="AS70" s="672"/>
      <c r="AT70" s="672"/>
    </row>
    <row r="71" spans="1:46">
      <c r="B71" s="672" t="s">
        <v>1143</v>
      </c>
      <c r="C71" s="672">
        <v>6</v>
      </c>
      <c r="D71" s="672" t="s">
        <v>928</v>
      </c>
      <c r="E71" s="1177" t="s">
        <v>727</v>
      </c>
      <c r="F71" s="1177" t="s">
        <v>727</v>
      </c>
      <c r="G71" s="1177" t="s">
        <v>727</v>
      </c>
      <c r="H71" s="1177" t="s">
        <v>1159</v>
      </c>
      <c r="I71" s="1177"/>
      <c r="J71" s="1177"/>
      <c r="K71" s="672" t="s">
        <v>387</v>
      </c>
      <c r="L71" s="1177" t="s">
        <v>727</v>
      </c>
      <c r="M71" s="1177" t="s">
        <v>727</v>
      </c>
      <c r="N71" s="672" t="s">
        <v>948</v>
      </c>
      <c r="O71" s="672" t="s">
        <v>949</v>
      </c>
      <c r="P71" s="1166">
        <v>44202</v>
      </c>
      <c r="Q71" s="672">
        <v>31</v>
      </c>
      <c r="R71" s="1166">
        <v>44615</v>
      </c>
      <c r="S71" s="672">
        <v>13.77</v>
      </c>
      <c r="T71" s="672">
        <v>14</v>
      </c>
      <c r="U71" s="672">
        <v>1.1666666670000001</v>
      </c>
      <c r="V71" s="672"/>
      <c r="W71" s="1177" t="s">
        <v>727</v>
      </c>
      <c r="X71" s="672"/>
      <c r="Y71" s="672"/>
      <c r="Z71" s="672"/>
      <c r="AA71" s="672"/>
      <c r="AB71" s="672"/>
      <c r="AC71" s="672">
        <v>13.77</v>
      </c>
      <c r="AD71" s="672" t="s">
        <v>387</v>
      </c>
      <c r="AE71" s="672">
        <v>12.3</v>
      </c>
      <c r="AF71" s="672"/>
      <c r="AG71" s="672">
        <v>1</v>
      </c>
      <c r="AH71" s="2358" t="s">
        <v>932</v>
      </c>
      <c r="AI71" s="672"/>
      <c r="AJ71" s="672"/>
      <c r="AK71" s="672"/>
      <c r="AL71" s="672"/>
      <c r="AM71" s="672"/>
      <c r="AN71" s="672"/>
      <c r="AO71" s="672"/>
      <c r="AP71" s="672"/>
      <c r="AQ71" s="672"/>
      <c r="AR71" s="672"/>
      <c r="AS71" s="672"/>
      <c r="AT71" s="672"/>
    </row>
    <row r="72" spans="1:46">
      <c r="B72" s="672" t="s">
        <v>1143</v>
      </c>
      <c r="C72" s="672">
        <v>7</v>
      </c>
      <c r="D72" s="672" t="s">
        <v>928</v>
      </c>
      <c r="E72" s="1177" t="s">
        <v>728</v>
      </c>
      <c r="F72" s="1177" t="s">
        <v>728</v>
      </c>
      <c r="G72" s="1177" t="s">
        <v>1160</v>
      </c>
      <c r="H72" s="1177" t="s">
        <v>1161</v>
      </c>
      <c r="I72" s="1177"/>
      <c r="J72" s="1177"/>
      <c r="K72" s="672" t="s">
        <v>387</v>
      </c>
      <c r="L72" s="1177" t="s">
        <v>728</v>
      </c>
      <c r="M72" s="1177" t="s">
        <v>728</v>
      </c>
      <c r="N72" s="672" t="s">
        <v>948</v>
      </c>
      <c r="O72" s="672" t="s">
        <v>949</v>
      </c>
      <c r="P72" s="1166">
        <v>44222</v>
      </c>
      <c r="Q72" s="672">
        <v>33</v>
      </c>
      <c r="R72" s="1166">
        <v>44615</v>
      </c>
      <c r="S72" s="672">
        <v>13.1</v>
      </c>
      <c r="T72" s="672">
        <v>13</v>
      </c>
      <c r="U72" s="672">
        <v>1.0833333329999999</v>
      </c>
      <c r="V72" s="672"/>
      <c r="W72" s="1177" t="s">
        <v>728</v>
      </c>
      <c r="X72" s="672"/>
      <c r="Y72" s="672"/>
      <c r="Z72" s="672"/>
      <c r="AA72" s="672"/>
      <c r="AB72" s="672"/>
      <c r="AC72" s="672">
        <v>13.1</v>
      </c>
      <c r="AD72" s="672" t="s">
        <v>387</v>
      </c>
      <c r="AE72" s="672">
        <v>11.633333329999999</v>
      </c>
      <c r="AF72" s="672"/>
      <c r="AG72" s="672">
        <v>1</v>
      </c>
      <c r="AH72" s="2358" t="s">
        <v>932</v>
      </c>
      <c r="AI72" s="672"/>
      <c r="AJ72" s="672"/>
      <c r="AK72" s="672"/>
      <c r="AL72" s="672"/>
      <c r="AM72" s="672"/>
      <c r="AN72" s="672"/>
      <c r="AO72" s="672"/>
      <c r="AP72" s="672"/>
      <c r="AQ72" s="672"/>
      <c r="AR72" s="672"/>
      <c r="AS72" s="672"/>
      <c r="AT72" s="672"/>
    </row>
    <row r="73" spans="1:46">
      <c r="B73" s="672" t="s">
        <v>1143</v>
      </c>
      <c r="C73" s="672">
        <v>8</v>
      </c>
      <c r="D73" s="672" t="s">
        <v>928</v>
      </c>
      <c r="E73" s="1177" t="s">
        <v>729</v>
      </c>
      <c r="F73" s="1177" t="s">
        <v>729</v>
      </c>
      <c r="G73" s="1177" t="s">
        <v>729</v>
      </c>
      <c r="H73" s="1177" t="s">
        <v>1162</v>
      </c>
      <c r="I73" s="1177"/>
      <c r="J73" s="1177"/>
      <c r="K73" s="672" t="s">
        <v>387</v>
      </c>
      <c r="L73" s="1177" t="s">
        <v>729</v>
      </c>
      <c r="M73" s="1177" t="s">
        <v>729</v>
      </c>
      <c r="N73" s="672" t="s">
        <v>948</v>
      </c>
      <c r="O73" s="672" t="s">
        <v>995</v>
      </c>
      <c r="P73" s="1166">
        <v>44200</v>
      </c>
      <c r="Q73" s="672">
        <v>27</v>
      </c>
      <c r="R73" s="1166">
        <v>44616</v>
      </c>
      <c r="S73" s="672">
        <v>13.87</v>
      </c>
      <c r="T73" s="672">
        <v>14</v>
      </c>
      <c r="U73" s="672">
        <v>1.1666666670000001</v>
      </c>
      <c r="V73" s="672"/>
      <c r="W73" s="1177" t="s">
        <v>729</v>
      </c>
      <c r="X73" s="672"/>
      <c r="Y73" s="672"/>
      <c r="Z73" s="672"/>
      <c r="AA73" s="672"/>
      <c r="AB73" s="672"/>
      <c r="AC73" s="672">
        <v>13.87</v>
      </c>
      <c r="AD73" s="672" t="s">
        <v>387</v>
      </c>
      <c r="AE73" s="672">
        <v>12.366666670000001</v>
      </c>
      <c r="AF73" s="672"/>
      <c r="AG73" s="672">
        <v>1</v>
      </c>
      <c r="AH73" s="2358" t="s">
        <v>932</v>
      </c>
      <c r="AI73" s="672"/>
      <c r="AJ73" s="672"/>
      <c r="AK73" s="672"/>
      <c r="AL73" s="672"/>
      <c r="AM73" s="672"/>
      <c r="AN73" s="672"/>
      <c r="AO73" s="672"/>
      <c r="AP73" s="672"/>
      <c r="AQ73" s="672"/>
      <c r="AR73" s="672"/>
      <c r="AS73" s="672"/>
      <c r="AT73" s="672"/>
    </row>
    <row r="74" spans="1:46">
      <c r="B74" s="672" t="s">
        <v>1143</v>
      </c>
      <c r="C74" s="672">
        <v>9</v>
      </c>
      <c r="D74" s="672" t="s">
        <v>928</v>
      </c>
      <c r="E74" s="1177" t="s">
        <v>730</v>
      </c>
      <c r="F74" s="1177" t="s">
        <v>730</v>
      </c>
      <c r="G74" s="1177" t="s">
        <v>730</v>
      </c>
      <c r="H74" s="1177" t="s">
        <v>1163</v>
      </c>
      <c r="I74" s="1177"/>
      <c r="J74" s="1177"/>
      <c r="K74" s="672" t="s">
        <v>387</v>
      </c>
      <c r="L74" s="1177" t="s">
        <v>730</v>
      </c>
      <c r="M74" s="1177" t="s">
        <v>730</v>
      </c>
      <c r="N74" s="672" t="s">
        <v>948</v>
      </c>
      <c r="O74" s="672" t="s">
        <v>995</v>
      </c>
      <c r="P74" s="1166">
        <v>44200</v>
      </c>
      <c r="Q74" s="672">
        <v>26</v>
      </c>
      <c r="R74" s="1166">
        <v>44616</v>
      </c>
      <c r="S74" s="672">
        <v>13.87</v>
      </c>
      <c r="T74" s="672">
        <v>14</v>
      </c>
      <c r="U74" s="672">
        <v>1.1666666670000001</v>
      </c>
      <c r="V74" s="672"/>
      <c r="W74" s="1177" t="s">
        <v>730</v>
      </c>
      <c r="X74" s="672"/>
      <c r="Y74" s="672"/>
      <c r="Z74" s="672"/>
      <c r="AA74" s="672"/>
      <c r="AB74" s="672"/>
      <c r="AC74" s="672">
        <v>13.87</v>
      </c>
      <c r="AD74" s="672" t="s">
        <v>387</v>
      </c>
      <c r="AE74" s="672">
        <v>12.366666670000001</v>
      </c>
      <c r="AF74" s="672"/>
      <c r="AG74" s="672">
        <v>1</v>
      </c>
      <c r="AH74" s="2358" t="s">
        <v>932</v>
      </c>
      <c r="AI74" s="672"/>
      <c r="AJ74" s="672"/>
      <c r="AK74" s="672"/>
      <c r="AL74" s="672"/>
      <c r="AM74" s="672"/>
      <c r="AN74" s="672"/>
      <c r="AO74" s="672"/>
      <c r="AP74" s="672"/>
      <c r="AQ74" s="672"/>
      <c r="AR74" s="672"/>
      <c r="AS74" s="672"/>
      <c r="AT74" s="672"/>
    </row>
    <row r="75" spans="1:46">
      <c r="B75" s="672" t="s">
        <v>1143</v>
      </c>
      <c r="C75" s="672">
        <v>10</v>
      </c>
      <c r="D75" s="672" t="s">
        <v>928</v>
      </c>
      <c r="E75" s="1177" t="s">
        <v>731</v>
      </c>
      <c r="F75" s="1177" t="s">
        <v>731</v>
      </c>
      <c r="G75" s="1177" t="s">
        <v>731</v>
      </c>
      <c r="H75" s="1177" t="s">
        <v>1164</v>
      </c>
      <c r="I75" s="1177"/>
      <c r="J75" s="1177"/>
      <c r="K75" s="672" t="s">
        <v>387</v>
      </c>
      <c r="L75" s="1177" t="s">
        <v>731</v>
      </c>
      <c r="M75" s="1177" t="s">
        <v>731</v>
      </c>
      <c r="N75" s="672" t="s">
        <v>948</v>
      </c>
      <c r="O75" s="672" t="s">
        <v>995</v>
      </c>
      <c r="P75" s="1166">
        <v>44200</v>
      </c>
      <c r="Q75" s="672">
        <v>27</v>
      </c>
      <c r="R75" s="1166">
        <v>44616</v>
      </c>
      <c r="S75" s="672">
        <v>13.87</v>
      </c>
      <c r="T75" s="672">
        <v>14</v>
      </c>
      <c r="U75" s="672">
        <v>1.1666666670000001</v>
      </c>
      <c r="V75" s="672"/>
      <c r="W75" s="1177" t="s">
        <v>731</v>
      </c>
      <c r="X75" s="672"/>
      <c r="Y75" s="672"/>
      <c r="Z75" s="672"/>
      <c r="AA75" s="672"/>
      <c r="AB75" s="672"/>
      <c r="AC75" s="672">
        <v>13.87</v>
      </c>
      <c r="AD75" s="672" t="s">
        <v>387</v>
      </c>
      <c r="AE75" s="672">
        <v>12.366666670000001</v>
      </c>
      <c r="AF75" s="672"/>
      <c r="AG75" s="672">
        <v>1</v>
      </c>
      <c r="AH75" s="2358" t="s">
        <v>932</v>
      </c>
      <c r="AI75" s="672"/>
      <c r="AJ75" s="672"/>
      <c r="AK75" s="672"/>
      <c r="AL75" s="672"/>
      <c r="AM75" s="672"/>
      <c r="AN75" s="672"/>
      <c r="AO75" s="672"/>
      <c r="AP75" s="672"/>
      <c r="AQ75" s="672"/>
      <c r="AR75" s="672"/>
      <c r="AS75" s="672"/>
      <c r="AT75" s="672"/>
    </row>
    <row r="76" spans="1:46">
      <c r="B76" s="672" t="s">
        <v>1143</v>
      </c>
      <c r="C76" s="672">
        <v>11</v>
      </c>
      <c r="D76" s="672" t="s">
        <v>928</v>
      </c>
      <c r="E76" s="1177" t="s">
        <v>732</v>
      </c>
      <c r="F76" s="1177" t="s">
        <v>732</v>
      </c>
      <c r="G76" s="1177" t="s">
        <v>732</v>
      </c>
      <c r="H76" s="1177" t="s">
        <v>1165</v>
      </c>
      <c r="I76" s="1177"/>
      <c r="J76" s="1177"/>
      <c r="K76" s="672" t="s">
        <v>141</v>
      </c>
      <c r="L76" s="1177" t="s">
        <v>732</v>
      </c>
      <c r="M76" s="1177" t="s">
        <v>732</v>
      </c>
      <c r="N76" s="672" t="s">
        <v>994</v>
      </c>
      <c r="O76" s="672" t="s">
        <v>949</v>
      </c>
      <c r="P76" s="1166">
        <v>44203</v>
      </c>
      <c r="Q76" s="672">
        <v>48</v>
      </c>
      <c r="R76" s="1166">
        <v>44616</v>
      </c>
      <c r="S76" s="672">
        <v>13.77</v>
      </c>
      <c r="T76" s="672">
        <v>14</v>
      </c>
      <c r="U76" s="672">
        <v>1.1666666670000001</v>
      </c>
      <c r="V76" s="672"/>
      <c r="W76" s="1177" t="s">
        <v>732</v>
      </c>
      <c r="X76" s="672"/>
      <c r="Y76" s="672"/>
      <c r="Z76" s="672"/>
      <c r="AA76" s="672"/>
      <c r="AB76" s="672"/>
      <c r="AC76" s="672">
        <v>13.77</v>
      </c>
      <c r="AD76" s="672" t="s">
        <v>141</v>
      </c>
      <c r="AE76" s="672">
        <v>12.266666669999999</v>
      </c>
      <c r="AF76" s="672"/>
      <c r="AG76" s="672">
        <v>1</v>
      </c>
      <c r="AH76" s="2358" t="s">
        <v>141</v>
      </c>
      <c r="AI76" s="672"/>
      <c r="AJ76" s="672"/>
      <c r="AK76" s="672"/>
      <c r="AL76" s="672"/>
      <c r="AM76" s="672"/>
      <c r="AN76" s="672"/>
      <c r="AO76" s="672"/>
      <c r="AP76" s="672"/>
      <c r="AQ76" s="672"/>
      <c r="AR76" s="672"/>
      <c r="AS76" s="672"/>
      <c r="AT76" s="672"/>
    </row>
    <row r="77" spans="1:46">
      <c r="B77" s="672" t="s">
        <v>1143</v>
      </c>
      <c r="C77" s="672">
        <v>12</v>
      </c>
      <c r="D77" s="672" t="s">
        <v>928</v>
      </c>
      <c r="E77" s="1177" t="s">
        <v>733</v>
      </c>
      <c r="F77" s="1177" t="s">
        <v>733</v>
      </c>
      <c r="G77" s="1177" t="s">
        <v>733</v>
      </c>
      <c r="H77" s="1177" t="s">
        <v>1166</v>
      </c>
      <c r="I77" s="1177"/>
      <c r="J77" s="1177"/>
      <c r="K77" s="672" t="s">
        <v>141</v>
      </c>
      <c r="L77" s="1177" t="s">
        <v>733</v>
      </c>
      <c r="M77" s="1177" t="s">
        <v>733</v>
      </c>
      <c r="N77" s="672" t="s">
        <v>994</v>
      </c>
      <c r="O77" s="672" t="s">
        <v>949</v>
      </c>
      <c r="P77" s="1166">
        <v>44203</v>
      </c>
      <c r="Q77" s="672">
        <v>49</v>
      </c>
      <c r="R77" s="1166">
        <v>44616</v>
      </c>
      <c r="S77" s="672">
        <v>13.77</v>
      </c>
      <c r="T77" s="672">
        <v>14</v>
      </c>
      <c r="U77" s="672">
        <v>1.1666666670000001</v>
      </c>
      <c r="V77" s="672"/>
      <c r="W77" s="1177" t="s">
        <v>733</v>
      </c>
      <c r="X77" s="672"/>
      <c r="Y77" s="672"/>
      <c r="Z77" s="672"/>
      <c r="AA77" s="672"/>
      <c r="AB77" s="672"/>
      <c r="AC77" s="672">
        <v>13.77</v>
      </c>
      <c r="AD77" s="672" t="s">
        <v>141</v>
      </c>
      <c r="AE77" s="672">
        <v>12.266666669999999</v>
      </c>
      <c r="AF77" s="672"/>
      <c r="AG77" s="672">
        <v>1</v>
      </c>
      <c r="AH77" s="2358" t="s">
        <v>141</v>
      </c>
      <c r="AI77" s="672"/>
      <c r="AJ77" s="672"/>
      <c r="AK77" s="672"/>
      <c r="AL77" s="672"/>
      <c r="AM77" s="672"/>
      <c r="AN77" s="672"/>
      <c r="AO77" s="672"/>
      <c r="AP77" s="672"/>
      <c r="AQ77" s="672"/>
      <c r="AR77" s="672"/>
      <c r="AS77" s="672"/>
      <c r="AT77" s="672"/>
    </row>
    <row r="78" spans="1:46">
      <c r="B78" s="672" t="s">
        <v>1167</v>
      </c>
      <c r="C78" s="672">
        <v>1</v>
      </c>
      <c r="D78" s="672" t="s">
        <v>928</v>
      </c>
      <c r="E78" s="672" t="s">
        <v>1168</v>
      </c>
      <c r="F78" s="672" t="s">
        <v>1168</v>
      </c>
      <c r="G78" s="672" t="s">
        <v>1168</v>
      </c>
      <c r="H78" s="672" t="s">
        <v>1169</v>
      </c>
      <c r="I78" s="672"/>
      <c r="J78" s="672"/>
      <c r="K78" s="672" t="s">
        <v>141</v>
      </c>
      <c r="L78" s="672" t="s">
        <v>1168</v>
      </c>
      <c r="M78" s="672" t="s">
        <v>1168</v>
      </c>
      <c r="N78" s="672" t="s">
        <v>937</v>
      </c>
      <c r="O78" s="672" t="s">
        <v>949</v>
      </c>
      <c r="P78" s="1179">
        <v>44053</v>
      </c>
      <c r="Q78" s="672">
        <v>48</v>
      </c>
      <c r="R78" s="1166">
        <v>44664</v>
      </c>
      <c r="S78" s="672">
        <v>20.37</v>
      </c>
      <c r="T78" s="672">
        <v>20</v>
      </c>
      <c r="U78" s="672">
        <v>1.6666666670000001</v>
      </c>
      <c r="V78" s="672"/>
      <c r="W78" s="672" t="s">
        <v>1168</v>
      </c>
      <c r="X78" s="672"/>
      <c r="Y78" s="672"/>
      <c r="Z78" s="672"/>
      <c r="AA78" s="672"/>
      <c r="AB78" s="672"/>
      <c r="AC78" s="672">
        <v>20.366666670000001</v>
      </c>
      <c r="AD78" s="672" t="s">
        <v>141</v>
      </c>
      <c r="AE78" s="672">
        <v>18.43333333</v>
      </c>
      <c r="AF78" s="672"/>
      <c r="AG78" s="672">
        <v>1</v>
      </c>
      <c r="AH78" s="2358" t="s">
        <v>141</v>
      </c>
      <c r="AI78" s="672"/>
      <c r="AJ78" s="672"/>
      <c r="AK78" s="672"/>
      <c r="AL78" s="672"/>
      <c r="AM78" s="672"/>
      <c r="AN78" s="672"/>
      <c r="AO78" s="672"/>
      <c r="AP78" s="672"/>
      <c r="AQ78" s="672"/>
      <c r="AR78" s="672"/>
      <c r="AS78" s="672"/>
      <c r="AT78" s="672"/>
    </row>
    <row r="79" spans="1:46">
      <c r="B79" s="672" t="s">
        <v>1167</v>
      </c>
      <c r="C79" s="672">
        <v>2</v>
      </c>
      <c r="D79" s="672" t="s">
        <v>928</v>
      </c>
      <c r="E79" s="672" t="s">
        <v>1170</v>
      </c>
      <c r="F79" s="672" t="s">
        <v>1170</v>
      </c>
      <c r="G79" s="672" t="s">
        <v>1170</v>
      </c>
      <c r="H79" s="672" t="s">
        <v>1171</v>
      </c>
      <c r="I79" s="672"/>
      <c r="J79" s="672"/>
      <c r="K79" s="672" t="s">
        <v>141</v>
      </c>
      <c r="L79" s="672" t="s">
        <v>1170</v>
      </c>
      <c r="M79" s="672" t="s">
        <v>1170</v>
      </c>
      <c r="N79" s="672" t="s">
        <v>937</v>
      </c>
      <c r="O79" s="672" t="s">
        <v>949</v>
      </c>
      <c r="P79" s="1179">
        <v>44053</v>
      </c>
      <c r="Q79" s="672">
        <v>38</v>
      </c>
      <c r="R79" s="1166">
        <v>44664</v>
      </c>
      <c r="S79" s="672">
        <v>20.37</v>
      </c>
      <c r="T79" s="672">
        <v>20</v>
      </c>
      <c r="U79" s="672">
        <v>1.6666666670000001</v>
      </c>
      <c r="V79" s="672"/>
      <c r="W79" s="672" t="s">
        <v>1170</v>
      </c>
      <c r="X79" s="672"/>
      <c r="Y79" s="672"/>
      <c r="Z79" s="672"/>
      <c r="AA79" s="672"/>
      <c r="AB79" s="672"/>
      <c r="AC79" s="672">
        <v>20.366666670000001</v>
      </c>
      <c r="AD79" s="672" t="s">
        <v>141</v>
      </c>
      <c r="AE79" s="672">
        <v>18.43333333</v>
      </c>
      <c r="AF79" s="672"/>
      <c r="AG79" s="672">
        <v>1</v>
      </c>
      <c r="AH79" s="2358" t="s">
        <v>141</v>
      </c>
      <c r="AI79" s="672"/>
      <c r="AJ79" s="672"/>
      <c r="AK79" s="672"/>
      <c r="AL79" s="672"/>
      <c r="AM79" s="672"/>
      <c r="AN79" s="672"/>
      <c r="AO79" s="672"/>
      <c r="AP79" s="672"/>
      <c r="AQ79" s="672"/>
      <c r="AR79" s="672"/>
      <c r="AS79" s="672"/>
      <c r="AT79" s="672"/>
    </row>
    <row r="80" spans="1:46">
      <c r="B80" s="672" t="s">
        <v>1167</v>
      </c>
      <c r="C80" s="672">
        <v>3</v>
      </c>
      <c r="D80" s="672" t="s">
        <v>928</v>
      </c>
      <c r="E80" s="672" t="s">
        <v>1172</v>
      </c>
      <c r="F80" s="672" t="s">
        <v>1172</v>
      </c>
      <c r="G80" s="672" t="s">
        <v>1172</v>
      </c>
      <c r="H80" s="672" t="s">
        <v>1173</v>
      </c>
      <c r="I80" s="672"/>
      <c r="J80" s="672"/>
      <c r="K80" s="672" t="s">
        <v>141</v>
      </c>
      <c r="L80" s="672" t="s">
        <v>1172</v>
      </c>
      <c r="M80" s="672" t="s">
        <v>1172</v>
      </c>
      <c r="N80" s="672" t="s">
        <v>937</v>
      </c>
      <c r="O80" s="672" t="s">
        <v>949</v>
      </c>
      <c r="P80" s="1179">
        <v>44053</v>
      </c>
      <c r="Q80" s="672">
        <v>34</v>
      </c>
      <c r="R80" s="1166">
        <v>44664</v>
      </c>
      <c r="S80" s="672">
        <v>20.37</v>
      </c>
      <c r="T80" s="672">
        <v>20</v>
      </c>
      <c r="U80" s="672">
        <v>1.6666666670000001</v>
      </c>
      <c r="V80" s="672"/>
      <c r="W80" s="672" t="s">
        <v>1172</v>
      </c>
      <c r="X80" s="672"/>
      <c r="Y80" s="672"/>
      <c r="Z80" s="672"/>
      <c r="AA80" s="672"/>
      <c r="AB80" s="672"/>
      <c r="AC80" s="672">
        <v>20.366666670000001</v>
      </c>
      <c r="AD80" s="672" t="s">
        <v>141</v>
      </c>
      <c r="AE80" s="672">
        <v>18.43333333</v>
      </c>
      <c r="AF80" s="672"/>
      <c r="AG80" s="672">
        <v>1</v>
      </c>
      <c r="AH80" s="2358" t="s">
        <v>141</v>
      </c>
      <c r="AI80" s="672"/>
      <c r="AJ80" s="672"/>
      <c r="AK80" s="672"/>
      <c r="AL80" s="672"/>
      <c r="AM80" s="672"/>
      <c r="AN80" s="672"/>
      <c r="AO80" s="672"/>
      <c r="AP80" s="672"/>
      <c r="AQ80" s="672"/>
      <c r="AR80" s="672"/>
      <c r="AS80" s="672"/>
      <c r="AT80" s="672"/>
    </row>
    <row r="81" spans="2:46">
      <c r="B81" s="672" t="s">
        <v>1167</v>
      </c>
      <c r="C81" s="672">
        <v>4</v>
      </c>
      <c r="D81" s="672" t="s">
        <v>928</v>
      </c>
      <c r="E81" s="672" t="s">
        <v>1174</v>
      </c>
      <c r="F81" s="672" t="s">
        <v>1174</v>
      </c>
      <c r="G81" s="672" t="s">
        <v>1174</v>
      </c>
      <c r="H81" s="672" t="s">
        <v>1175</v>
      </c>
      <c r="I81" s="672"/>
      <c r="J81" s="672"/>
      <c r="K81" s="672" t="s">
        <v>141</v>
      </c>
      <c r="L81" s="672" t="s">
        <v>1174</v>
      </c>
      <c r="M81" s="672" t="s">
        <v>1174</v>
      </c>
      <c r="N81" s="672" t="s">
        <v>937</v>
      </c>
      <c r="O81" s="672" t="s">
        <v>949</v>
      </c>
      <c r="P81" s="1179">
        <v>44053</v>
      </c>
      <c r="Q81" s="672">
        <v>42</v>
      </c>
      <c r="R81" s="1166">
        <v>44664</v>
      </c>
      <c r="S81" s="672">
        <v>20.37</v>
      </c>
      <c r="T81" s="672">
        <v>20</v>
      </c>
      <c r="U81" s="672">
        <v>1.6666666670000001</v>
      </c>
      <c r="V81" s="672"/>
      <c r="W81" s="672" t="s">
        <v>1174</v>
      </c>
      <c r="X81" s="672"/>
      <c r="Y81" s="672"/>
      <c r="Z81" s="672"/>
      <c r="AA81" s="672"/>
      <c r="AB81" s="672"/>
      <c r="AC81" s="672">
        <v>20.366666670000001</v>
      </c>
      <c r="AD81" s="672" t="s">
        <v>141</v>
      </c>
      <c r="AE81" s="672">
        <v>18.43333333</v>
      </c>
      <c r="AF81" s="672"/>
      <c r="AG81" s="672">
        <v>1</v>
      </c>
      <c r="AH81" s="2358" t="s">
        <v>141</v>
      </c>
      <c r="AI81" s="672"/>
      <c r="AJ81" s="672"/>
      <c r="AK81" s="672"/>
      <c r="AL81" s="672"/>
      <c r="AM81" s="672"/>
      <c r="AN81" s="672"/>
      <c r="AO81" s="672"/>
      <c r="AP81" s="672"/>
      <c r="AQ81" s="672"/>
      <c r="AR81" s="672"/>
      <c r="AS81" s="672"/>
      <c r="AT81" s="672"/>
    </row>
    <row r="82" spans="2:46">
      <c r="B82" s="672" t="s">
        <v>1167</v>
      </c>
      <c r="C82" s="672">
        <v>9</v>
      </c>
      <c r="D82" s="672" t="s">
        <v>928</v>
      </c>
      <c r="E82" s="672" t="s">
        <v>1176</v>
      </c>
      <c r="F82" s="672" t="s">
        <v>1176</v>
      </c>
      <c r="G82" s="672" t="s">
        <v>1176</v>
      </c>
      <c r="H82" s="672" t="s">
        <v>1177</v>
      </c>
      <c r="I82" s="672"/>
      <c r="J82" s="672"/>
      <c r="K82" s="672" t="s">
        <v>387</v>
      </c>
      <c r="L82" s="672" t="s">
        <v>1176</v>
      </c>
      <c r="M82" s="672" t="s">
        <v>1176</v>
      </c>
      <c r="N82" s="672" t="s">
        <v>937</v>
      </c>
      <c r="O82" s="672" t="s">
        <v>995</v>
      </c>
      <c r="P82" s="1179">
        <v>44053</v>
      </c>
      <c r="Q82" s="672">
        <v>27</v>
      </c>
      <c r="R82" s="1166">
        <v>44657</v>
      </c>
      <c r="S82" s="672">
        <v>20.13</v>
      </c>
      <c r="T82" s="672">
        <v>20</v>
      </c>
      <c r="U82" s="672">
        <v>1.6666666670000001</v>
      </c>
      <c r="V82" s="672"/>
      <c r="W82" s="672" t="s">
        <v>1176</v>
      </c>
      <c r="X82" s="672"/>
      <c r="Y82" s="672"/>
      <c r="Z82" s="672"/>
      <c r="AA82" s="672"/>
      <c r="AB82" s="672"/>
      <c r="AC82" s="672">
        <v>20.13</v>
      </c>
      <c r="AD82" s="672" t="s">
        <v>387</v>
      </c>
      <c r="AE82" s="672">
        <v>18.43333333</v>
      </c>
      <c r="AF82" s="672"/>
      <c r="AG82" s="672">
        <v>1</v>
      </c>
      <c r="AH82" s="2358" t="s">
        <v>932</v>
      </c>
      <c r="AI82" s="672"/>
      <c r="AJ82" s="672"/>
      <c r="AK82" s="672"/>
      <c r="AL82" s="672"/>
      <c r="AM82" s="672"/>
      <c r="AN82" s="672"/>
      <c r="AO82" s="672"/>
      <c r="AP82" s="672"/>
      <c r="AQ82" s="672"/>
      <c r="AR82" s="672"/>
      <c r="AS82" s="672"/>
      <c r="AT82" s="672"/>
    </row>
    <row r="83" spans="2:46">
      <c r="B83" s="672" t="s">
        <v>1167</v>
      </c>
      <c r="C83" s="672">
        <v>10</v>
      </c>
      <c r="D83" s="672" t="s">
        <v>928</v>
      </c>
      <c r="E83" s="672" t="s">
        <v>1178</v>
      </c>
      <c r="F83" s="672" t="s">
        <v>1178</v>
      </c>
      <c r="G83" s="672" t="s">
        <v>1178</v>
      </c>
      <c r="H83" s="672" t="s">
        <v>1179</v>
      </c>
      <c r="I83" s="672"/>
      <c r="J83" s="672"/>
      <c r="K83" s="672" t="s">
        <v>387</v>
      </c>
      <c r="L83" s="672" t="s">
        <v>1178</v>
      </c>
      <c r="M83" s="672" t="s">
        <v>1178</v>
      </c>
      <c r="N83" s="672" t="s">
        <v>937</v>
      </c>
      <c r="O83" s="672" t="s">
        <v>995</v>
      </c>
      <c r="P83" s="1179">
        <v>44053</v>
      </c>
      <c r="Q83" s="672">
        <v>29</v>
      </c>
      <c r="R83" s="1166">
        <v>44657</v>
      </c>
      <c r="S83" s="672">
        <v>20.13</v>
      </c>
      <c r="T83" s="672">
        <v>20</v>
      </c>
      <c r="U83" s="672">
        <v>1.6666666670000001</v>
      </c>
      <c r="V83" s="672"/>
      <c r="W83" s="672" t="s">
        <v>1178</v>
      </c>
      <c r="X83" s="672"/>
      <c r="Y83" s="672"/>
      <c r="Z83" s="672"/>
      <c r="AA83" s="672"/>
      <c r="AB83" s="672"/>
      <c r="AC83" s="672">
        <v>20.13</v>
      </c>
      <c r="AD83" s="672" t="s">
        <v>387</v>
      </c>
      <c r="AE83" s="672">
        <v>18.43333333</v>
      </c>
      <c r="AF83" s="672"/>
      <c r="AG83" s="672">
        <v>1</v>
      </c>
      <c r="AH83" s="2358" t="s">
        <v>932</v>
      </c>
      <c r="AI83" s="672"/>
      <c r="AJ83" s="672"/>
      <c r="AK83" s="672"/>
      <c r="AL83" s="672"/>
      <c r="AM83" s="672"/>
      <c r="AN83" s="672"/>
      <c r="AO83" s="672"/>
      <c r="AP83" s="672"/>
      <c r="AQ83" s="672"/>
      <c r="AR83" s="672"/>
      <c r="AS83" s="672"/>
      <c r="AT83" s="672"/>
    </row>
    <row r="84" spans="2:46">
      <c r="B84" s="672" t="s">
        <v>1167</v>
      </c>
      <c r="C84" s="672">
        <v>11</v>
      </c>
      <c r="D84" s="672" t="s">
        <v>928</v>
      </c>
      <c r="E84" s="672" t="s">
        <v>1180</v>
      </c>
      <c r="F84" s="672" t="s">
        <v>1180</v>
      </c>
      <c r="G84" s="672" t="s">
        <v>1180</v>
      </c>
      <c r="H84" s="672" t="s">
        <v>1181</v>
      </c>
      <c r="I84" s="672"/>
      <c r="J84" s="672"/>
      <c r="K84" s="672" t="s">
        <v>387</v>
      </c>
      <c r="L84" s="672" t="s">
        <v>1180</v>
      </c>
      <c r="M84" s="672" t="s">
        <v>1180</v>
      </c>
      <c r="N84" s="672" t="s">
        <v>937</v>
      </c>
      <c r="O84" s="672" t="s">
        <v>995</v>
      </c>
      <c r="P84" s="1179">
        <v>44053</v>
      </c>
      <c r="Q84" s="672">
        <v>37</v>
      </c>
      <c r="R84" s="1166">
        <v>44657</v>
      </c>
      <c r="S84" s="672">
        <v>20.13</v>
      </c>
      <c r="T84" s="672">
        <v>20</v>
      </c>
      <c r="U84" s="672">
        <v>1.6666666670000001</v>
      </c>
      <c r="V84" s="672"/>
      <c r="W84" s="672" t="s">
        <v>1180</v>
      </c>
      <c r="X84" s="672"/>
      <c r="Y84" s="672"/>
      <c r="Z84" s="672"/>
      <c r="AA84" s="672"/>
      <c r="AB84" s="672"/>
      <c r="AC84" s="672">
        <v>20.13</v>
      </c>
      <c r="AD84" s="672" t="s">
        <v>387</v>
      </c>
      <c r="AE84" s="672">
        <v>18.43333333</v>
      </c>
      <c r="AF84" s="672"/>
      <c r="AG84" s="672">
        <v>1</v>
      </c>
      <c r="AH84" s="2358" t="s">
        <v>932</v>
      </c>
      <c r="AI84" s="672"/>
      <c r="AJ84" s="672"/>
      <c r="AK84" s="672"/>
      <c r="AL84" s="672"/>
      <c r="AM84" s="672"/>
      <c r="AN84" s="672"/>
      <c r="AO84" s="672"/>
      <c r="AP84" s="672"/>
      <c r="AQ84" s="672"/>
      <c r="AR84" s="672"/>
      <c r="AS84" s="672"/>
      <c r="AT84" s="672"/>
    </row>
    <row r="85" spans="2:46">
      <c r="B85" s="672" t="s">
        <v>1167</v>
      </c>
      <c r="C85" s="672">
        <v>12</v>
      </c>
      <c r="D85" s="672" t="s">
        <v>928</v>
      </c>
      <c r="E85" s="672" t="s">
        <v>1182</v>
      </c>
      <c r="F85" s="672" t="s">
        <v>1182</v>
      </c>
      <c r="G85" s="672" t="s">
        <v>1182</v>
      </c>
      <c r="H85" s="672" t="s">
        <v>1183</v>
      </c>
      <c r="I85" s="672"/>
      <c r="J85" s="672"/>
      <c r="K85" s="672" t="s">
        <v>387</v>
      </c>
      <c r="L85" s="672" t="s">
        <v>1182</v>
      </c>
      <c r="M85" s="672" t="s">
        <v>1182</v>
      </c>
      <c r="N85" s="672" t="s">
        <v>937</v>
      </c>
      <c r="O85" s="672" t="s">
        <v>995</v>
      </c>
      <c r="P85" s="1179">
        <v>44053</v>
      </c>
      <c r="Q85" s="672">
        <v>34</v>
      </c>
      <c r="R85" s="1166">
        <v>44657</v>
      </c>
      <c r="S85" s="672">
        <v>20.13</v>
      </c>
      <c r="T85" s="672">
        <v>20</v>
      </c>
      <c r="U85" s="672">
        <v>1.6666666670000001</v>
      </c>
      <c r="V85" s="672"/>
      <c r="W85" s="672" t="s">
        <v>1182</v>
      </c>
      <c r="X85" s="672"/>
      <c r="Y85" s="672"/>
      <c r="Z85" s="672"/>
      <c r="AA85" s="672"/>
      <c r="AB85" s="672"/>
      <c r="AC85" s="672">
        <v>20.13</v>
      </c>
      <c r="AD85" s="672" t="s">
        <v>387</v>
      </c>
      <c r="AE85" s="672">
        <v>18.43333333</v>
      </c>
      <c r="AF85" s="672"/>
      <c r="AG85" s="672">
        <v>1</v>
      </c>
      <c r="AH85" s="2358" t="s">
        <v>932</v>
      </c>
      <c r="AI85" s="672"/>
      <c r="AJ85" s="672"/>
      <c r="AK85" s="672"/>
      <c r="AL85" s="672"/>
      <c r="AM85" s="672"/>
      <c r="AN85" s="672"/>
      <c r="AO85" s="672"/>
      <c r="AP85" s="672"/>
      <c r="AQ85" s="672"/>
      <c r="AR85" s="672"/>
      <c r="AS85" s="672"/>
      <c r="AT85" s="672"/>
    </row>
    <row r="86" spans="2:46">
      <c r="B86" s="672" t="s">
        <v>1167</v>
      </c>
      <c r="C86" s="672">
        <v>13</v>
      </c>
      <c r="D86" s="672" t="s">
        <v>928</v>
      </c>
      <c r="E86" s="672" t="s">
        <v>1184</v>
      </c>
      <c r="F86" s="672" t="s">
        <v>1184</v>
      </c>
      <c r="G86" s="672" t="s">
        <v>1184</v>
      </c>
      <c r="H86" s="672" t="s">
        <v>1185</v>
      </c>
      <c r="I86" s="672"/>
      <c r="J86" s="672"/>
      <c r="K86" s="672" t="s">
        <v>387</v>
      </c>
      <c r="L86" s="672" t="s">
        <v>1184</v>
      </c>
      <c r="M86" s="672" t="s">
        <v>1184</v>
      </c>
      <c r="N86" s="672" t="s">
        <v>937</v>
      </c>
      <c r="O86" s="672" t="s">
        <v>995</v>
      </c>
      <c r="P86" s="1179">
        <v>44053</v>
      </c>
      <c r="Q86" s="672">
        <v>29</v>
      </c>
      <c r="R86" s="1166">
        <v>44657</v>
      </c>
      <c r="S86" s="672">
        <v>20.13</v>
      </c>
      <c r="T86" s="672">
        <v>20</v>
      </c>
      <c r="U86" s="672">
        <v>1.6666666670000001</v>
      </c>
      <c r="V86" s="672"/>
      <c r="W86" s="672" t="s">
        <v>1184</v>
      </c>
      <c r="X86" s="672"/>
      <c r="Y86" s="672"/>
      <c r="Z86" s="672"/>
      <c r="AA86" s="672"/>
      <c r="AB86" s="672"/>
      <c r="AC86" s="672">
        <v>20.13</v>
      </c>
      <c r="AD86" s="672" t="s">
        <v>387</v>
      </c>
      <c r="AE86" s="672">
        <v>18.43333333</v>
      </c>
      <c r="AF86" s="672"/>
      <c r="AG86" s="672">
        <v>1</v>
      </c>
      <c r="AH86" s="2358" t="s">
        <v>932</v>
      </c>
      <c r="AI86" s="672"/>
      <c r="AJ86" s="672"/>
      <c r="AK86" s="672"/>
      <c r="AL86" s="672"/>
      <c r="AM86" s="672"/>
      <c r="AN86" s="672"/>
      <c r="AO86" s="672"/>
      <c r="AP86" s="672"/>
      <c r="AQ86" s="672"/>
      <c r="AR86" s="672"/>
      <c r="AS86" s="672"/>
      <c r="AT86" s="672"/>
    </row>
    <row r="87" spans="2:46">
      <c r="B87" s="672" t="s">
        <v>1167</v>
      </c>
      <c r="C87" s="672">
        <v>14</v>
      </c>
      <c r="D87" s="672" t="s">
        <v>928</v>
      </c>
      <c r="E87" s="672" t="s">
        <v>1186</v>
      </c>
      <c r="F87" s="672" t="s">
        <v>1186</v>
      </c>
      <c r="G87" s="672" t="s">
        <v>1186</v>
      </c>
      <c r="H87" s="672" t="s">
        <v>1187</v>
      </c>
      <c r="I87" s="672"/>
      <c r="J87" s="672"/>
      <c r="K87" s="672" t="s">
        <v>141</v>
      </c>
      <c r="L87" s="672" t="s">
        <v>1186</v>
      </c>
      <c r="M87" s="672" t="s">
        <v>1186</v>
      </c>
      <c r="N87" s="672" t="s">
        <v>937</v>
      </c>
      <c r="O87" s="672" t="s">
        <v>995</v>
      </c>
      <c r="P87" s="1179">
        <v>44053</v>
      </c>
      <c r="Q87" s="672">
        <v>58</v>
      </c>
      <c r="R87" s="1166">
        <v>44657</v>
      </c>
      <c r="S87" s="672">
        <v>20.13</v>
      </c>
      <c r="T87" s="672">
        <v>20</v>
      </c>
      <c r="U87" s="672">
        <v>1.6666666670000001</v>
      </c>
      <c r="V87" s="672"/>
      <c r="W87" s="672" t="s">
        <v>1186</v>
      </c>
      <c r="X87" s="672"/>
      <c r="Y87" s="672"/>
      <c r="Z87" s="672"/>
      <c r="AA87" s="672"/>
      <c r="AB87" s="672"/>
      <c r="AC87" s="672">
        <v>20.13</v>
      </c>
      <c r="AD87" s="672" t="s">
        <v>141</v>
      </c>
      <c r="AE87" s="672">
        <v>18.43333333</v>
      </c>
      <c r="AF87" s="672"/>
      <c r="AG87" s="672">
        <v>1</v>
      </c>
      <c r="AH87" s="2358" t="s">
        <v>141</v>
      </c>
      <c r="AI87" s="672"/>
      <c r="AJ87" s="672"/>
      <c r="AK87" s="672"/>
      <c r="AL87" s="672"/>
      <c r="AM87" s="672"/>
      <c r="AN87" s="672"/>
      <c r="AO87" s="672"/>
      <c r="AP87" s="672"/>
      <c r="AQ87" s="672"/>
      <c r="AR87" s="672"/>
      <c r="AS87" s="672"/>
      <c r="AT87" s="672"/>
    </row>
    <row r="88" spans="2:46">
      <c r="B88" s="672" t="s">
        <v>1167</v>
      </c>
      <c r="C88" s="672">
        <v>15</v>
      </c>
      <c r="D88" s="672" t="s">
        <v>928</v>
      </c>
      <c r="E88" s="672" t="s">
        <v>1188</v>
      </c>
      <c r="F88" s="672" t="s">
        <v>1188</v>
      </c>
      <c r="G88" s="672" t="s">
        <v>1188</v>
      </c>
      <c r="H88" s="672" t="s">
        <v>1189</v>
      </c>
      <c r="I88" s="672"/>
      <c r="J88" s="672"/>
      <c r="K88" s="672" t="s">
        <v>141</v>
      </c>
      <c r="L88" s="672" t="s">
        <v>1188</v>
      </c>
      <c r="M88" s="672" t="s">
        <v>1188</v>
      </c>
      <c r="N88" s="672" t="s">
        <v>937</v>
      </c>
      <c r="O88" s="672" t="s">
        <v>995</v>
      </c>
      <c r="P88" s="1179">
        <v>44053</v>
      </c>
      <c r="Q88" s="672">
        <v>51</v>
      </c>
      <c r="R88" s="1166">
        <v>44657</v>
      </c>
      <c r="S88" s="672">
        <v>20.13</v>
      </c>
      <c r="T88" s="672">
        <v>20</v>
      </c>
      <c r="U88" s="672">
        <v>1.6666666670000001</v>
      </c>
      <c r="V88" s="672"/>
      <c r="W88" s="672" t="s">
        <v>1188</v>
      </c>
      <c r="X88" s="672"/>
      <c r="Y88" s="672"/>
      <c r="Z88" s="672"/>
      <c r="AA88" s="672"/>
      <c r="AB88" s="672"/>
      <c r="AC88" s="672">
        <v>20.13</v>
      </c>
      <c r="AD88" s="672" t="s">
        <v>141</v>
      </c>
      <c r="AE88" s="672">
        <v>18.43333333</v>
      </c>
      <c r="AF88" s="672"/>
      <c r="AG88" s="672">
        <v>1</v>
      </c>
      <c r="AH88" s="2358" t="s">
        <v>141</v>
      </c>
      <c r="AI88" s="672"/>
      <c r="AJ88" s="672"/>
      <c r="AK88" s="672"/>
      <c r="AL88" s="672"/>
      <c r="AM88" s="672"/>
      <c r="AN88" s="672"/>
      <c r="AO88" s="672"/>
      <c r="AP88" s="672"/>
      <c r="AQ88" s="672"/>
      <c r="AR88" s="672"/>
      <c r="AS88" s="672"/>
      <c r="AT88" s="672"/>
    </row>
    <row r="89" spans="2:46">
      <c r="B89" s="672" t="s">
        <v>1167</v>
      </c>
      <c r="C89" s="672">
        <v>16</v>
      </c>
      <c r="D89" s="672" t="s">
        <v>928</v>
      </c>
      <c r="E89" s="672" t="s">
        <v>1190</v>
      </c>
      <c r="F89" s="672" t="s">
        <v>1190</v>
      </c>
      <c r="G89" s="672" t="s">
        <v>1190</v>
      </c>
      <c r="H89" s="672" t="s">
        <v>1191</v>
      </c>
      <c r="I89" s="672"/>
      <c r="J89" s="672"/>
      <c r="K89" s="672" t="s">
        <v>141</v>
      </c>
      <c r="L89" s="672" t="s">
        <v>1190</v>
      </c>
      <c r="M89" s="672" t="s">
        <v>1190</v>
      </c>
      <c r="N89" s="672" t="s">
        <v>937</v>
      </c>
      <c r="O89" s="672" t="s">
        <v>995</v>
      </c>
      <c r="P89" s="1179">
        <v>44053</v>
      </c>
      <c r="Q89" s="672">
        <v>56</v>
      </c>
      <c r="R89" s="1166">
        <v>44657</v>
      </c>
      <c r="S89" s="672">
        <v>20.13</v>
      </c>
      <c r="T89" s="672">
        <v>20</v>
      </c>
      <c r="U89" s="672">
        <v>1.6666666670000001</v>
      </c>
      <c r="V89" s="672"/>
      <c r="W89" s="672" t="s">
        <v>1190</v>
      </c>
      <c r="X89" s="672"/>
      <c r="Y89" s="672"/>
      <c r="Z89" s="672"/>
      <c r="AA89" s="672"/>
      <c r="AB89" s="672"/>
      <c r="AC89" s="672">
        <v>20.13</v>
      </c>
      <c r="AD89" s="672" t="s">
        <v>141</v>
      </c>
      <c r="AE89" s="672">
        <v>18.43333333</v>
      </c>
      <c r="AF89" s="672"/>
      <c r="AG89" s="672">
        <v>1</v>
      </c>
      <c r="AH89" s="2358" t="s">
        <v>141</v>
      </c>
      <c r="AI89" s="672"/>
      <c r="AJ89" s="672"/>
      <c r="AK89" s="672"/>
      <c r="AL89" s="672"/>
      <c r="AM89" s="672"/>
      <c r="AN89" s="672"/>
      <c r="AO89" s="672"/>
      <c r="AP89" s="672"/>
      <c r="AQ89" s="672"/>
      <c r="AR89" s="672"/>
      <c r="AS89" s="672"/>
      <c r="AT89" s="672"/>
    </row>
    <row r="90" spans="2:46">
      <c r="B90" s="672" t="s">
        <v>1167</v>
      </c>
      <c r="C90" s="672">
        <v>17</v>
      </c>
      <c r="D90" s="672" t="s">
        <v>928</v>
      </c>
      <c r="E90" s="672" t="s">
        <v>1192</v>
      </c>
      <c r="F90" s="672" t="s">
        <v>1192</v>
      </c>
      <c r="G90" s="672" t="s">
        <v>1192</v>
      </c>
      <c r="H90" s="672" t="s">
        <v>1193</v>
      </c>
      <c r="I90" s="672"/>
      <c r="J90" s="672"/>
      <c r="K90" s="672" t="s">
        <v>141</v>
      </c>
      <c r="L90" s="672" t="s">
        <v>1192</v>
      </c>
      <c r="M90" s="672" t="s">
        <v>1192</v>
      </c>
      <c r="N90" s="672" t="s">
        <v>937</v>
      </c>
      <c r="O90" s="672" t="s">
        <v>995</v>
      </c>
      <c r="P90" s="1179">
        <v>44053</v>
      </c>
      <c r="Q90" s="672">
        <v>50</v>
      </c>
      <c r="R90" s="1166">
        <v>44657</v>
      </c>
      <c r="S90" s="672">
        <v>20.13</v>
      </c>
      <c r="T90" s="672">
        <v>20</v>
      </c>
      <c r="U90" s="672">
        <v>1.6666666670000001</v>
      </c>
      <c r="V90" s="672"/>
      <c r="W90" s="672" t="s">
        <v>1192</v>
      </c>
      <c r="X90" s="672"/>
      <c r="Y90" s="672"/>
      <c r="Z90" s="672"/>
      <c r="AA90" s="672"/>
      <c r="AB90" s="672"/>
      <c r="AC90" s="672">
        <v>20.13</v>
      </c>
      <c r="AD90" s="672" t="s">
        <v>141</v>
      </c>
      <c r="AE90" s="672">
        <v>18.43333333</v>
      </c>
      <c r="AF90" s="672"/>
      <c r="AG90" s="672">
        <v>1</v>
      </c>
      <c r="AH90" s="2358" t="s">
        <v>141</v>
      </c>
      <c r="AI90" s="672"/>
      <c r="AJ90" s="672"/>
      <c r="AK90" s="672"/>
      <c r="AL90" s="672"/>
      <c r="AM90" s="672"/>
      <c r="AN90" s="672"/>
      <c r="AO90" s="672"/>
      <c r="AP90" s="672"/>
      <c r="AQ90" s="672"/>
      <c r="AR90" s="672"/>
      <c r="AS90" s="672"/>
      <c r="AT90" s="672"/>
    </row>
    <row r="91" spans="2:46">
      <c r="B91" s="672" t="s">
        <v>1167</v>
      </c>
      <c r="C91" s="672">
        <v>19</v>
      </c>
      <c r="D91" s="672" t="s">
        <v>928</v>
      </c>
      <c r="E91" s="672" t="s">
        <v>1194</v>
      </c>
      <c r="F91" s="672" t="s">
        <v>1194</v>
      </c>
      <c r="G91" s="672" t="s">
        <v>1194</v>
      </c>
      <c r="H91" s="672" t="s">
        <v>1195</v>
      </c>
      <c r="I91" s="672"/>
      <c r="J91" s="672"/>
      <c r="K91" s="672" t="s">
        <v>387</v>
      </c>
      <c r="L91" s="672" t="s">
        <v>1194</v>
      </c>
      <c r="M91" s="672" t="s">
        <v>1194</v>
      </c>
      <c r="N91" s="672" t="s">
        <v>937</v>
      </c>
      <c r="O91" s="672" t="s">
        <v>949</v>
      </c>
      <c r="P91" s="1179">
        <v>44057</v>
      </c>
      <c r="Q91" s="672">
        <v>33</v>
      </c>
      <c r="R91" s="1166">
        <v>44665</v>
      </c>
      <c r="S91" s="672">
        <v>20.27</v>
      </c>
      <c r="T91" s="672">
        <v>20</v>
      </c>
      <c r="U91" s="672">
        <v>1.6666666670000001</v>
      </c>
      <c r="V91" s="672"/>
      <c r="W91" s="672" t="s">
        <v>1194</v>
      </c>
      <c r="X91" s="672"/>
      <c r="Y91" s="672"/>
      <c r="Z91" s="672"/>
      <c r="AA91" s="672"/>
      <c r="AB91" s="672"/>
      <c r="AC91" s="672">
        <v>20.266666669999999</v>
      </c>
      <c r="AD91" s="672" t="s">
        <v>387</v>
      </c>
      <c r="AE91" s="672">
        <v>18.3</v>
      </c>
      <c r="AF91" s="672"/>
      <c r="AG91" s="672">
        <v>1</v>
      </c>
      <c r="AH91" s="2358" t="s">
        <v>932</v>
      </c>
      <c r="AI91" s="672"/>
      <c r="AJ91" s="672"/>
      <c r="AK91" s="672"/>
      <c r="AL91" s="672"/>
      <c r="AM91" s="672"/>
      <c r="AN91" s="672"/>
      <c r="AO91" s="672"/>
      <c r="AP91" s="672"/>
      <c r="AQ91" s="672"/>
      <c r="AR91" s="672"/>
      <c r="AS91" s="672"/>
      <c r="AT91" s="672"/>
    </row>
    <row r="92" spans="2:46">
      <c r="B92" s="672" t="s">
        <v>1167</v>
      </c>
      <c r="C92" s="672">
        <v>20</v>
      </c>
      <c r="D92" s="672" t="s">
        <v>928</v>
      </c>
      <c r="E92" s="672" t="s">
        <v>1196</v>
      </c>
      <c r="F92" s="672" t="s">
        <v>1196</v>
      </c>
      <c r="G92" s="672" t="s">
        <v>1196</v>
      </c>
      <c r="H92" s="672" t="s">
        <v>1197</v>
      </c>
      <c r="I92" s="672"/>
      <c r="J92" s="672"/>
      <c r="K92" s="672" t="s">
        <v>387</v>
      </c>
      <c r="L92" s="672" t="s">
        <v>1196</v>
      </c>
      <c r="M92" s="672" t="s">
        <v>1196</v>
      </c>
      <c r="N92" s="672" t="s">
        <v>937</v>
      </c>
      <c r="O92" s="672" t="s">
        <v>949</v>
      </c>
      <c r="P92" s="1179">
        <v>44057</v>
      </c>
      <c r="Q92" s="672">
        <v>38</v>
      </c>
      <c r="R92" s="1166">
        <v>44665</v>
      </c>
      <c r="S92" s="672">
        <v>20.27</v>
      </c>
      <c r="T92" s="672">
        <v>20</v>
      </c>
      <c r="U92" s="672">
        <v>1.6666666670000001</v>
      </c>
      <c r="V92" s="672"/>
      <c r="W92" s="672" t="s">
        <v>1196</v>
      </c>
      <c r="X92" s="672"/>
      <c r="Y92" s="672"/>
      <c r="Z92" s="672"/>
      <c r="AA92" s="672"/>
      <c r="AB92" s="672"/>
      <c r="AC92" s="672">
        <v>20.266666669999999</v>
      </c>
      <c r="AD92" s="672" t="s">
        <v>387</v>
      </c>
      <c r="AE92" s="672">
        <v>18.3</v>
      </c>
      <c r="AF92" s="672"/>
      <c r="AG92" s="672">
        <v>1</v>
      </c>
      <c r="AH92" s="2358" t="s">
        <v>932</v>
      </c>
      <c r="AI92" s="672"/>
      <c r="AJ92" s="672"/>
      <c r="AK92" s="672"/>
      <c r="AL92" s="672"/>
      <c r="AM92" s="672"/>
      <c r="AN92" s="672"/>
      <c r="AO92" s="672"/>
      <c r="AP92" s="672"/>
      <c r="AQ92" s="672"/>
      <c r="AR92" s="672"/>
      <c r="AS92" s="672"/>
      <c r="AT92" s="672"/>
    </row>
    <row r="93" spans="2:46">
      <c r="B93" s="672" t="s">
        <v>1167</v>
      </c>
      <c r="C93" s="672">
        <v>21</v>
      </c>
      <c r="D93" s="672" t="s">
        <v>928</v>
      </c>
      <c r="E93" s="672" t="s">
        <v>1198</v>
      </c>
      <c r="F93" s="672" t="s">
        <v>1198</v>
      </c>
      <c r="G93" s="672" t="s">
        <v>1198</v>
      </c>
      <c r="H93" s="672" t="s">
        <v>1199</v>
      </c>
      <c r="I93" s="672"/>
      <c r="J93" s="672"/>
      <c r="K93" s="672" t="s">
        <v>387</v>
      </c>
      <c r="L93" s="672" t="s">
        <v>1198</v>
      </c>
      <c r="M93" s="672" t="s">
        <v>1198</v>
      </c>
      <c r="N93" s="672" t="s">
        <v>937</v>
      </c>
      <c r="O93" s="672" t="s">
        <v>949</v>
      </c>
      <c r="P93" s="1179">
        <v>44057</v>
      </c>
      <c r="Q93" s="672">
        <v>37</v>
      </c>
      <c r="R93" s="1166">
        <v>44665</v>
      </c>
      <c r="S93" s="672">
        <v>20.27</v>
      </c>
      <c r="T93" s="672">
        <v>20</v>
      </c>
      <c r="U93" s="672">
        <v>1.6666666670000001</v>
      </c>
      <c r="V93" s="672"/>
      <c r="W93" s="672" t="s">
        <v>1198</v>
      </c>
      <c r="X93" s="672"/>
      <c r="Y93" s="672"/>
      <c r="Z93" s="672"/>
      <c r="AA93" s="672"/>
      <c r="AB93" s="672"/>
      <c r="AC93" s="672">
        <v>20.266666669999999</v>
      </c>
      <c r="AD93" s="672" t="s">
        <v>387</v>
      </c>
      <c r="AE93" s="672">
        <v>18.3</v>
      </c>
      <c r="AF93" s="672"/>
      <c r="AG93" s="672">
        <v>1</v>
      </c>
      <c r="AH93" s="2358" t="s">
        <v>932</v>
      </c>
      <c r="AI93" s="672"/>
      <c r="AJ93" s="672"/>
      <c r="AK93" s="672"/>
      <c r="AL93" s="672"/>
      <c r="AM93" s="672"/>
      <c r="AN93" s="672"/>
      <c r="AO93" s="672"/>
      <c r="AP93" s="672"/>
      <c r="AQ93" s="672"/>
      <c r="AR93" s="672"/>
      <c r="AS93" s="672"/>
      <c r="AT93" s="672"/>
    </row>
    <row r="94" spans="2:46">
      <c r="B94" s="672" t="s">
        <v>1167</v>
      </c>
      <c r="C94" s="672">
        <v>22</v>
      </c>
      <c r="D94" s="672" t="s">
        <v>928</v>
      </c>
      <c r="E94" s="672" t="s">
        <v>1200</v>
      </c>
      <c r="F94" s="672" t="s">
        <v>1200</v>
      </c>
      <c r="G94" s="672" t="s">
        <v>1200</v>
      </c>
      <c r="H94" s="672" t="s">
        <v>1201</v>
      </c>
      <c r="I94" s="672"/>
      <c r="J94" s="672"/>
      <c r="K94" s="672" t="s">
        <v>387</v>
      </c>
      <c r="L94" s="672" t="s">
        <v>1200</v>
      </c>
      <c r="M94" s="672" t="s">
        <v>1200</v>
      </c>
      <c r="N94" s="672" t="s">
        <v>937</v>
      </c>
      <c r="O94" s="672" t="s">
        <v>949</v>
      </c>
      <c r="P94" s="1179">
        <v>44081</v>
      </c>
      <c r="Q94" s="672">
        <v>34</v>
      </c>
      <c r="R94" s="1166">
        <v>44665</v>
      </c>
      <c r="S94" s="672">
        <v>19.47</v>
      </c>
      <c r="T94" s="672">
        <v>19</v>
      </c>
      <c r="U94" s="672">
        <v>1.5833333329999999</v>
      </c>
      <c r="V94" s="672"/>
      <c r="W94" s="672" t="s">
        <v>1200</v>
      </c>
      <c r="X94" s="672"/>
      <c r="Y94" s="672"/>
      <c r="Z94" s="672"/>
      <c r="AA94" s="672"/>
      <c r="AB94" s="672"/>
      <c r="AC94" s="672">
        <v>19.466666669999999</v>
      </c>
      <c r="AD94" s="672" t="s">
        <v>387</v>
      </c>
      <c r="AE94" s="672">
        <v>17.5</v>
      </c>
      <c r="AF94" s="672"/>
      <c r="AG94" s="672">
        <v>1</v>
      </c>
      <c r="AH94" s="2358" t="s">
        <v>932</v>
      </c>
      <c r="AI94" s="672"/>
      <c r="AJ94" s="672"/>
      <c r="AK94" s="672"/>
      <c r="AL94" s="672"/>
      <c r="AM94" s="672"/>
      <c r="AN94" s="672"/>
      <c r="AO94" s="672"/>
      <c r="AP94" s="672"/>
      <c r="AQ94" s="672"/>
      <c r="AR94" s="672"/>
      <c r="AS94" s="672"/>
      <c r="AT94" s="672"/>
    </row>
    <row r="95" spans="2:46">
      <c r="B95" s="672" t="s">
        <v>1167</v>
      </c>
      <c r="C95" s="672">
        <v>23</v>
      </c>
      <c r="D95" s="672" t="s">
        <v>928</v>
      </c>
      <c r="E95" s="672" t="s">
        <v>1202</v>
      </c>
      <c r="F95" s="672" t="s">
        <v>1202</v>
      </c>
      <c r="G95" s="672" t="s">
        <v>1202</v>
      </c>
      <c r="H95" s="672" t="s">
        <v>1203</v>
      </c>
      <c r="I95" s="672"/>
      <c r="J95" s="672"/>
      <c r="K95" s="672" t="s">
        <v>387</v>
      </c>
      <c r="L95" s="672" t="s">
        <v>1202</v>
      </c>
      <c r="M95" s="672" t="s">
        <v>1202</v>
      </c>
      <c r="N95" s="672" t="s">
        <v>937</v>
      </c>
      <c r="O95" s="672" t="s">
        <v>949</v>
      </c>
      <c r="P95" s="1179">
        <v>44081</v>
      </c>
      <c r="Q95" s="672">
        <v>32</v>
      </c>
      <c r="R95" s="1166">
        <v>44665</v>
      </c>
      <c r="S95" s="672">
        <v>19.47</v>
      </c>
      <c r="T95" s="672">
        <v>19</v>
      </c>
      <c r="U95" s="672">
        <v>1.5833333329999999</v>
      </c>
      <c r="V95" s="672"/>
      <c r="W95" s="672" t="s">
        <v>1202</v>
      </c>
      <c r="X95" s="672"/>
      <c r="Y95" s="672"/>
      <c r="Z95" s="672"/>
      <c r="AA95" s="672"/>
      <c r="AB95" s="672"/>
      <c r="AC95" s="672">
        <v>19.466666669999999</v>
      </c>
      <c r="AD95" s="672" t="s">
        <v>387</v>
      </c>
      <c r="AE95" s="672">
        <v>17.5</v>
      </c>
      <c r="AF95" s="672"/>
      <c r="AG95" s="672">
        <v>1</v>
      </c>
      <c r="AH95" s="2358" t="s">
        <v>932</v>
      </c>
      <c r="AI95" s="672"/>
      <c r="AJ95" s="672"/>
      <c r="AK95" s="672"/>
      <c r="AL95" s="672"/>
      <c r="AM95" s="672"/>
      <c r="AN95" s="672"/>
      <c r="AO95" s="672"/>
      <c r="AP95" s="672"/>
      <c r="AQ95" s="672"/>
      <c r="AR95" s="672"/>
      <c r="AS95" s="672"/>
      <c r="AT95" s="672"/>
    </row>
    <row r="96" spans="2:46">
      <c r="B96" s="672" t="s">
        <v>1167</v>
      </c>
      <c r="C96" s="672">
        <v>24</v>
      </c>
      <c r="D96" s="672" t="s">
        <v>928</v>
      </c>
      <c r="E96" s="672" t="s">
        <v>1204</v>
      </c>
      <c r="F96" s="672" t="s">
        <v>1204</v>
      </c>
      <c r="G96" s="672" t="s">
        <v>1204</v>
      </c>
      <c r="H96" s="672" t="s">
        <v>1205</v>
      </c>
      <c r="I96" s="672"/>
      <c r="J96" s="672"/>
      <c r="K96" s="672" t="s">
        <v>141</v>
      </c>
      <c r="L96" s="672" t="s">
        <v>1204</v>
      </c>
      <c r="M96" s="672" t="s">
        <v>1204</v>
      </c>
      <c r="N96" s="672" t="s">
        <v>937</v>
      </c>
      <c r="O96" s="672" t="s">
        <v>949</v>
      </c>
      <c r="P96" s="1179">
        <v>44063</v>
      </c>
      <c r="Q96" s="672">
        <v>33</v>
      </c>
      <c r="R96" s="1166">
        <v>44664</v>
      </c>
      <c r="S96" s="672">
        <v>20.03</v>
      </c>
      <c r="T96" s="672">
        <v>20</v>
      </c>
      <c r="U96" s="672">
        <v>1.6666666670000001</v>
      </c>
      <c r="V96" s="672"/>
      <c r="W96" s="672" t="s">
        <v>1204</v>
      </c>
      <c r="X96" s="672"/>
      <c r="Y96" s="672"/>
      <c r="Z96" s="672"/>
      <c r="AA96" s="672"/>
      <c r="AB96" s="672"/>
      <c r="AC96" s="672">
        <v>20.033333330000001</v>
      </c>
      <c r="AD96" s="672" t="s">
        <v>141</v>
      </c>
      <c r="AE96" s="672">
        <v>18.100000000000001</v>
      </c>
      <c r="AF96" s="672"/>
      <c r="AG96" s="672">
        <v>1</v>
      </c>
      <c r="AH96" s="2358" t="s">
        <v>141</v>
      </c>
      <c r="AI96" s="672"/>
      <c r="AJ96" s="672"/>
      <c r="AK96" s="672"/>
      <c r="AL96" s="672"/>
      <c r="AM96" s="672"/>
      <c r="AN96" s="672"/>
      <c r="AO96" s="672"/>
      <c r="AP96" s="672"/>
      <c r="AQ96" s="672"/>
      <c r="AR96" s="672"/>
      <c r="AS96" s="672"/>
      <c r="AT96" s="672"/>
    </row>
    <row r="97" spans="1:46">
      <c r="B97" s="672" t="s">
        <v>1167</v>
      </c>
      <c r="C97" s="672">
        <v>25</v>
      </c>
      <c r="D97" s="672" t="s">
        <v>928</v>
      </c>
      <c r="E97" s="672" t="s">
        <v>1206</v>
      </c>
      <c r="F97" s="672" t="s">
        <v>1206</v>
      </c>
      <c r="G97" s="672" t="s">
        <v>1206</v>
      </c>
      <c r="H97" s="672" t="s">
        <v>1207</v>
      </c>
      <c r="I97" s="672"/>
      <c r="J97" s="672"/>
      <c r="K97" s="672" t="s">
        <v>141</v>
      </c>
      <c r="L97" s="672" t="s">
        <v>1206</v>
      </c>
      <c r="M97" s="672" t="s">
        <v>1206</v>
      </c>
      <c r="N97" s="672" t="s">
        <v>937</v>
      </c>
      <c r="O97" s="672" t="s">
        <v>949</v>
      </c>
      <c r="P97" s="1179">
        <v>44063</v>
      </c>
      <c r="Q97" s="672">
        <v>32</v>
      </c>
      <c r="R97" s="1166">
        <v>44664</v>
      </c>
      <c r="S97" s="672">
        <v>20.03</v>
      </c>
      <c r="T97" s="672">
        <v>20</v>
      </c>
      <c r="U97" s="672">
        <v>1.6666666670000001</v>
      </c>
      <c r="V97" s="672"/>
      <c r="W97" s="672" t="s">
        <v>1206</v>
      </c>
      <c r="X97" s="672"/>
      <c r="Y97" s="672"/>
      <c r="Z97" s="672"/>
      <c r="AA97" s="672"/>
      <c r="AB97" s="672"/>
      <c r="AC97" s="672">
        <v>20.033333330000001</v>
      </c>
      <c r="AD97" s="672" t="s">
        <v>141</v>
      </c>
      <c r="AE97" s="672">
        <v>18.100000000000001</v>
      </c>
      <c r="AF97" s="672"/>
      <c r="AG97" s="672">
        <v>1</v>
      </c>
      <c r="AH97" s="2358" t="s">
        <v>141</v>
      </c>
      <c r="AI97" s="672"/>
      <c r="AJ97" s="672"/>
      <c r="AK97" s="672"/>
      <c r="AL97" s="672"/>
      <c r="AM97" s="672"/>
      <c r="AN97" s="672"/>
      <c r="AO97" s="672"/>
      <c r="AP97" s="672"/>
      <c r="AQ97" s="672"/>
      <c r="AR97" s="672"/>
      <c r="AS97" s="672"/>
      <c r="AT97" s="672"/>
    </row>
    <row r="98" spans="1:46">
      <c r="B98" s="672" t="s">
        <v>1208</v>
      </c>
      <c r="C98" s="672">
        <v>1</v>
      </c>
      <c r="D98" s="672" t="s">
        <v>928</v>
      </c>
      <c r="E98" s="672" t="s">
        <v>1209</v>
      </c>
      <c r="F98" s="672" t="s">
        <v>1209</v>
      </c>
      <c r="G98" s="672" t="s">
        <v>1210</v>
      </c>
      <c r="H98" s="672" t="s">
        <v>1211</v>
      </c>
      <c r="I98" s="672"/>
      <c r="J98" s="672"/>
      <c r="K98" s="672" t="s">
        <v>387</v>
      </c>
      <c r="L98" s="672" t="s">
        <v>1209</v>
      </c>
      <c r="M98" s="672" t="s">
        <v>1209</v>
      </c>
      <c r="N98" s="672" t="s">
        <v>937</v>
      </c>
      <c r="O98" s="672" t="s">
        <v>995</v>
      </c>
      <c r="P98" s="1179">
        <v>44067</v>
      </c>
      <c r="Q98" s="672">
        <v>32</v>
      </c>
      <c r="R98" s="1166">
        <v>44692</v>
      </c>
      <c r="S98" s="672">
        <v>20.83</v>
      </c>
      <c r="T98" s="672">
        <v>21</v>
      </c>
      <c r="U98" s="672">
        <v>1.75</v>
      </c>
      <c r="V98" s="672"/>
      <c r="W98" s="672" t="s">
        <v>1209</v>
      </c>
      <c r="X98" s="672"/>
      <c r="Y98" s="672"/>
      <c r="Z98" s="672"/>
      <c r="AA98" s="672"/>
      <c r="AB98" s="672"/>
      <c r="AC98" s="672">
        <v>20.833333329999999</v>
      </c>
      <c r="AD98" s="672" t="s">
        <v>387</v>
      </c>
      <c r="AE98" s="672">
        <v>18.899999999999999</v>
      </c>
      <c r="AF98" s="672"/>
      <c r="AG98" s="672">
        <v>1</v>
      </c>
      <c r="AH98" s="2358" t="s">
        <v>932</v>
      </c>
      <c r="AI98" s="672"/>
      <c r="AJ98" s="672"/>
      <c r="AK98" s="672"/>
      <c r="AL98" s="672"/>
      <c r="AM98" s="672"/>
      <c r="AN98" s="672"/>
      <c r="AO98" s="672"/>
      <c r="AP98" s="672"/>
      <c r="AQ98" s="672"/>
      <c r="AR98" s="672"/>
      <c r="AS98" s="672"/>
      <c r="AT98" s="672"/>
    </row>
    <row r="99" spans="1:46">
      <c r="B99" s="672" t="s">
        <v>1208</v>
      </c>
      <c r="C99" s="672">
        <v>2</v>
      </c>
      <c r="D99" s="672" t="s">
        <v>928</v>
      </c>
      <c r="E99" s="672" t="s">
        <v>1212</v>
      </c>
      <c r="F99" s="672" t="s">
        <v>1212</v>
      </c>
      <c r="G99" s="672" t="s">
        <v>1212</v>
      </c>
      <c r="H99" s="672" t="s">
        <v>1213</v>
      </c>
      <c r="I99" s="672"/>
      <c r="J99" s="672"/>
      <c r="K99" s="672" t="s">
        <v>387</v>
      </c>
      <c r="L99" s="672" t="s">
        <v>1212</v>
      </c>
      <c r="M99" s="672" t="s">
        <v>1212</v>
      </c>
      <c r="N99" s="672" t="s">
        <v>937</v>
      </c>
      <c r="O99" s="672" t="s">
        <v>995</v>
      </c>
      <c r="P99" s="1179">
        <v>44067</v>
      </c>
      <c r="Q99" s="672">
        <v>26</v>
      </c>
      <c r="R99" s="1166">
        <v>44692</v>
      </c>
      <c r="S99" s="672">
        <v>20.83</v>
      </c>
      <c r="T99" s="672">
        <v>21</v>
      </c>
      <c r="U99" s="672">
        <v>1.75</v>
      </c>
      <c r="V99" s="672"/>
      <c r="W99" s="672" t="s">
        <v>1212</v>
      </c>
      <c r="X99" s="672"/>
      <c r="Y99" s="672"/>
      <c r="Z99" s="672"/>
      <c r="AA99" s="672"/>
      <c r="AB99" s="672"/>
      <c r="AC99" s="672">
        <v>20.833333329999999</v>
      </c>
      <c r="AD99" s="672" t="s">
        <v>387</v>
      </c>
      <c r="AE99" s="672">
        <v>18.899999999999999</v>
      </c>
      <c r="AF99" s="672"/>
      <c r="AG99" s="672">
        <v>1</v>
      </c>
      <c r="AH99" s="2358" t="s">
        <v>932</v>
      </c>
      <c r="AI99" s="672"/>
      <c r="AJ99" s="672"/>
      <c r="AK99" s="672"/>
      <c r="AL99" s="672"/>
      <c r="AM99" s="672"/>
      <c r="AN99" s="672"/>
      <c r="AO99" s="672"/>
      <c r="AP99" s="672"/>
      <c r="AQ99" s="672"/>
      <c r="AR99" s="672"/>
      <c r="AS99" s="672"/>
      <c r="AT99" s="672"/>
    </row>
    <row r="100" spans="1:46" ht="15.75">
      <c r="B100" s="672" t="s">
        <v>1208</v>
      </c>
      <c r="C100" s="672">
        <v>3</v>
      </c>
      <c r="D100" s="672" t="s">
        <v>928</v>
      </c>
      <c r="E100" s="672" t="s">
        <v>1214</v>
      </c>
      <c r="F100" s="672" t="s">
        <v>1214</v>
      </c>
      <c r="G100" s="672" t="s">
        <v>1214</v>
      </c>
      <c r="H100" s="672" t="s">
        <v>1215</v>
      </c>
      <c r="I100" s="672"/>
      <c r="J100" s="672"/>
      <c r="K100" s="672" t="s">
        <v>387</v>
      </c>
      <c r="L100" s="672" t="s">
        <v>1214</v>
      </c>
      <c r="M100" s="672" t="s">
        <v>1214</v>
      </c>
      <c r="N100" s="672" t="s">
        <v>937</v>
      </c>
      <c r="O100" s="672" t="s">
        <v>995</v>
      </c>
      <c r="P100" s="1179">
        <v>44067</v>
      </c>
      <c r="Q100" s="672">
        <v>26</v>
      </c>
      <c r="R100" s="1166">
        <v>44692</v>
      </c>
      <c r="S100" s="672">
        <v>20.83</v>
      </c>
      <c r="T100" s="672">
        <v>21</v>
      </c>
      <c r="U100" s="672">
        <v>1.75</v>
      </c>
      <c r="V100" s="988"/>
      <c r="W100" s="672" t="s">
        <v>1214</v>
      </c>
      <c r="X100" s="988"/>
      <c r="Y100" s="672"/>
      <c r="Z100" s="681"/>
      <c r="AA100" s="672"/>
      <c r="AB100" s="672"/>
      <c r="AC100" s="672">
        <v>20.833333329999999</v>
      </c>
      <c r="AD100" s="672" t="s">
        <v>387</v>
      </c>
      <c r="AE100" s="672">
        <v>18.899999999999999</v>
      </c>
      <c r="AF100" s="672"/>
      <c r="AG100" s="672">
        <v>1</v>
      </c>
      <c r="AH100" s="2358" t="s">
        <v>932</v>
      </c>
      <c r="AI100" s="672"/>
      <c r="AJ100" s="672"/>
      <c r="AK100" s="672"/>
      <c r="AL100" s="672"/>
      <c r="AM100" s="672"/>
      <c r="AN100" s="672"/>
      <c r="AO100" s="672"/>
      <c r="AP100" s="672"/>
      <c r="AQ100" s="672"/>
      <c r="AR100" s="672"/>
      <c r="AS100" s="672"/>
      <c r="AT100" s="672"/>
    </row>
    <row r="101" spans="1:46">
      <c r="B101" s="672" t="s">
        <v>1208</v>
      </c>
      <c r="C101" s="672">
        <v>4</v>
      </c>
      <c r="D101" s="672" t="s">
        <v>928</v>
      </c>
      <c r="E101" s="672" t="s">
        <v>1216</v>
      </c>
      <c r="F101" s="672" t="s">
        <v>1216</v>
      </c>
      <c r="G101" s="672" t="s">
        <v>1216</v>
      </c>
      <c r="H101" s="672" t="s">
        <v>1217</v>
      </c>
      <c r="I101" s="672"/>
      <c r="J101" s="672"/>
      <c r="K101" s="672" t="s">
        <v>387</v>
      </c>
      <c r="L101" s="672" t="s">
        <v>1216</v>
      </c>
      <c r="M101" s="672" t="s">
        <v>1216</v>
      </c>
      <c r="N101" s="672" t="s">
        <v>937</v>
      </c>
      <c r="O101" s="672" t="s">
        <v>995</v>
      </c>
      <c r="P101" s="1179">
        <v>44067</v>
      </c>
      <c r="Q101" s="672">
        <v>25</v>
      </c>
      <c r="R101" s="1166">
        <v>44692</v>
      </c>
      <c r="S101" s="672">
        <v>20.83</v>
      </c>
      <c r="T101" s="672">
        <v>21</v>
      </c>
      <c r="U101" s="672">
        <v>1.75</v>
      </c>
      <c r="V101" s="672"/>
      <c r="W101" s="672" t="s">
        <v>1216</v>
      </c>
      <c r="X101" s="672"/>
      <c r="Y101" s="672"/>
      <c r="Z101" s="672"/>
      <c r="AA101" s="672"/>
      <c r="AB101" s="672"/>
      <c r="AC101" s="672">
        <v>20.833333329999999</v>
      </c>
      <c r="AD101" s="672" t="s">
        <v>387</v>
      </c>
      <c r="AE101" s="672">
        <v>18.899999999999999</v>
      </c>
      <c r="AF101" s="672"/>
      <c r="AG101" s="672">
        <v>1</v>
      </c>
      <c r="AH101" s="2358" t="s">
        <v>932</v>
      </c>
      <c r="AI101" s="672"/>
      <c r="AJ101" s="672"/>
      <c r="AK101" s="672"/>
      <c r="AL101" s="672"/>
      <c r="AM101" s="672"/>
      <c r="AN101" s="672"/>
      <c r="AO101" s="672"/>
      <c r="AP101" s="672"/>
      <c r="AQ101" s="672"/>
      <c r="AR101" s="672"/>
      <c r="AS101" s="672"/>
      <c r="AT101" s="672"/>
    </row>
    <row r="102" spans="1:46" s="931" customFormat="1">
      <c r="A102" s="2209"/>
      <c r="B102" s="672" t="s">
        <v>1208</v>
      </c>
      <c r="C102" s="672">
        <v>5</v>
      </c>
      <c r="D102" s="672" t="s">
        <v>928</v>
      </c>
      <c r="E102" s="672" t="s">
        <v>1218</v>
      </c>
      <c r="F102" s="672" t="s">
        <v>1218</v>
      </c>
      <c r="G102" s="672" t="s">
        <v>1218</v>
      </c>
      <c r="H102" s="672" t="s">
        <v>1219</v>
      </c>
      <c r="I102" s="672"/>
      <c r="J102" s="672"/>
      <c r="K102" s="672" t="s">
        <v>387</v>
      </c>
      <c r="L102" s="672" t="s">
        <v>1218</v>
      </c>
      <c r="M102" s="672" t="s">
        <v>1218</v>
      </c>
      <c r="N102" s="672" t="s">
        <v>948</v>
      </c>
      <c r="O102" s="672" t="s">
        <v>949</v>
      </c>
      <c r="P102" s="1166">
        <v>44116</v>
      </c>
      <c r="Q102" s="672">
        <v>29</v>
      </c>
      <c r="R102" s="1166">
        <v>44699</v>
      </c>
      <c r="S102" s="672">
        <v>19.43</v>
      </c>
      <c r="T102" s="672">
        <v>19</v>
      </c>
      <c r="U102" s="672">
        <v>1.5833333329999999</v>
      </c>
      <c r="V102" s="672"/>
      <c r="W102" s="672" t="s">
        <v>1218</v>
      </c>
      <c r="X102" s="672"/>
      <c r="Y102" s="672"/>
      <c r="Z102" s="672"/>
      <c r="AA102" s="672"/>
      <c r="AB102" s="672"/>
      <c r="AC102" s="672">
        <v>19.43333333</v>
      </c>
      <c r="AD102" s="672" t="s">
        <v>387</v>
      </c>
      <c r="AE102" s="672">
        <v>17.266666669999999</v>
      </c>
      <c r="AF102" s="672"/>
      <c r="AG102" s="672">
        <v>1</v>
      </c>
      <c r="AH102" s="2358" t="s">
        <v>932</v>
      </c>
      <c r="AI102" s="672"/>
      <c r="AJ102" s="672"/>
      <c r="AK102" s="672"/>
      <c r="AL102" s="672"/>
      <c r="AM102" s="672"/>
      <c r="AN102" s="672"/>
      <c r="AO102" s="672"/>
      <c r="AP102" s="672"/>
      <c r="AQ102" s="672"/>
      <c r="AR102" s="672"/>
      <c r="AS102" s="672"/>
      <c r="AT102" s="672"/>
    </row>
    <row r="103" spans="1:46" s="931" customFormat="1">
      <c r="A103" s="2209"/>
      <c r="B103" s="672" t="s">
        <v>1208</v>
      </c>
      <c r="C103" s="672">
        <v>6</v>
      </c>
      <c r="D103" s="672" t="s">
        <v>928</v>
      </c>
      <c r="E103" s="672" t="s">
        <v>1220</v>
      </c>
      <c r="F103" s="672" t="s">
        <v>1220</v>
      </c>
      <c r="G103" s="672" t="s">
        <v>1220</v>
      </c>
      <c r="H103" s="672" t="s">
        <v>1221</v>
      </c>
      <c r="I103" s="672"/>
      <c r="J103" s="672"/>
      <c r="K103" s="672" t="s">
        <v>387</v>
      </c>
      <c r="L103" s="672" t="s">
        <v>1220</v>
      </c>
      <c r="M103" s="672" t="s">
        <v>1220</v>
      </c>
      <c r="N103" s="672" t="s">
        <v>948</v>
      </c>
      <c r="O103" s="672" t="s">
        <v>949</v>
      </c>
      <c r="P103" s="1166">
        <v>44116</v>
      </c>
      <c r="Q103" s="672">
        <v>31</v>
      </c>
      <c r="R103" s="1166">
        <v>44699</v>
      </c>
      <c r="S103" s="672">
        <v>19.43</v>
      </c>
      <c r="T103" s="672">
        <v>19</v>
      </c>
      <c r="U103" s="672">
        <v>1.5833333329999999</v>
      </c>
      <c r="V103" s="672"/>
      <c r="W103" s="672" t="s">
        <v>1220</v>
      </c>
      <c r="X103" s="672"/>
      <c r="Y103" s="672"/>
      <c r="Z103" s="672"/>
      <c r="AA103" s="672"/>
      <c r="AB103" s="672"/>
      <c r="AC103" s="672">
        <v>19.43333333</v>
      </c>
      <c r="AD103" s="672" t="s">
        <v>387</v>
      </c>
      <c r="AE103" s="672">
        <v>17.266666669999999</v>
      </c>
      <c r="AF103" s="672"/>
      <c r="AG103" s="672">
        <v>1</v>
      </c>
      <c r="AH103" s="2358" t="s">
        <v>932</v>
      </c>
      <c r="AI103" s="672"/>
      <c r="AJ103" s="672"/>
      <c r="AK103" s="672"/>
      <c r="AL103" s="672"/>
      <c r="AM103" s="672"/>
      <c r="AN103" s="672"/>
      <c r="AO103" s="672"/>
      <c r="AP103" s="672"/>
      <c r="AQ103" s="672"/>
      <c r="AR103" s="672"/>
      <c r="AS103" s="672"/>
      <c r="AT103" s="672"/>
    </row>
    <row r="104" spans="1:46" s="931" customFormat="1">
      <c r="A104" s="2209"/>
      <c r="B104" s="672" t="s">
        <v>1208</v>
      </c>
      <c r="C104" s="672">
        <v>7</v>
      </c>
      <c r="D104" s="672" t="s">
        <v>928</v>
      </c>
      <c r="E104" s="672" t="s">
        <v>1222</v>
      </c>
      <c r="F104" s="672" t="s">
        <v>1222</v>
      </c>
      <c r="G104" s="672" t="s">
        <v>1222</v>
      </c>
      <c r="H104" s="672" t="s">
        <v>1223</v>
      </c>
      <c r="I104" s="672"/>
      <c r="J104" s="672"/>
      <c r="K104" s="672" t="s">
        <v>387</v>
      </c>
      <c r="L104" s="672" t="s">
        <v>1222</v>
      </c>
      <c r="M104" s="672" t="s">
        <v>1222</v>
      </c>
      <c r="N104" s="672" t="s">
        <v>948</v>
      </c>
      <c r="O104" s="672" t="s">
        <v>949</v>
      </c>
      <c r="P104" s="1166">
        <v>44116</v>
      </c>
      <c r="Q104" s="672">
        <v>30</v>
      </c>
      <c r="R104" s="1166">
        <v>44699</v>
      </c>
      <c r="S104" s="672">
        <v>19.43</v>
      </c>
      <c r="T104" s="672">
        <v>19</v>
      </c>
      <c r="U104" s="672">
        <v>1.5833333329999999</v>
      </c>
      <c r="V104" s="672"/>
      <c r="W104" s="672" t="s">
        <v>1222</v>
      </c>
      <c r="X104" s="672"/>
      <c r="Y104" s="672"/>
      <c r="Z104" s="672"/>
      <c r="AA104" s="672"/>
      <c r="AB104" s="672"/>
      <c r="AC104" s="672">
        <v>19.43333333</v>
      </c>
      <c r="AD104" s="672" t="s">
        <v>387</v>
      </c>
      <c r="AE104" s="672">
        <v>17.266666669999999</v>
      </c>
      <c r="AF104" s="672"/>
      <c r="AG104" s="672">
        <v>1</v>
      </c>
      <c r="AH104" s="2358" t="s">
        <v>932</v>
      </c>
      <c r="AI104" s="672"/>
      <c r="AJ104" s="672"/>
      <c r="AK104" s="672"/>
      <c r="AL104" s="672"/>
      <c r="AM104" s="672"/>
      <c r="AN104" s="672"/>
      <c r="AO104" s="672"/>
      <c r="AP104" s="672"/>
      <c r="AQ104" s="672"/>
      <c r="AR104" s="672"/>
      <c r="AS104" s="672"/>
      <c r="AT104" s="672"/>
    </row>
    <row r="105" spans="1:46" s="931" customFormat="1">
      <c r="A105" s="2209"/>
      <c r="B105" s="672" t="s">
        <v>1208</v>
      </c>
      <c r="C105" s="672">
        <v>8</v>
      </c>
      <c r="D105" s="672" t="s">
        <v>928</v>
      </c>
      <c r="E105" s="672" t="s">
        <v>1224</v>
      </c>
      <c r="F105" s="672" t="s">
        <v>1224</v>
      </c>
      <c r="G105" s="672" t="s">
        <v>1224</v>
      </c>
      <c r="H105" s="672" t="s">
        <v>1225</v>
      </c>
      <c r="I105" s="672"/>
      <c r="J105" s="672"/>
      <c r="K105" s="672" t="s">
        <v>387</v>
      </c>
      <c r="L105" s="672" t="s">
        <v>1224</v>
      </c>
      <c r="M105" s="672" t="s">
        <v>1224</v>
      </c>
      <c r="N105" s="672" t="s">
        <v>948</v>
      </c>
      <c r="O105" s="672" t="s">
        <v>995</v>
      </c>
      <c r="P105" s="1166">
        <v>44116</v>
      </c>
      <c r="Q105" s="672">
        <v>27</v>
      </c>
      <c r="R105" s="1166">
        <v>44699</v>
      </c>
      <c r="S105" s="672">
        <v>19.43</v>
      </c>
      <c r="T105" s="672">
        <v>19</v>
      </c>
      <c r="U105" s="672">
        <v>1.5833333329999999</v>
      </c>
      <c r="V105" s="672"/>
      <c r="W105" s="672" t="s">
        <v>1224</v>
      </c>
      <c r="X105" s="672"/>
      <c r="Y105" s="672"/>
      <c r="Z105" s="672"/>
      <c r="AA105" s="672"/>
      <c r="AB105" s="672"/>
      <c r="AC105" s="672">
        <v>19.43333333</v>
      </c>
      <c r="AD105" s="672" t="s">
        <v>387</v>
      </c>
      <c r="AE105" s="672">
        <v>17.266666669999999</v>
      </c>
      <c r="AF105" s="672"/>
      <c r="AG105" s="672">
        <v>1</v>
      </c>
      <c r="AH105" s="2358" t="s">
        <v>932</v>
      </c>
      <c r="AI105" s="672"/>
      <c r="AJ105" s="672"/>
      <c r="AK105" s="672"/>
      <c r="AL105" s="672"/>
      <c r="AM105" s="672"/>
      <c r="AN105" s="672"/>
      <c r="AO105" s="672"/>
      <c r="AP105" s="672"/>
      <c r="AQ105" s="672"/>
      <c r="AR105" s="672"/>
      <c r="AS105" s="672"/>
      <c r="AT105" s="672"/>
    </row>
    <row r="106" spans="1:46">
      <c r="B106" s="672" t="s">
        <v>1208</v>
      </c>
      <c r="C106" s="672">
        <v>9</v>
      </c>
      <c r="D106" s="672" t="s">
        <v>928</v>
      </c>
      <c r="E106" s="672" t="s">
        <v>1226</v>
      </c>
      <c r="F106" s="672" t="s">
        <v>1226</v>
      </c>
      <c r="G106" s="672" t="s">
        <v>1227</v>
      </c>
      <c r="H106" s="672" t="s">
        <v>1228</v>
      </c>
      <c r="I106" s="672"/>
      <c r="J106" s="672"/>
      <c r="K106" s="672" t="s">
        <v>387</v>
      </c>
      <c r="L106" s="672" t="s">
        <v>1226</v>
      </c>
      <c r="M106" s="672" t="s">
        <v>1226</v>
      </c>
      <c r="N106" s="672" t="s">
        <v>948</v>
      </c>
      <c r="O106" s="672" t="s">
        <v>995</v>
      </c>
      <c r="P106" s="1166">
        <v>44116</v>
      </c>
      <c r="Q106" s="672">
        <v>26</v>
      </c>
      <c r="R106" s="1166">
        <v>44700</v>
      </c>
      <c r="S106" s="672">
        <v>19.47</v>
      </c>
      <c r="T106" s="672">
        <v>19</v>
      </c>
      <c r="U106" s="672">
        <v>1.5833333329999999</v>
      </c>
      <c r="V106" s="672"/>
      <c r="W106" s="672" t="s">
        <v>1226</v>
      </c>
      <c r="X106" s="672"/>
      <c r="Y106" s="672"/>
      <c r="Z106" s="672"/>
      <c r="AA106" s="672"/>
      <c r="AB106" s="672"/>
      <c r="AC106" s="672">
        <v>19.466666669999999</v>
      </c>
      <c r="AD106" s="672" t="s">
        <v>387</v>
      </c>
      <c r="AE106" s="672">
        <v>17.266666669999999</v>
      </c>
      <c r="AF106" s="672"/>
      <c r="AG106" s="672">
        <v>1</v>
      </c>
      <c r="AH106" s="2358" t="s">
        <v>932</v>
      </c>
      <c r="AI106" s="672"/>
      <c r="AJ106" s="672"/>
      <c r="AK106" s="672"/>
      <c r="AL106" s="672"/>
      <c r="AM106" s="672"/>
      <c r="AN106" s="672"/>
      <c r="AO106" s="672"/>
      <c r="AP106" s="672"/>
      <c r="AQ106" s="672"/>
      <c r="AR106" s="672"/>
      <c r="AS106" s="672"/>
      <c r="AT106" s="672"/>
    </row>
    <row r="107" spans="1:46">
      <c r="B107" s="672" t="s">
        <v>1208</v>
      </c>
      <c r="C107" s="672">
        <v>10</v>
      </c>
      <c r="D107" s="672" t="s">
        <v>928</v>
      </c>
      <c r="E107" s="672" t="s">
        <v>1229</v>
      </c>
      <c r="F107" s="672" t="s">
        <v>1229</v>
      </c>
      <c r="G107" s="672" t="s">
        <v>1229</v>
      </c>
      <c r="H107" s="672" t="s">
        <v>1230</v>
      </c>
      <c r="I107" s="672"/>
      <c r="J107" s="672"/>
      <c r="K107" s="672" t="s">
        <v>387</v>
      </c>
      <c r="L107" s="672" t="s">
        <v>1229</v>
      </c>
      <c r="M107" s="672" t="s">
        <v>1229</v>
      </c>
      <c r="N107" s="672" t="s">
        <v>948</v>
      </c>
      <c r="O107" s="672" t="s">
        <v>995</v>
      </c>
      <c r="P107" s="1166">
        <v>44116</v>
      </c>
      <c r="Q107" s="672">
        <v>21</v>
      </c>
      <c r="R107" s="1166">
        <v>44700</v>
      </c>
      <c r="S107" s="672">
        <v>19.47</v>
      </c>
      <c r="T107" s="672">
        <v>19</v>
      </c>
      <c r="U107" s="672">
        <v>1.5833333329999999</v>
      </c>
      <c r="V107" s="672"/>
      <c r="W107" s="672" t="s">
        <v>1229</v>
      </c>
      <c r="X107" s="672"/>
      <c r="Y107" s="672"/>
      <c r="Z107" s="672"/>
      <c r="AA107" s="672"/>
      <c r="AB107" s="672"/>
      <c r="AC107" s="672">
        <v>19.466666669999999</v>
      </c>
      <c r="AD107" s="672" t="s">
        <v>387</v>
      </c>
      <c r="AE107" s="672">
        <v>17.266666669999999</v>
      </c>
      <c r="AF107" s="672"/>
      <c r="AG107" s="672">
        <v>1</v>
      </c>
      <c r="AH107" s="2358" t="s">
        <v>932</v>
      </c>
      <c r="AI107" s="672"/>
      <c r="AJ107" s="672"/>
      <c r="AK107" s="672"/>
      <c r="AL107" s="672"/>
      <c r="AM107" s="672"/>
      <c r="AN107" s="672"/>
      <c r="AO107" s="672"/>
      <c r="AP107" s="672"/>
      <c r="AQ107" s="672"/>
      <c r="AR107" s="672"/>
      <c r="AS107" s="672"/>
      <c r="AT107" s="672"/>
    </row>
    <row r="108" spans="1:46">
      <c r="B108" s="672" t="s">
        <v>1208</v>
      </c>
      <c r="C108" s="672">
        <v>11</v>
      </c>
      <c r="D108" s="672" t="s">
        <v>928</v>
      </c>
      <c r="E108" s="672" t="s">
        <v>1231</v>
      </c>
      <c r="F108" s="672" t="s">
        <v>1231</v>
      </c>
      <c r="G108" s="672" t="s">
        <v>1231</v>
      </c>
      <c r="H108" s="672" t="s">
        <v>1232</v>
      </c>
      <c r="I108" s="672"/>
      <c r="J108" s="672"/>
      <c r="K108" s="672" t="s">
        <v>387</v>
      </c>
      <c r="L108" s="672" t="s">
        <v>1231</v>
      </c>
      <c r="M108" s="672" t="s">
        <v>1231</v>
      </c>
      <c r="N108" s="672" t="s">
        <v>948</v>
      </c>
      <c r="O108" s="672" t="s">
        <v>995</v>
      </c>
      <c r="P108" s="1166">
        <v>44116</v>
      </c>
      <c r="Q108" s="672">
        <v>26</v>
      </c>
      <c r="R108" s="1166">
        <v>44700</v>
      </c>
      <c r="S108" s="672">
        <v>19.47</v>
      </c>
      <c r="T108" s="672">
        <v>19</v>
      </c>
      <c r="U108" s="672">
        <v>1.5833333329999999</v>
      </c>
      <c r="V108" s="672"/>
      <c r="W108" s="672" t="s">
        <v>1231</v>
      </c>
      <c r="X108" s="672"/>
      <c r="Y108" s="672"/>
      <c r="Z108" s="672"/>
      <c r="AA108" s="672"/>
      <c r="AB108" s="672"/>
      <c r="AC108" s="672">
        <v>19.466666669999999</v>
      </c>
      <c r="AD108" s="672" t="s">
        <v>387</v>
      </c>
      <c r="AE108" s="672">
        <v>17.266666669999999</v>
      </c>
      <c r="AF108" s="672"/>
      <c r="AG108" s="672">
        <v>1</v>
      </c>
      <c r="AH108" s="2358" t="s">
        <v>932</v>
      </c>
      <c r="AI108" s="672"/>
      <c r="AJ108" s="672"/>
      <c r="AK108" s="672"/>
      <c r="AL108" s="672"/>
      <c r="AM108" s="672"/>
      <c r="AN108" s="672"/>
      <c r="AO108" s="672"/>
      <c r="AP108" s="672"/>
      <c r="AQ108" s="672"/>
      <c r="AR108" s="672"/>
      <c r="AS108" s="672"/>
      <c r="AT108" s="672"/>
    </row>
    <row r="109" spans="1:46">
      <c r="B109" s="672" t="s">
        <v>1208</v>
      </c>
      <c r="C109" s="672">
        <v>12</v>
      </c>
      <c r="D109" s="672" t="s">
        <v>928</v>
      </c>
      <c r="E109" s="672" t="s">
        <v>1233</v>
      </c>
      <c r="F109" s="672" t="s">
        <v>1233</v>
      </c>
      <c r="G109" s="672" t="s">
        <v>1234</v>
      </c>
      <c r="H109" s="672" t="s">
        <v>1235</v>
      </c>
      <c r="I109" s="672"/>
      <c r="J109" s="672"/>
      <c r="K109" s="672" t="s">
        <v>387</v>
      </c>
      <c r="L109" s="672" t="s">
        <v>1233</v>
      </c>
      <c r="M109" s="672" t="s">
        <v>1233</v>
      </c>
      <c r="N109" s="672" t="s">
        <v>948</v>
      </c>
      <c r="O109" s="672" t="s">
        <v>995</v>
      </c>
      <c r="P109" s="1166">
        <v>44116</v>
      </c>
      <c r="Q109" s="672">
        <v>28</v>
      </c>
      <c r="R109" s="1166">
        <v>44700</v>
      </c>
      <c r="S109" s="672">
        <v>19.47</v>
      </c>
      <c r="T109" s="672">
        <v>19</v>
      </c>
      <c r="U109" s="672">
        <v>1.5833333329999999</v>
      </c>
      <c r="V109" s="672"/>
      <c r="W109" s="672" t="s">
        <v>1233</v>
      </c>
      <c r="X109" s="672"/>
      <c r="Y109" s="672"/>
      <c r="Z109" s="672"/>
      <c r="AA109" s="672"/>
      <c r="AB109" s="672"/>
      <c r="AC109" s="672">
        <v>19.466666669999999</v>
      </c>
      <c r="AD109" s="672" t="s">
        <v>387</v>
      </c>
      <c r="AE109" s="672">
        <v>17.266666669999999</v>
      </c>
      <c r="AF109" s="672"/>
      <c r="AG109" s="672">
        <v>1</v>
      </c>
      <c r="AH109" s="2358" t="s">
        <v>932</v>
      </c>
      <c r="AI109" s="672"/>
      <c r="AJ109" s="672"/>
      <c r="AK109" s="672"/>
      <c r="AL109" s="672"/>
      <c r="AM109" s="672"/>
      <c r="AN109" s="672"/>
      <c r="AO109" s="672"/>
      <c r="AP109" s="672"/>
      <c r="AQ109" s="672"/>
      <c r="AR109" s="672"/>
      <c r="AS109" s="672"/>
      <c r="AT109" s="672"/>
    </row>
    <row r="110" spans="1:46">
      <c r="B110" s="672" t="s">
        <v>1208</v>
      </c>
      <c r="C110" s="672">
        <v>13</v>
      </c>
      <c r="D110" s="672" t="s">
        <v>928</v>
      </c>
      <c r="E110" s="672" t="s">
        <v>1236</v>
      </c>
      <c r="F110" s="672" t="s">
        <v>1236</v>
      </c>
      <c r="G110" s="672" t="s">
        <v>1236</v>
      </c>
      <c r="H110" s="672" t="s">
        <v>1237</v>
      </c>
      <c r="I110" s="672"/>
      <c r="J110" s="672"/>
      <c r="K110" s="672" t="s">
        <v>387</v>
      </c>
      <c r="L110" s="672" t="s">
        <v>1236</v>
      </c>
      <c r="M110" s="672" t="s">
        <v>1236</v>
      </c>
      <c r="N110" s="672" t="s">
        <v>937</v>
      </c>
      <c r="O110" s="672" t="s">
        <v>949</v>
      </c>
      <c r="P110" s="1179">
        <v>44053</v>
      </c>
      <c r="Q110" s="672">
        <v>33</v>
      </c>
      <c r="R110" s="1166">
        <v>44693</v>
      </c>
      <c r="S110" s="672">
        <v>21.33</v>
      </c>
      <c r="T110" s="672">
        <v>21</v>
      </c>
      <c r="U110" s="672">
        <v>1.75</v>
      </c>
      <c r="V110" s="672"/>
      <c r="W110" s="672" t="s">
        <v>1236</v>
      </c>
      <c r="X110" s="672"/>
      <c r="Y110" s="672"/>
      <c r="Z110" s="672"/>
      <c r="AA110" s="672"/>
      <c r="AB110" s="672"/>
      <c r="AC110" s="672">
        <v>21.333333329999999</v>
      </c>
      <c r="AD110" s="672" t="s">
        <v>387</v>
      </c>
      <c r="AE110" s="672">
        <v>19.366666670000001</v>
      </c>
      <c r="AF110" s="672"/>
      <c r="AG110" s="672">
        <v>1</v>
      </c>
      <c r="AH110" s="2358" t="s">
        <v>932</v>
      </c>
      <c r="AI110" s="672"/>
      <c r="AJ110" s="672"/>
      <c r="AK110" s="672"/>
      <c r="AL110" s="672"/>
      <c r="AM110" s="672"/>
      <c r="AN110" s="672"/>
      <c r="AO110" s="672"/>
      <c r="AP110" s="672"/>
      <c r="AQ110" s="672"/>
      <c r="AR110" s="672"/>
      <c r="AS110" s="672"/>
      <c r="AT110" s="672"/>
    </row>
    <row r="111" spans="1:46">
      <c r="B111" s="672" t="s">
        <v>1208</v>
      </c>
      <c r="C111" s="672">
        <v>14</v>
      </c>
      <c r="D111" s="672" t="s">
        <v>928</v>
      </c>
      <c r="E111" s="672" t="s">
        <v>1238</v>
      </c>
      <c r="F111" s="672" t="s">
        <v>1238</v>
      </c>
      <c r="G111" s="672" t="s">
        <v>1238</v>
      </c>
      <c r="H111" s="672" t="s">
        <v>1239</v>
      </c>
      <c r="I111" s="672"/>
      <c r="J111" s="672"/>
      <c r="K111" s="672" t="s">
        <v>387</v>
      </c>
      <c r="L111" s="672" t="s">
        <v>1238</v>
      </c>
      <c r="M111" s="672" t="s">
        <v>1238</v>
      </c>
      <c r="N111" s="672" t="s">
        <v>937</v>
      </c>
      <c r="O111" s="672" t="s">
        <v>949</v>
      </c>
      <c r="P111" s="1179">
        <v>44053</v>
      </c>
      <c r="Q111" s="672">
        <v>32</v>
      </c>
      <c r="R111" s="1166">
        <v>44693</v>
      </c>
      <c r="S111" s="672">
        <v>21.33</v>
      </c>
      <c r="T111" s="672">
        <v>21</v>
      </c>
      <c r="U111" s="672">
        <v>1.75</v>
      </c>
      <c r="V111" s="672"/>
      <c r="W111" s="672" t="s">
        <v>1238</v>
      </c>
      <c r="X111" s="672"/>
      <c r="Y111" s="672"/>
      <c r="Z111" s="672"/>
      <c r="AA111" s="672"/>
      <c r="AB111" s="672"/>
      <c r="AC111" s="672">
        <v>21.333333329999999</v>
      </c>
      <c r="AD111" s="672" t="s">
        <v>387</v>
      </c>
      <c r="AE111" s="672">
        <v>19.366666670000001</v>
      </c>
      <c r="AF111" s="672"/>
      <c r="AG111" s="672">
        <v>1</v>
      </c>
      <c r="AH111" s="2358" t="s">
        <v>932</v>
      </c>
      <c r="AI111" s="672"/>
      <c r="AJ111" s="672"/>
      <c r="AK111" s="672"/>
      <c r="AL111" s="672"/>
      <c r="AM111" s="672"/>
      <c r="AN111" s="672"/>
      <c r="AO111" s="672"/>
      <c r="AP111" s="672"/>
      <c r="AQ111" s="672"/>
      <c r="AR111" s="672"/>
      <c r="AS111" s="672"/>
      <c r="AT111" s="672"/>
    </row>
    <row r="112" spans="1:46">
      <c r="B112" s="672" t="s">
        <v>1208</v>
      </c>
      <c r="C112" s="672">
        <v>15</v>
      </c>
      <c r="D112" s="672" t="s">
        <v>928</v>
      </c>
      <c r="E112" s="672" t="s">
        <v>1240</v>
      </c>
      <c r="F112" s="672" t="s">
        <v>1240</v>
      </c>
      <c r="G112" s="672" t="s">
        <v>1240</v>
      </c>
      <c r="H112" s="672" t="s">
        <v>1241</v>
      </c>
      <c r="I112" s="672"/>
      <c r="J112" s="672"/>
      <c r="K112" s="672" t="s">
        <v>387</v>
      </c>
      <c r="L112" s="672" t="s">
        <v>1240</v>
      </c>
      <c r="M112" s="672" t="s">
        <v>1240</v>
      </c>
      <c r="N112" s="672" t="s">
        <v>937</v>
      </c>
      <c r="O112" s="672" t="s">
        <v>949</v>
      </c>
      <c r="P112" s="1179">
        <v>44053</v>
      </c>
      <c r="Q112" s="672">
        <v>33</v>
      </c>
      <c r="R112" s="1166">
        <v>44693</v>
      </c>
      <c r="S112" s="672">
        <v>21.33</v>
      </c>
      <c r="T112" s="672">
        <v>21</v>
      </c>
      <c r="U112" s="672">
        <v>1.75</v>
      </c>
      <c r="V112" s="672"/>
      <c r="W112" s="672" t="s">
        <v>1240</v>
      </c>
      <c r="X112" s="672"/>
      <c r="Y112" s="672"/>
      <c r="Z112" s="672"/>
      <c r="AA112" s="672"/>
      <c r="AB112" s="672"/>
      <c r="AC112" s="672">
        <v>21.333333329999999</v>
      </c>
      <c r="AD112" s="672" t="s">
        <v>387</v>
      </c>
      <c r="AE112" s="672">
        <v>19.366666670000001</v>
      </c>
      <c r="AF112" s="672"/>
      <c r="AG112" s="672">
        <v>1</v>
      </c>
      <c r="AH112" s="2358" t="s">
        <v>932</v>
      </c>
      <c r="AI112" s="672"/>
      <c r="AJ112" s="672"/>
      <c r="AK112" s="672"/>
      <c r="AL112" s="672"/>
      <c r="AM112" s="672"/>
      <c r="AN112" s="672"/>
      <c r="AO112" s="672"/>
      <c r="AP112" s="672"/>
      <c r="AQ112" s="672"/>
      <c r="AR112" s="672"/>
      <c r="AS112" s="672"/>
      <c r="AT112" s="672"/>
    </row>
    <row r="113" spans="1:46">
      <c r="B113" s="672" t="s">
        <v>1208</v>
      </c>
      <c r="C113" s="672">
        <v>16</v>
      </c>
      <c r="D113" s="672" t="s">
        <v>928</v>
      </c>
      <c r="E113" s="672" t="s">
        <v>1242</v>
      </c>
      <c r="F113" s="672" t="s">
        <v>1242</v>
      </c>
      <c r="G113" s="672" t="s">
        <v>1242</v>
      </c>
      <c r="H113" s="672" t="s">
        <v>1243</v>
      </c>
      <c r="I113" s="672"/>
      <c r="J113" s="672"/>
      <c r="K113" s="672" t="s">
        <v>387</v>
      </c>
      <c r="L113" s="672" t="s">
        <v>1242</v>
      </c>
      <c r="M113" s="672" t="s">
        <v>1242</v>
      </c>
      <c r="N113" s="672" t="s">
        <v>937</v>
      </c>
      <c r="O113" s="672" t="s">
        <v>949</v>
      </c>
      <c r="P113" s="1179">
        <v>44053</v>
      </c>
      <c r="Q113" s="672">
        <v>32</v>
      </c>
      <c r="R113" s="1166">
        <v>44693</v>
      </c>
      <c r="S113" s="672">
        <v>21.33</v>
      </c>
      <c r="T113" s="672">
        <v>21</v>
      </c>
      <c r="U113" s="672">
        <v>1.75</v>
      </c>
      <c r="V113" s="672"/>
      <c r="W113" s="672" t="s">
        <v>1242</v>
      </c>
      <c r="X113" s="672"/>
      <c r="Y113" s="672"/>
      <c r="Z113" s="672"/>
      <c r="AA113" s="672"/>
      <c r="AB113" s="672"/>
      <c r="AC113" s="672">
        <v>21.333333329999999</v>
      </c>
      <c r="AD113" s="672" t="s">
        <v>387</v>
      </c>
      <c r="AE113" s="672">
        <v>19.366666670000001</v>
      </c>
      <c r="AF113" s="672"/>
      <c r="AG113" s="672">
        <v>1</v>
      </c>
      <c r="AH113" s="2358" t="s">
        <v>932</v>
      </c>
      <c r="AI113" s="672"/>
      <c r="AJ113" s="672"/>
      <c r="AK113" s="672"/>
      <c r="AL113" s="672"/>
      <c r="AM113" s="672"/>
      <c r="AN113" s="672"/>
      <c r="AO113" s="672"/>
      <c r="AP113" s="672"/>
      <c r="AQ113" s="672"/>
      <c r="AR113" s="672"/>
      <c r="AS113" s="672"/>
      <c r="AT113" s="672"/>
    </row>
    <row r="114" spans="1:46" ht="15.75">
      <c r="B114" t="s">
        <v>1244</v>
      </c>
      <c r="C114">
        <v>1</v>
      </c>
      <c r="D114" s="672" t="s">
        <v>928</v>
      </c>
      <c r="E114" s="1014" t="s">
        <v>1245</v>
      </c>
      <c r="F114" s="1014" t="s">
        <v>1245</v>
      </c>
      <c r="G114" s="1014" t="s">
        <v>1246</v>
      </c>
      <c r="H114" s="1859" t="s">
        <v>1247</v>
      </c>
      <c r="I114" s="1859"/>
      <c r="J114" s="1859"/>
      <c r="K114" s="672" t="s">
        <v>141</v>
      </c>
      <c r="L114" s="1014" t="s">
        <v>1245</v>
      </c>
      <c r="M114" s="1014" t="s">
        <v>1245</v>
      </c>
      <c r="N114" s="991" t="s">
        <v>1248</v>
      </c>
      <c r="O114" s="991" t="s">
        <v>995</v>
      </c>
      <c r="P114" s="1234">
        <v>44291</v>
      </c>
      <c r="Q114">
        <v>30</v>
      </c>
      <c r="R114" s="6">
        <v>44734</v>
      </c>
      <c r="S114" s="672">
        <v>14.8</v>
      </c>
      <c r="T114" s="672">
        <v>15</v>
      </c>
      <c r="U114" s="1284">
        <v>1.2166666666666666</v>
      </c>
      <c r="W114" s="1014" t="s">
        <v>1245</v>
      </c>
      <c r="AC114" s="672">
        <v>14.8</v>
      </c>
      <c r="AD114" s="672" t="s">
        <v>141</v>
      </c>
      <c r="AE114" s="1235">
        <v>12.366666666666667</v>
      </c>
      <c r="AG114" s="672">
        <v>1</v>
      </c>
      <c r="AH114" s="2358" t="s">
        <v>141</v>
      </c>
      <c r="AI114" s="672"/>
      <c r="AJ114" s="672"/>
      <c r="AK114" s="672"/>
      <c r="AL114" s="672"/>
      <c r="AM114" s="672"/>
      <c r="AN114" s="672"/>
      <c r="AO114" s="672"/>
      <c r="AP114" s="672"/>
      <c r="AQ114" s="672"/>
      <c r="AR114" s="672"/>
      <c r="AS114" s="672"/>
      <c r="AT114" s="672"/>
    </row>
    <row r="115" spans="1:46" ht="15.75">
      <c r="B115" t="s">
        <v>1244</v>
      </c>
      <c r="C115">
        <v>2</v>
      </c>
      <c r="D115" s="672" t="s">
        <v>928</v>
      </c>
      <c r="E115" s="1014" t="s">
        <v>1249</v>
      </c>
      <c r="F115" s="1014" t="s">
        <v>1249</v>
      </c>
      <c r="G115" s="1014" t="s">
        <v>1249</v>
      </c>
      <c r="H115" s="1859" t="s">
        <v>1250</v>
      </c>
      <c r="I115" s="1859"/>
      <c r="J115" s="1859"/>
      <c r="K115" s="672" t="s">
        <v>141</v>
      </c>
      <c r="L115" s="1014" t="s">
        <v>1249</v>
      </c>
      <c r="M115" s="1014" t="s">
        <v>1249</v>
      </c>
      <c r="N115" s="991" t="s">
        <v>1248</v>
      </c>
      <c r="O115" s="991" t="s">
        <v>995</v>
      </c>
      <c r="P115" s="1234">
        <v>44291</v>
      </c>
      <c r="Q115">
        <v>37</v>
      </c>
      <c r="R115" s="6">
        <v>44734</v>
      </c>
      <c r="S115" s="672">
        <v>14.8</v>
      </c>
      <c r="T115" s="672">
        <v>15</v>
      </c>
      <c r="U115" s="1284">
        <v>1.2166666666666666</v>
      </c>
      <c r="W115" s="1014" t="s">
        <v>1249</v>
      </c>
      <c r="AC115" s="672">
        <v>14.8</v>
      </c>
      <c r="AD115" s="672" t="s">
        <v>141</v>
      </c>
      <c r="AE115" s="1235">
        <v>12.366666666666667</v>
      </c>
      <c r="AG115" s="672">
        <v>1</v>
      </c>
      <c r="AH115" s="2358" t="s">
        <v>141</v>
      </c>
      <c r="AI115" s="672"/>
      <c r="AJ115" s="672"/>
      <c r="AK115" s="672"/>
      <c r="AL115" s="672"/>
      <c r="AM115" s="672"/>
      <c r="AN115" s="672"/>
      <c r="AO115" s="672"/>
      <c r="AP115" s="672"/>
      <c r="AQ115" s="672"/>
      <c r="AR115" s="672"/>
      <c r="AS115" s="672"/>
      <c r="AT115" s="672"/>
    </row>
    <row r="116" spans="1:46" ht="15.75">
      <c r="B116" t="s">
        <v>1244</v>
      </c>
      <c r="C116">
        <v>3</v>
      </c>
      <c r="D116" s="672" t="s">
        <v>928</v>
      </c>
      <c r="E116" s="1014" t="s">
        <v>1251</v>
      </c>
      <c r="F116" s="1014" t="s">
        <v>1251</v>
      </c>
      <c r="G116" s="1014" t="s">
        <v>1251</v>
      </c>
      <c r="H116" s="1859" t="s">
        <v>1252</v>
      </c>
      <c r="I116" s="1859"/>
      <c r="J116" s="1859"/>
      <c r="K116" s="672" t="s">
        <v>141</v>
      </c>
      <c r="L116" s="1014" t="s">
        <v>1251</v>
      </c>
      <c r="M116" s="1014" t="s">
        <v>1251</v>
      </c>
      <c r="N116" s="991" t="s">
        <v>1248</v>
      </c>
      <c r="O116" s="991" t="s">
        <v>995</v>
      </c>
      <c r="P116" s="1234">
        <v>44291</v>
      </c>
      <c r="Q116">
        <v>40</v>
      </c>
      <c r="R116" s="6">
        <v>44734</v>
      </c>
      <c r="S116" s="672">
        <v>14.8</v>
      </c>
      <c r="T116" s="672">
        <v>15</v>
      </c>
      <c r="U116" s="1284">
        <v>1.2166666666666666</v>
      </c>
      <c r="W116" s="1014" t="s">
        <v>1251</v>
      </c>
      <c r="AC116" s="672">
        <v>14.8</v>
      </c>
      <c r="AD116" s="672" t="s">
        <v>141</v>
      </c>
      <c r="AE116" s="1235">
        <v>12.366666666666667</v>
      </c>
      <c r="AG116" s="672">
        <v>1</v>
      </c>
      <c r="AH116" s="2358" t="s">
        <v>141</v>
      </c>
      <c r="AI116" s="672"/>
      <c r="AJ116" s="672"/>
      <c r="AK116" s="672"/>
      <c r="AL116" s="672"/>
      <c r="AM116" s="672"/>
      <c r="AN116" s="672"/>
      <c r="AO116" s="672"/>
      <c r="AP116" s="672"/>
      <c r="AQ116" s="672"/>
      <c r="AR116" s="672"/>
      <c r="AS116" s="672"/>
      <c r="AT116" s="672"/>
    </row>
    <row r="117" spans="1:46" s="931" customFormat="1" ht="15.75">
      <c r="A117" s="2209"/>
      <c r="B117" t="s">
        <v>1244</v>
      </c>
      <c r="C117">
        <v>4</v>
      </c>
      <c r="D117" s="672" t="s">
        <v>928</v>
      </c>
      <c r="E117" s="1014" t="s">
        <v>1253</v>
      </c>
      <c r="F117" s="1014" t="s">
        <v>1253</v>
      </c>
      <c r="G117" s="1014" t="s">
        <v>1253</v>
      </c>
      <c r="H117" s="1859" t="s">
        <v>1254</v>
      </c>
      <c r="I117" s="1859"/>
      <c r="J117" s="1859"/>
      <c r="K117" s="672" t="s">
        <v>141</v>
      </c>
      <c r="L117" s="1014" t="s">
        <v>1253</v>
      </c>
      <c r="M117" s="1014" t="s">
        <v>1253</v>
      </c>
      <c r="N117" s="991" t="s">
        <v>1248</v>
      </c>
      <c r="O117" s="991" t="s">
        <v>995</v>
      </c>
      <c r="P117" s="1234">
        <v>44291</v>
      </c>
      <c r="Q117">
        <v>39</v>
      </c>
      <c r="R117" s="6">
        <v>44734</v>
      </c>
      <c r="S117" s="672">
        <v>14.8</v>
      </c>
      <c r="T117" s="672">
        <v>15</v>
      </c>
      <c r="U117" s="1284">
        <v>1.2166666666666666</v>
      </c>
      <c r="V117"/>
      <c r="W117" s="1014" t="s">
        <v>1253</v>
      </c>
      <c r="X117"/>
      <c r="Y117"/>
      <c r="Z117"/>
      <c r="AA117"/>
      <c r="AB117"/>
      <c r="AC117" s="672">
        <v>14.8</v>
      </c>
      <c r="AD117" s="672" t="s">
        <v>141</v>
      </c>
      <c r="AE117" s="1235">
        <v>12.366666666666667</v>
      </c>
      <c r="AF117"/>
      <c r="AG117" s="672">
        <v>1</v>
      </c>
      <c r="AH117" s="2358" t="s">
        <v>141</v>
      </c>
      <c r="AI117" s="672"/>
      <c r="AJ117" s="672"/>
      <c r="AK117" s="672"/>
      <c r="AL117" s="672"/>
      <c r="AM117" s="672"/>
      <c r="AN117" s="672"/>
      <c r="AO117" s="672"/>
      <c r="AP117" s="672"/>
      <c r="AQ117" s="672"/>
      <c r="AR117" s="672"/>
      <c r="AS117" s="672"/>
      <c r="AT117" s="672"/>
    </row>
    <row r="118" spans="1:46" s="931" customFormat="1" ht="15.75">
      <c r="A118" s="2209"/>
      <c r="B118" t="s">
        <v>1244</v>
      </c>
      <c r="C118">
        <v>5</v>
      </c>
      <c r="D118" s="672" t="s">
        <v>928</v>
      </c>
      <c r="E118" s="1014" t="s">
        <v>1255</v>
      </c>
      <c r="F118" s="1014" t="s">
        <v>1255</v>
      </c>
      <c r="G118" s="1014" t="s">
        <v>1255</v>
      </c>
      <c r="H118" s="1859" t="s">
        <v>1256</v>
      </c>
      <c r="I118" s="1859"/>
      <c r="J118" s="1859"/>
      <c r="K118" s="672" t="s">
        <v>141</v>
      </c>
      <c r="L118" s="1014" t="s">
        <v>1255</v>
      </c>
      <c r="M118" s="1014" t="s">
        <v>1255</v>
      </c>
      <c r="N118" s="991" t="s">
        <v>1248</v>
      </c>
      <c r="O118" s="991" t="s">
        <v>995</v>
      </c>
      <c r="P118" s="1234">
        <v>44367</v>
      </c>
      <c r="Q118">
        <v>29</v>
      </c>
      <c r="R118" s="6">
        <v>44734</v>
      </c>
      <c r="S118" s="672">
        <v>12.266666666666667</v>
      </c>
      <c r="T118" s="672">
        <v>12</v>
      </c>
      <c r="U118" s="1284">
        <v>1.0083333333333333</v>
      </c>
      <c r="V118"/>
      <c r="W118" s="1014" t="s">
        <v>1255</v>
      </c>
      <c r="X118"/>
      <c r="Y118"/>
      <c r="Z118"/>
      <c r="AA118"/>
      <c r="AB118"/>
      <c r="AC118" s="672">
        <v>12.266666666666667</v>
      </c>
      <c r="AD118" s="672" t="s">
        <v>141</v>
      </c>
      <c r="AE118" s="1235">
        <v>9.8333333333333339</v>
      </c>
      <c r="AF118"/>
      <c r="AG118" s="672">
        <v>1</v>
      </c>
      <c r="AH118" s="2358" t="s">
        <v>141</v>
      </c>
      <c r="AI118" s="672"/>
      <c r="AJ118" s="672"/>
      <c r="AK118" s="672"/>
      <c r="AL118" s="672"/>
      <c r="AM118" s="672"/>
      <c r="AN118" s="672"/>
      <c r="AO118" s="672"/>
      <c r="AP118" s="672"/>
      <c r="AQ118" s="672"/>
      <c r="AR118" s="672"/>
      <c r="AS118" s="672"/>
      <c r="AT118" s="672"/>
    </row>
    <row r="119" spans="1:46" s="931" customFormat="1" ht="15.75">
      <c r="A119" s="2209"/>
      <c r="B119" t="s">
        <v>1244</v>
      </c>
      <c r="C119">
        <v>6</v>
      </c>
      <c r="D119" s="672" t="s">
        <v>928</v>
      </c>
      <c r="E119" s="1014" t="s">
        <v>1257</v>
      </c>
      <c r="F119" s="1014" t="s">
        <v>1257</v>
      </c>
      <c r="G119" s="1014" t="s">
        <v>1257</v>
      </c>
      <c r="H119" s="1859" t="s">
        <v>1258</v>
      </c>
      <c r="I119" s="1859"/>
      <c r="J119" s="1859"/>
      <c r="K119" s="672" t="s">
        <v>141</v>
      </c>
      <c r="L119" s="1014" t="s">
        <v>1257</v>
      </c>
      <c r="M119" s="1014" t="s">
        <v>1257</v>
      </c>
      <c r="N119" s="991" t="s">
        <v>1248</v>
      </c>
      <c r="O119" s="991" t="s">
        <v>949</v>
      </c>
      <c r="P119" s="1234">
        <v>44291</v>
      </c>
      <c r="Q119">
        <v>43</v>
      </c>
      <c r="R119" s="6">
        <v>44734</v>
      </c>
      <c r="S119" s="672">
        <v>14.8</v>
      </c>
      <c r="T119" s="672">
        <v>15</v>
      </c>
      <c r="U119" s="1284">
        <v>1.2166666666666666</v>
      </c>
      <c r="V119"/>
      <c r="W119" s="1014" t="s">
        <v>1257</v>
      </c>
      <c r="X119"/>
      <c r="Y119"/>
      <c r="Z119"/>
      <c r="AA119"/>
      <c r="AB119"/>
      <c r="AC119" s="672">
        <v>14.8</v>
      </c>
      <c r="AD119" s="672" t="s">
        <v>141</v>
      </c>
      <c r="AE119" s="1235">
        <v>12.366666666666667</v>
      </c>
      <c r="AF119"/>
      <c r="AG119" s="672">
        <v>1</v>
      </c>
      <c r="AH119" s="2358" t="s">
        <v>141</v>
      </c>
      <c r="AI119" s="672"/>
      <c r="AJ119" s="672"/>
      <c r="AK119" s="672"/>
      <c r="AL119" s="672"/>
      <c r="AM119" s="672"/>
      <c r="AN119" s="672"/>
      <c r="AO119" s="672"/>
      <c r="AP119" s="672"/>
      <c r="AQ119" s="672"/>
      <c r="AR119" s="672"/>
      <c r="AS119" s="672"/>
      <c r="AT119" s="672"/>
    </row>
    <row r="120" spans="1:46" ht="15.75">
      <c r="B120" t="s">
        <v>1244</v>
      </c>
      <c r="C120">
        <v>7</v>
      </c>
      <c r="D120" s="672" t="s">
        <v>928</v>
      </c>
      <c r="E120" s="1014" t="s">
        <v>1259</v>
      </c>
      <c r="F120" s="1014" t="s">
        <v>1259</v>
      </c>
      <c r="G120" s="1014" t="s">
        <v>1259</v>
      </c>
      <c r="H120" s="1859" t="s">
        <v>1260</v>
      </c>
      <c r="I120" s="1859"/>
      <c r="J120" s="1859"/>
      <c r="K120" s="672" t="s">
        <v>141</v>
      </c>
      <c r="L120" s="1014" t="s">
        <v>1259</v>
      </c>
      <c r="M120" s="1014" t="s">
        <v>1259</v>
      </c>
      <c r="N120" s="991" t="s">
        <v>1248</v>
      </c>
      <c r="O120" s="991" t="s">
        <v>949</v>
      </c>
      <c r="P120" s="1234">
        <v>44291</v>
      </c>
      <c r="Q120">
        <v>51</v>
      </c>
      <c r="R120" s="6">
        <v>44734</v>
      </c>
      <c r="S120" s="672">
        <v>14.8</v>
      </c>
      <c r="T120" s="672">
        <v>15</v>
      </c>
      <c r="U120" s="1284">
        <v>1.2166666666666666</v>
      </c>
      <c r="W120" s="1014" t="s">
        <v>1259</v>
      </c>
      <c r="AC120" s="672">
        <v>14.8</v>
      </c>
      <c r="AD120" s="672" t="s">
        <v>141</v>
      </c>
      <c r="AE120" s="1235">
        <v>12.366666666666667</v>
      </c>
      <c r="AG120" s="672">
        <v>1</v>
      </c>
      <c r="AH120" s="2358" t="s">
        <v>141</v>
      </c>
      <c r="AI120" s="672"/>
      <c r="AJ120" s="672"/>
      <c r="AK120" s="672"/>
      <c r="AL120" s="672"/>
      <c r="AM120" s="672"/>
      <c r="AN120" s="672"/>
      <c r="AO120" s="672"/>
      <c r="AP120" s="672"/>
      <c r="AQ120" s="672"/>
      <c r="AR120" s="672"/>
      <c r="AS120" s="672"/>
      <c r="AT120" s="672"/>
    </row>
    <row r="121" spans="1:46" ht="15.75">
      <c r="B121" t="s">
        <v>1244</v>
      </c>
      <c r="C121">
        <v>8</v>
      </c>
      <c r="D121" s="672" t="s">
        <v>928</v>
      </c>
      <c r="E121" s="1014" t="s">
        <v>1261</v>
      </c>
      <c r="F121" s="1014" t="s">
        <v>1261</v>
      </c>
      <c r="G121" s="1014" t="s">
        <v>1261</v>
      </c>
      <c r="H121" s="1859" t="s">
        <v>1262</v>
      </c>
      <c r="I121" s="1859"/>
      <c r="J121" s="1859"/>
      <c r="K121" s="672" t="s">
        <v>141</v>
      </c>
      <c r="L121" s="1014" t="s">
        <v>1261</v>
      </c>
      <c r="M121" s="1014" t="s">
        <v>1261</v>
      </c>
      <c r="N121" s="991" t="s">
        <v>1248</v>
      </c>
      <c r="O121" s="991" t="s">
        <v>949</v>
      </c>
      <c r="P121" s="1234">
        <v>44303</v>
      </c>
      <c r="Q121">
        <v>41</v>
      </c>
      <c r="R121" s="6">
        <v>44735</v>
      </c>
      <c r="S121" s="672">
        <v>14.4</v>
      </c>
      <c r="T121" s="672">
        <v>14</v>
      </c>
      <c r="U121" s="1284">
        <v>1.1833333333333333</v>
      </c>
      <c r="W121" s="1014" t="s">
        <v>1261</v>
      </c>
      <c r="AC121" s="672">
        <v>14.4</v>
      </c>
      <c r="AD121" s="672" t="s">
        <v>141</v>
      </c>
      <c r="AE121" s="1235">
        <v>11.966666666666667</v>
      </c>
      <c r="AG121" s="672">
        <v>1</v>
      </c>
      <c r="AH121" s="2358" t="s">
        <v>141</v>
      </c>
      <c r="AI121" s="672"/>
      <c r="AJ121" s="672"/>
      <c r="AK121" s="672"/>
      <c r="AL121" s="672"/>
      <c r="AM121" s="672"/>
      <c r="AN121" s="672"/>
      <c r="AO121" s="672"/>
      <c r="AP121" s="672"/>
      <c r="AQ121" s="672"/>
      <c r="AR121" s="672"/>
      <c r="AS121" s="672"/>
      <c r="AT121" s="672"/>
    </row>
    <row r="122" spans="1:46" ht="15.75">
      <c r="B122" t="s">
        <v>1244</v>
      </c>
      <c r="C122">
        <v>9</v>
      </c>
      <c r="D122" s="672" t="s">
        <v>928</v>
      </c>
      <c r="E122" s="1014" t="s">
        <v>1263</v>
      </c>
      <c r="F122" s="1014" t="s">
        <v>1263</v>
      </c>
      <c r="G122" s="1014" t="s">
        <v>1263</v>
      </c>
      <c r="H122" s="1859" t="s">
        <v>1264</v>
      </c>
      <c r="I122" s="1859"/>
      <c r="J122" s="1859"/>
      <c r="K122" s="672" t="s">
        <v>141</v>
      </c>
      <c r="L122" s="1014" t="s">
        <v>1263</v>
      </c>
      <c r="M122" s="1014" t="s">
        <v>1263</v>
      </c>
      <c r="N122" s="991" t="s">
        <v>1248</v>
      </c>
      <c r="O122" s="991" t="s">
        <v>949</v>
      </c>
      <c r="P122" s="1234">
        <v>44303</v>
      </c>
      <c r="Q122">
        <v>39</v>
      </c>
      <c r="R122" s="6">
        <v>44735</v>
      </c>
      <c r="S122" s="672">
        <v>14.4</v>
      </c>
      <c r="T122" s="672">
        <v>14</v>
      </c>
      <c r="U122" s="1284">
        <v>1.1833333333333333</v>
      </c>
      <c r="W122" s="1014" t="s">
        <v>1263</v>
      </c>
      <c r="AC122" s="672">
        <v>14.4</v>
      </c>
      <c r="AD122" s="672" t="s">
        <v>141</v>
      </c>
      <c r="AE122" s="1235">
        <v>11.966666666666667</v>
      </c>
      <c r="AG122" s="672">
        <v>1</v>
      </c>
      <c r="AH122" s="2358" t="s">
        <v>141</v>
      </c>
      <c r="AI122" s="672"/>
      <c r="AJ122" s="672"/>
      <c r="AK122" s="672"/>
      <c r="AL122" s="672"/>
      <c r="AM122" s="672"/>
      <c r="AN122" s="672"/>
      <c r="AO122" s="672"/>
      <c r="AP122" s="672"/>
      <c r="AQ122" s="672"/>
      <c r="AR122" s="672"/>
      <c r="AS122" s="672"/>
      <c r="AT122" s="672"/>
    </row>
    <row r="123" spans="1:46" s="931" customFormat="1" ht="15.75">
      <c r="A123" s="2209"/>
      <c r="B123" t="s">
        <v>1244</v>
      </c>
      <c r="C123">
        <v>10</v>
      </c>
      <c r="D123" s="672" t="s">
        <v>928</v>
      </c>
      <c r="E123" s="1014" t="s">
        <v>1265</v>
      </c>
      <c r="F123" s="1014" t="s">
        <v>1265</v>
      </c>
      <c r="G123" s="1014" t="s">
        <v>1265</v>
      </c>
      <c r="H123" s="1859" t="s">
        <v>1266</v>
      </c>
      <c r="I123" s="1859"/>
      <c r="J123" s="1859"/>
      <c r="K123" s="672" t="s">
        <v>141</v>
      </c>
      <c r="L123" s="1014" t="s">
        <v>1265</v>
      </c>
      <c r="M123" s="1014" t="s">
        <v>1265</v>
      </c>
      <c r="N123" s="991" t="s">
        <v>1248</v>
      </c>
      <c r="O123" s="991" t="s">
        <v>949</v>
      </c>
      <c r="P123" s="1234">
        <v>44303</v>
      </c>
      <c r="Q123">
        <v>48</v>
      </c>
      <c r="R123" s="6">
        <v>44735</v>
      </c>
      <c r="S123" s="672">
        <v>14.4</v>
      </c>
      <c r="T123" s="672">
        <v>14</v>
      </c>
      <c r="U123" s="1284">
        <v>1.1833333333333333</v>
      </c>
      <c r="V123"/>
      <c r="W123" s="1014" t="s">
        <v>1265</v>
      </c>
      <c r="X123"/>
      <c r="Y123"/>
      <c r="Z123"/>
      <c r="AA123"/>
      <c r="AB123"/>
      <c r="AC123" s="672">
        <v>14.4</v>
      </c>
      <c r="AD123" s="672" t="s">
        <v>141</v>
      </c>
      <c r="AE123" s="1235">
        <v>11.966666666666667</v>
      </c>
      <c r="AF123"/>
      <c r="AG123" s="672">
        <v>1</v>
      </c>
      <c r="AH123" s="2358" t="s">
        <v>141</v>
      </c>
      <c r="AI123" s="672"/>
      <c r="AJ123" s="672"/>
      <c r="AK123" s="672"/>
      <c r="AL123" s="672"/>
      <c r="AM123" s="672"/>
      <c r="AN123" s="672"/>
      <c r="AO123" s="672"/>
      <c r="AP123" s="672"/>
      <c r="AQ123" s="672"/>
      <c r="AR123" s="672"/>
      <c r="AS123" s="672"/>
      <c r="AT123" s="672"/>
    </row>
    <row r="124" spans="1:46" s="931" customFormat="1" ht="15.75">
      <c r="A124" s="2209"/>
      <c r="B124" t="s">
        <v>1244</v>
      </c>
      <c r="C124">
        <v>11</v>
      </c>
      <c r="D124" s="672" t="s">
        <v>928</v>
      </c>
      <c r="E124" s="1014" t="s">
        <v>1267</v>
      </c>
      <c r="F124" s="1014" t="s">
        <v>1267</v>
      </c>
      <c r="G124" s="1014" t="s">
        <v>1267</v>
      </c>
      <c r="H124" s="1859" t="s">
        <v>1268</v>
      </c>
      <c r="I124" s="1859"/>
      <c r="J124" s="1859"/>
      <c r="K124" s="672" t="s">
        <v>387</v>
      </c>
      <c r="L124" s="1014" t="s">
        <v>1267</v>
      </c>
      <c r="M124" s="1014" t="s">
        <v>1267</v>
      </c>
      <c r="N124" s="991" t="s">
        <v>948</v>
      </c>
      <c r="O124" s="991" t="s">
        <v>949</v>
      </c>
      <c r="P124" s="1234">
        <v>44098</v>
      </c>
      <c r="Q124">
        <v>32</v>
      </c>
      <c r="R124" s="6">
        <v>44735</v>
      </c>
      <c r="S124" s="672">
        <v>21.233333333333334</v>
      </c>
      <c r="T124">
        <v>21</v>
      </c>
      <c r="U124" s="1284">
        <v>1.7472222222222222</v>
      </c>
      <c r="V124"/>
      <c r="W124" s="1014" t="s">
        <v>1267</v>
      </c>
      <c r="X124"/>
      <c r="Y124"/>
      <c r="Z124"/>
      <c r="AA124"/>
      <c r="AB124"/>
      <c r="AC124" s="672">
        <v>21.233333333333334</v>
      </c>
      <c r="AD124" s="672" t="s">
        <v>387</v>
      </c>
      <c r="AE124" s="1235">
        <v>18.8</v>
      </c>
      <c r="AF124"/>
      <c r="AG124" s="672">
        <v>1</v>
      </c>
      <c r="AH124" s="2358" t="s">
        <v>932</v>
      </c>
      <c r="AI124" s="672"/>
      <c r="AJ124" s="672"/>
      <c r="AK124" s="672"/>
      <c r="AL124" s="672"/>
      <c r="AM124" s="672"/>
      <c r="AN124" s="672"/>
      <c r="AO124" s="672"/>
      <c r="AP124" s="672"/>
      <c r="AQ124" s="672"/>
      <c r="AR124" s="672"/>
      <c r="AS124" s="672"/>
      <c r="AT124" s="672"/>
    </row>
    <row r="125" spans="1:46" s="931" customFormat="1" ht="15.75">
      <c r="A125" s="2209"/>
      <c r="B125" t="s">
        <v>1244</v>
      </c>
      <c r="C125">
        <v>13</v>
      </c>
      <c r="D125" s="672" t="s">
        <v>928</v>
      </c>
      <c r="E125" s="1014" t="s">
        <v>1269</v>
      </c>
      <c r="F125" s="1014" t="s">
        <v>1269</v>
      </c>
      <c r="G125" s="1014" t="s">
        <v>1269</v>
      </c>
      <c r="H125" s="1859" t="s">
        <v>1270</v>
      </c>
      <c r="I125" s="1859"/>
      <c r="J125" s="1859"/>
      <c r="K125" s="672" t="s">
        <v>387</v>
      </c>
      <c r="L125" s="1014" t="s">
        <v>1269</v>
      </c>
      <c r="M125" s="1014" t="s">
        <v>1269</v>
      </c>
      <c r="N125" s="991" t="s">
        <v>948</v>
      </c>
      <c r="O125" s="991" t="s">
        <v>949</v>
      </c>
      <c r="P125" s="1234">
        <v>44098</v>
      </c>
      <c r="Q125">
        <v>35</v>
      </c>
      <c r="R125" s="6">
        <v>44735</v>
      </c>
      <c r="S125" s="672">
        <v>21.233333333333334</v>
      </c>
      <c r="T125">
        <v>21</v>
      </c>
      <c r="U125" s="1284">
        <v>1.7472222222222222</v>
      </c>
      <c r="V125"/>
      <c r="W125" s="1014" t="s">
        <v>1269</v>
      </c>
      <c r="X125"/>
      <c r="Y125"/>
      <c r="Z125"/>
      <c r="AA125"/>
      <c r="AB125"/>
      <c r="AC125" s="672">
        <v>21.233333333333334</v>
      </c>
      <c r="AD125" s="672" t="s">
        <v>387</v>
      </c>
      <c r="AE125" s="1235">
        <v>18.8</v>
      </c>
      <c r="AF125"/>
      <c r="AG125" s="672">
        <v>1</v>
      </c>
      <c r="AH125" s="2358" t="s">
        <v>932</v>
      </c>
      <c r="AI125" s="672"/>
      <c r="AJ125" s="672"/>
      <c r="AK125" s="672"/>
      <c r="AL125" s="672"/>
      <c r="AM125" s="672"/>
      <c r="AN125" s="672"/>
      <c r="AO125" s="672"/>
      <c r="AP125" s="672"/>
      <c r="AQ125" s="672"/>
      <c r="AR125" s="672"/>
      <c r="AS125" s="672"/>
      <c r="AT125" s="672"/>
    </row>
    <row r="126" spans="1:46" ht="15.75">
      <c r="B126" t="s">
        <v>1271</v>
      </c>
      <c r="C126">
        <v>1</v>
      </c>
      <c r="D126" s="672" t="s">
        <v>928</v>
      </c>
      <c r="E126" s="672" t="s">
        <v>1272</v>
      </c>
      <c r="F126" s="672" t="s">
        <v>1272</v>
      </c>
      <c r="G126" s="672" t="s">
        <v>1272</v>
      </c>
      <c r="H126" s="1859" t="s">
        <v>1273</v>
      </c>
      <c r="I126" s="1859"/>
      <c r="J126" s="1859"/>
      <c r="K126" s="672" t="s">
        <v>141</v>
      </c>
      <c r="L126" s="672" t="s">
        <v>1272</v>
      </c>
      <c r="M126" s="672" t="s">
        <v>1272</v>
      </c>
      <c r="N126" s="991" t="s">
        <v>1248</v>
      </c>
      <c r="O126" s="1859" t="s">
        <v>949</v>
      </c>
      <c r="P126" s="1166">
        <v>44144</v>
      </c>
      <c r="Q126" s="672">
        <v>40</v>
      </c>
      <c r="R126" s="6">
        <v>44755</v>
      </c>
      <c r="S126" s="672">
        <v>20.233333330000001</v>
      </c>
      <c r="T126" s="672">
        <v>20</v>
      </c>
      <c r="U126" s="672">
        <v>1.67</v>
      </c>
      <c r="W126" s="672" t="s">
        <v>1272</v>
      </c>
      <c r="AD126" s="672" t="s">
        <v>141</v>
      </c>
      <c r="AE126" s="672">
        <v>18.2</v>
      </c>
      <c r="AG126" s="672">
        <v>1</v>
      </c>
      <c r="AH126" s="2358" t="s">
        <v>141</v>
      </c>
      <c r="AI126" s="672"/>
      <c r="AJ126" s="672"/>
      <c r="AK126" s="672"/>
      <c r="AL126" s="672"/>
      <c r="AM126" s="672"/>
      <c r="AN126" s="672"/>
      <c r="AO126" s="672"/>
      <c r="AP126" s="672"/>
      <c r="AQ126" s="672"/>
      <c r="AR126" s="672"/>
      <c r="AS126" s="672"/>
      <c r="AT126" s="672"/>
    </row>
    <row r="127" spans="1:46" ht="15.75">
      <c r="B127" t="s">
        <v>1271</v>
      </c>
      <c r="C127">
        <v>2</v>
      </c>
      <c r="D127" s="672" t="s">
        <v>928</v>
      </c>
      <c r="E127" s="672" t="s">
        <v>1274</v>
      </c>
      <c r="F127" s="672" t="s">
        <v>1274</v>
      </c>
      <c r="G127" s="672" t="s">
        <v>1274</v>
      </c>
      <c r="H127" s="1859" t="s">
        <v>1275</v>
      </c>
      <c r="I127" s="1859"/>
      <c r="J127" s="1859"/>
      <c r="K127" s="672" t="s">
        <v>141</v>
      </c>
      <c r="L127" s="672" t="s">
        <v>1274</v>
      </c>
      <c r="M127" s="672" t="s">
        <v>1274</v>
      </c>
      <c r="N127" s="991" t="s">
        <v>1248</v>
      </c>
      <c r="O127" s="672" t="s">
        <v>13</v>
      </c>
      <c r="P127" s="1166">
        <v>44144</v>
      </c>
      <c r="Q127" s="672">
        <v>27</v>
      </c>
      <c r="R127" s="6">
        <v>44755</v>
      </c>
      <c r="S127" s="672">
        <v>20.233333330000001</v>
      </c>
      <c r="T127" s="672">
        <v>20</v>
      </c>
      <c r="U127" s="672">
        <v>1.67</v>
      </c>
      <c r="W127" s="672" t="s">
        <v>1274</v>
      </c>
      <c r="AD127" s="672" t="s">
        <v>141</v>
      </c>
      <c r="AE127" s="672">
        <v>18.2</v>
      </c>
      <c r="AG127" s="672">
        <v>1</v>
      </c>
      <c r="AH127" s="2358" t="s">
        <v>141</v>
      </c>
      <c r="AI127" s="672"/>
      <c r="AJ127" s="672"/>
      <c r="AK127" s="672"/>
      <c r="AL127" s="672"/>
      <c r="AM127" s="672"/>
      <c r="AN127" s="672"/>
      <c r="AO127" s="672"/>
      <c r="AP127" s="672"/>
      <c r="AQ127" s="672"/>
      <c r="AR127" s="672"/>
      <c r="AS127" s="672"/>
      <c r="AT127" s="672"/>
    </row>
    <row r="128" spans="1:46" s="1121" customFormat="1" ht="15.75">
      <c r="A128" s="2209" t="s">
        <v>1276</v>
      </c>
      <c r="B128" t="s">
        <v>1271</v>
      </c>
      <c r="C128">
        <v>3</v>
      </c>
      <c r="D128" s="672" t="s">
        <v>928</v>
      </c>
      <c r="E128" s="672" t="s">
        <v>1277</v>
      </c>
      <c r="F128" s="672" t="s">
        <v>1277</v>
      </c>
      <c r="G128" s="672" t="s">
        <v>929</v>
      </c>
      <c r="H128" s="1859" t="s">
        <v>1278</v>
      </c>
      <c r="I128" s="1859"/>
      <c r="J128" s="1859"/>
      <c r="K128" s="672" t="s">
        <v>141</v>
      </c>
      <c r="L128" s="672" t="s">
        <v>1277</v>
      </c>
      <c r="M128" s="672" t="s">
        <v>1277</v>
      </c>
      <c r="N128" s="991" t="s">
        <v>1248</v>
      </c>
      <c r="O128" s="672" t="s">
        <v>13</v>
      </c>
      <c r="P128" s="1166">
        <v>44144</v>
      </c>
      <c r="Q128" s="672">
        <v>42</v>
      </c>
      <c r="R128" s="6">
        <v>44748</v>
      </c>
      <c r="S128" s="672">
        <v>20.233333330000001</v>
      </c>
      <c r="T128" s="672">
        <v>20</v>
      </c>
      <c r="U128" s="672">
        <v>1.67</v>
      </c>
      <c r="V128" s="667"/>
      <c r="W128" s="672" t="s">
        <v>1277</v>
      </c>
      <c r="X128"/>
      <c r="Y128"/>
      <c r="Z128"/>
      <c r="AA128"/>
      <c r="AB128"/>
      <c r="AC128"/>
      <c r="AD128" s="672" t="s">
        <v>141</v>
      </c>
      <c r="AE128" s="672">
        <v>18.2</v>
      </c>
      <c r="AF128"/>
      <c r="AG128" s="672">
        <v>1</v>
      </c>
      <c r="AH128" s="2358" t="s">
        <v>141</v>
      </c>
      <c r="AI128" s="1622"/>
      <c r="AJ128" s="1622"/>
      <c r="AK128" s="1622"/>
      <c r="AL128" s="1622"/>
      <c r="AM128" s="1622"/>
      <c r="AN128" s="1622"/>
      <c r="AO128" s="1622"/>
      <c r="AP128" s="1622"/>
      <c r="AQ128" s="1622"/>
      <c r="AR128" s="1622"/>
      <c r="AS128" s="1622"/>
      <c r="AT128" s="1622"/>
    </row>
    <row r="129" spans="1:46" s="1121" customFormat="1" ht="15.75">
      <c r="A129" s="2209"/>
      <c r="B129" t="s">
        <v>1271</v>
      </c>
      <c r="C129">
        <v>4</v>
      </c>
      <c r="D129" s="672" t="s">
        <v>928</v>
      </c>
      <c r="E129" s="672" t="s">
        <v>1279</v>
      </c>
      <c r="F129" s="672" t="s">
        <v>1279</v>
      </c>
      <c r="G129" s="672" t="s">
        <v>1279</v>
      </c>
      <c r="H129" s="1859" t="s">
        <v>1280</v>
      </c>
      <c r="I129" s="1859"/>
      <c r="J129" s="1859"/>
      <c r="K129" s="672" t="s">
        <v>141</v>
      </c>
      <c r="L129" s="672" t="s">
        <v>1279</v>
      </c>
      <c r="M129" s="672" t="s">
        <v>1279</v>
      </c>
      <c r="N129" s="672" t="s">
        <v>931</v>
      </c>
      <c r="O129" s="1859" t="s">
        <v>949</v>
      </c>
      <c r="P129" s="1166">
        <v>44107</v>
      </c>
      <c r="Q129" s="672">
        <v>52</v>
      </c>
      <c r="R129" s="6">
        <v>44756</v>
      </c>
      <c r="S129" s="672">
        <v>21.466666669999999</v>
      </c>
      <c r="T129" s="672">
        <v>21</v>
      </c>
      <c r="U129" s="672">
        <v>1.77</v>
      </c>
      <c r="V129" s="667"/>
      <c r="W129" s="672" t="s">
        <v>1279</v>
      </c>
      <c r="X129"/>
      <c r="Y129"/>
      <c r="Z129"/>
      <c r="AA129"/>
      <c r="AB129"/>
      <c r="AC129"/>
      <c r="AD129" s="672" t="s">
        <v>141</v>
      </c>
      <c r="AE129" s="672">
        <v>19.43333333</v>
      </c>
      <c r="AF129"/>
      <c r="AG129" s="672">
        <v>1</v>
      </c>
      <c r="AH129" s="2358" t="s">
        <v>141</v>
      </c>
      <c r="AI129" s="1622"/>
      <c r="AJ129" s="1622"/>
      <c r="AK129" s="1622"/>
      <c r="AL129" s="1622"/>
      <c r="AM129" s="1622"/>
      <c r="AN129" s="1622"/>
      <c r="AO129" s="1622"/>
      <c r="AP129" s="1622"/>
      <c r="AQ129" s="1622"/>
      <c r="AR129" s="1622"/>
      <c r="AS129" s="1622"/>
      <c r="AT129" s="1622"/>
    </row>
    <row r="130" spans="1:46" s="1121" customFormat="1" ht="15.75">
      <c r="A130" s="2209"/>
      <c r="B130" t="s">
        <v>1271</v>
      </c>
      <c r="C130">
        <v>5</v>
      </c>
      <c r="D130" s="672" t="s">
        <v>928</v>
      </c>
      <c r="E130" s="672" t="s">
        <v>1281</v>
      </c>
      <c r="F130" s="672" t="s">
        <v>1281</v>
      </c>
      <c r="G130" s="672" t="s">
        <v>1281</v>
      </c>
      <c r="H130" s="1859" t="s">
        <v>1282</v>
      </c>
      <c r="I130" s="1859"/>
      <c r="J130" s="1859"/>
      <c r="K130" s="672" t="s">
        <v>141</v>
      </c>
      <c r="L130" s="672" t="s">
        <v>1281</v>
      </c>
      <c r="M130" s="672" t="s">
        <v>1281</v>
      </c>
      <c r="N130" s="672" t="s">
        <v>931</v>
      </c>
      <c r="O130" s="672" t="s">
        <v>13</v>
      </c>
      <c r="P130" s="1166">
        <v>44140</v>
      </c>
      <c r="Q130" s="672">
        <v>34</v>
      </c>
      <c r="R130" s="6">
        <v>44756</v>
      </c>
      <c r="S130" s="672">
        <v>20.366666670000001</v>
      </c>
      <c r="T130" s="672">
        <v>20</v>
      </c>
      <c r="U130" s="672">
        <v>1.68</v>
      </c>
      <c r="V130" s="667"/>
      <c r="W130" s="672" t="s">
        <v>1281</v>
      </c>
      <c r="X130"/>
      <c r="Y130"/>
      <c r="Z130"/>
      <c r="AA130"/>
      <c r="AB130"/>
      <c r="AC130"/>
      <c r="AD130" s="672" t="s">
        <v>141</v>
      </c>
      <c r="AE130" s="672">
        <v>18.333333329999999</v>
      </c>
      <c r="AF130"/>
      <c r="AG130" s="672">
        <v>1</v>
      </c>
      <c r="AH130" s="2358" t="s">
        <v>141</v>
      </c>
      <c r="AI130" s="1622"/>
      <c r="AJ130" s="1622"/>
      <c r="AK130" s="1622"/>
      <c r="AL130" s="1622"/>
      <c r="AM130" s="1622"/>
      <c r="AN130" s="1622"/>
      <c r="AO130" s="1622"/>
      <c r="AP130" s="1622"/>
      <c r="AQ130" s="1622"/>
      <c r="AR130" s="1622"/>
      <c r="AS130" s="1622"/>
      <c r="AT130" s="1622"/>
    </row>
    <row r="131" spans="1:46" ht="15.75">
      <c r="B131" t="s">
        <v>1271</v>
      </c>
      <c r="C131">
        <v>6</v>
      </c>
      <c r="D131" s="672" t="s">
        <v>928</v>
      </c>
      <c r="E131" s="672" t="s">
        <v>1283</v>
      </c>
      <c r="F131" s="672" t="s">
        <v>1283</v>
      </c>
      <c r="G131" s="672" t="s">
        <v>1283</v>
      </c>
      <c r="H131" s="1859" t="s">
        <v>1284</v>
      </c>
      <c r="I131" s="1859"/>
      <c r="J131" s="1859"/>
      <c r="K131" s="672" t="s">
        <v>141</v>
      </c>
      <c r="L131" s="672" t="s">
        <v>1283</v>
      </c>
      <c r="M131" s="672" t="s">
        <v>1283</v>
      </c>
      <c r="N131" s="672" t="s">
        <v>931</v>
      </c>
      <c r="O131" s="672" t="s">
        <v>13</v>
      </c>
      <c r="P131" s="1166">
        <v>44140</v>
      </c>
      <c r="Q131" s="672">
        <v>28</v>
      </c>
      <c r="R131" s="6">
        <v>44756</v>
      </c>
      <c r="S131" s="672">
        <v>20.366666670000001</v>
      </c>
      <c r="T131" s="672">
        <v>20</v>
      </c>
      <c r="U131" s="672">
        <v>1.68</v>
      </c>
      <c r="V131" s="667"/>
      <c r="W131" s="672" t="s">
        <v>1283</v>
      </c>
      <c r="AD131" s="672" t="s">
        <v>141</v>
      </c>
      <c r="AE131" s="672">
        <v>18.333333329999999</v>
      </c>
      <c r="AG131" s="672">
        <v>1</v>
      </c>
      <c r="AH131" s="2358" t="s">
        <v>141</v>
      </c>
      <c r="AI131" s="672"/>
      <c r="AJ131" s="672"/>
      <c r="AK131" s="672"/>
      <c r="AL131" s="672"/>
      <c r="AM131" s="672"/>
      <c r="AN131" s="672"/>
      <c r="AO131" s="672"/>
      <c r="AP131" s="672"/>
      <c r="AQ131" s="672"/>
      <c r="AR131" s="672"/>
      <c r="AS131" s="672"/>
      <c r="AT131" s="672"/>
    </row>
    <row r="132" spans="1:46" s="1121" customFormat="1" ht="15.75">
      <c r="A132" s="2209"/>
      <c r="B132" t="s">
        <v>1271</v>
      </c>
      <c r="C132">
        <v>7</v>
      </c>
      <c r="D132" s="672" t="s">
        <v>928</v>
      </c>
      <c r="E132" s="672" t="s">
        <v>1285</v>
      </c>
      <c r="F132" s="672" t="s">
        <v>1285</v>
      </c>
      <c r="G132" s="672" t="s">
        <v>1285</v>
      </c>
      <c r="H132" s="1859" t="s">
        <v>1286</v>
      </c>
      <c r="I132" s="1859"/>
      <c r="J132" s="1859"/>
      <c r="K132" s="672" t="s">
        <v>387</v>
      </c>
      <c r="L132" s="672" t="s">
        <v>1285</v>
      </c>
      <c r="M132" s="672" t="s">
        <v>1285</v>
      </c>
      <c r="N132" s="672" t="s">
        <v>994</v>
      </c>
      <c r="O132" s="672" t="s">
        <v>13</v>
      </c>
      <c r="P132" s="1166">
        <v>44165</v>
      </c>
      <c r="Q132" s="672">
        <v>29</v>
      </c>
      <c r="R132" s="6">
        <v>44756</v>
      </c>
      <c r="S132" s="672">
        <v>19.533333330000001</v>
      </c>
      <c r="T132" s="672">
        <v>20</v>
      </c>
      <c r="U132" s="672">
        <v>1.61</v>
      </c>
      <c r="V132" s="667"/>
      <c r="W132" s="672" t="s">
        <v>1285</v>
      </c>
      <c r="X132"/>
      <c r="Y132"/>
      <c r="Z132"/>
      <c r="AA132"/>
      <c r="AB132"/>
      <c r="AC132"/>
      <c r="AD132" s="672" t="s">
        <v>387</v>
      </c>
      <c r="AE132" s="672">
        <v>17.5</v>
      </c>
      <c r="AF132"/>
      <c r="AG132" s="672">
        <v>1</v>
      </c>
      <c r="AH132" s="2358" t="s">
        <v>932</v>
      </c>
      <c r="AI132" s="1622"/>
      <c r="AJ132" s="1622"/>
      <c r="AK132" s="1622"/>
      <c r="AL132" s="1622"/>
      <c r="AM132" s="1622"/>
      <c r="AN132" s="1622"/>
      <c r="AO132" s="1622"/>
      <c r="AP132" s="1622"/>
      <c r="AQ132" s="1622"/>
      <c r="AR132" s="1622"/>
      <c r="AS132" s="1622"/>
      <c r="AT132" s="1622"/>
    </row>
    <row r="133" spans="1:46" ht="15.75">
      <c r="B133" t="s">
        <v>1271</v>
      </c>
      <c r="C133">
        <v>8</v>
      </c>
      <c r="D133" s="672" t="s">
        <v>928</v>
      </c>
      <c r="E133" s="672" t="s">
        <v>1287</v>
      </c>
      <c r="F133" s="672" t="s">
        <v>1287</v>
      </c>
      <c r="G133" s="672" t="s">
        <v>1287</v>
      </c>
      <c r="H133" s="1859" t="s">
        <v>1288</v>
      </c>
      <c r="I133" s="1859"/>
      <c r="J133" s="1859"/>
      <c r="K133" s="672" t="s">
        <v>387</v>
      </c>
      <c r="L133" s="672" t="s">
        <v>1287</v>
      </c>
      <c r="M133" s="672" t="s">
        <v>1287</v>
      </c>
      <c r="N133" s="991" t="s">
        <v>1248</v>
      </c>
      <c r="O133" s="672" t="s">
        <v>13</v>
      </c>
      <c r="P133" s="1166">
        <v>44349</v>
      </c>
      <c r="Q133" s="672">
        <v>25</v>
      </c>
      <c r="R133" s="6">
        <v>44755</v>
      </c>
      <c r="S133" s="672">
        <v>13.4</v>
      </c>
      <c r="T133" s="672">
        <v>13</v>
      </c>
      <c r="U133" s="672">
        <v>1.1000000000000001</v>
      </c>
      <c r="V133" s="667"/>
      <c r="W133" s="672" t="s">
        <v>1287</v>
      </c>
      <c r="AD133" s="672" t="s">
        <v>387</v>
      </c>
      <c r="AE133" s="672">
        <v>11.366666670000001</v>
      </c>
      <c r="AG133" s="672">
        <v>1</v>
      </c>
      <c r="AH133" s="2358" t="s">
        <v>932</v>
      </c>
      <c r="AI133" s="672"/>
      <c r="AJ133" s="672"/>
      <c r="AK133" s="672"/>
      <c r="AL133" s="672"/>
      <c r="AM133" s="672"/>
      <c r="AN133" s="672"/>
      <c r="AO133" s="672"/>
      <c r="AP133" s="672"/>
      <c r="AQ133" s="672"/>
      <c r="AR133" s="672"/>
      <c r="AS133" s="672"/>
      <c r="AT133" s="672"/>
    </row>
    <row r="134" spans="1:46" ht="15.75">
      <c r="B134" t="s">
        <v>1271</v>
      </c>
      <c r="C134">
        <v>9</v>
      </c>
      <c r="D134" s="672" t="s">
        <v>928</v>
      </c>
      <c r="E134" s="672" t="s">
        <v>1289</v>
      </c>
      <c r="F134" s="672" t="s">
        <v>1289</v>
      </c>
      <c r="G134" s="672" t="s">
        <v>1289</v>
      </c>
      <c r="H134" s="1859" t="s">
        <v>1290</v>
      </c>
      <c r="I134" s="1859"/>
      <c r="J134" s="1859"/>
      <c r="K134" s="672" t="s">
        <v>387</v>
      </c>
      <c r="L134" s="672" t="s">
        <v>1289</v>
      </c>
      <c r="M134" s="672" t="s">
        <v>1289</v>
      </c>
      <c r="N134" s="991" t="s">
        <v>1248</v>
      </c>
      <c r="O134" s="672" t="s">
        <v>13</v>
      </c>
      <c r="P134" s="1166">
        <v>44356</v>
      </c>
      <c r="Q134" s="672">
        <v>26</v>
      </c>
      <c r="R134" s="6">
        <v>44755</v>
      </c>
      <c r="S134" s="672">
        <v>13.16666667</v>
      </c>
      <c r="T134" s="672">
        <v>13</v>
      </c>
      <c r="U134" s="672">
        <v>1.08</v>
      </c>
      <c r="V134" s="667"/>
      <c r="W134" s="672" t="s">
        <v>1289</v>
      </c>
      <c r="AD134" s="672" t="s">
        <v>387</v>
      </c>
      <c r="AE134" s="672">
        <v>11.133333329999999</v>
      </c>
      <c r="AG134" s="672">
        <v>1</v>
      </c>
      <c r="AH134" s="2358" t="s">
        <v>932</v>
      </c>
      <c r="AI134" s="672"/>
      <c r="AJ134" s="672"/>
      <c r="AK134" s="672"/>
      <c r="AL134" s="672"/>
      <c r="AM134" s="672"/>
      <c r="AN134" s="672"/>
      <c r="AO134" s="672"/>
      <c r="AP134" s="672"/>
      <c r="AQ134" s="672"/>
      <c r="AR134" s="672"/>
      <c r="AS134" s="672"/>
      <c r="AT134" s="672"/>
    </row>
    <row r="135" spans="1:46" ht="15.75">
      <c r="B135" t="s">
        <v>1271</v>
      </c>
      <c r="C135">
        <v>10</v>
      </c>
      <c r="D135" s="672" t="s">
        <v>928</v>
      </c>
      <c r="E135" s="672" t="s">
        <v>1291</v>
      </c>
      <c r="F135" s="672" t="s">
        <v>1291</v>
      </c>
      <c r="G135" s="672" t="s">
        <v>1291</v>
      </c>
      <c r="H135" s="1859" t="s">
        <v>1292</v>
      </c>
      <c r="I135" s="1859"/>
      <c r="J135" s="1859"/>
      <c r="K135" s="672" t="s">
        <v>387</v>
      </c>
      <c r="L135" s="672" t="s">
        <v>1291</v>
      </c>
      <c r="M135" s="672" t="s">
        <v>1291</v>
      </c>
      <c r="N135" s="991" t="s">
        <v>1248</v>
      </c>
      <c r="O135" s="672" t="s">
        <v>13</v>
      </c>
      <c r="P135" s="1166">
        <v>44356</v>
      </c>
      <c r="Q135" s="672">
        <v>26</v>
      </c>
      <c r="R135" s="6">
        <v>44755</v>
      </c>
      <c r="S135" s="672">
        <v>13.16666667</v>
      </c>
      <c r="T135" s="672">
        <v>13</v>
      </c>
      <c r="U135" s="672">
        <v>1.08</v>
      </c>
      <c r="V135" s="667"/>
      <c r="W135" s="672" t="s">
        <v>1291</v>
      </c>
      <c r="AD135" s="672" t="s">
        <v>387</v>
      </c>
      <c r="AE135" s="672">
        <v>11.133333329999999</v>
      </c>
      <c r="AG135" s="672">
        <v>1</v>
      </c>
      <c r="AH135" s="2358" t="s">
        <v>932</v>
      </c>
      <c r="AI135" s="672"/>
      <c r="AJ135" s="672"/>
      <c r="AK135" s="672"/>
      <c r="AL135" s="672"/>
      <c r="AM135" s="672"/>
      <c r="AN135" s="672"/>
      <c r="AO135" s="672"/>
      <c r="AP135" s="672"/>
      <c r="AQ135" s="672"/>
      <c r="AR135" s="672"/>
      <c r="AS135" s="672"/>
      <c r="AT135" s="672"/>
    </row>
    <row r="136" spans="1:46" ht="15.75">
      <c r="A136" s="2218"/>
      <c r="B136" t="s">
        <v>1271</v>
      </c>
      <c r="C136">
        <v>1</v>
      </c>
      <c r="D136" s="672" t="s">
        <v>928</v>
      </c>
      <c r="E136" s="672" t="s">
        <v>1293</v>
      </c>
      <c r="F136" s="672" t="s">
        <v>1293</v>
      </c>
      <c r="G136" s="672" t="s">
        <v>1293</v>
      </c>
      <c r="H136" s="1859" t="s">
        <v>1294</v>
      </c>
      <c r="I136" s="1859"/>
      <c r="J136" s="1859"/>
      <c r="K136" s="672" t="s">
        <v>387</v>
      </c>
      <c r="L136" s="672" t="s">
        <v>1293</v>
      </c>
      <c r="M136" s="672" t="s">
        <v>1293</v>
      </c>
      <c r="N136" s="672" t="s">
        <v>937</v>
      </c>
      <c r="O136" s="1859" t="s">
        <v>949</v>
      </c>
      <c r="P136" s="1860">
        <v>44202</v>
      </c>
      <c r="Q136" s="1235">
        <v>33</v>
      </c>
      <c r="R136" s="6">
        <v>44784</v>
      </c>
      <c r="S136" s="672">
        <v>19.399999999999999</v>
      </c>
      <c r="T136" s="672">
        <v>19</v>
      </c>
      <c r="U136" s="1384">
        <v>1.5972222222222223</v>
      </c>
      <c r="V136" s="167"/>
      <c r="W136" s="672" t="s">
        <v>1293</v>
      </c>
      <c r="AD136" s="672" t="s">
        <v>387</v>
      </c>
      <c r="AE136" s="672">
        <v>17.2</v>
      </c>
      <c r="AG136" s="672">
        <v>1</v>
      </c>
      <c r="AH136" s="2358" t="s">
        <v>932</v>
      </c>
      <c r="AI136" s="672"/>
      <c r="AJ136" s="672"/>
      <c r="AK136" s="672"/>
      <c r="AL136" s="672"/>
      <c r="AM136" s="672"/>
      <c r="AN136" s="672"/>
      <c r="AO136" s="672"/>
      <c r="AP136" s="672"/>
      <c r="AQ136" s="672"/>
      <c r="AR136" s="672"/>
      <c r="AS136" s="672"/>
      <c r="AT136" s="672"/>
    </row>
    <row r="137" spans="1:46" ht="15.75">
      <c r="B137" t="s">
        <v>1271</v>
      </c>
      <c r="C137">
        <v>2</v>
      </c>
      <c r="D137" s="672" t="s">
        <v>928</v>
      </c>
      <c r="E137" s="672" t="s">
        <v>1295</v>
      </c>
      <c r="F137" s="672" t="s">
        <v>1295</v>
      </c>
      <c r="G137" s="672" t="s">
        <v>1295</v>
      </c>
      <c r="H137" s="1859" t="s">
        <v>1296</v>
      </c>
      <c r="I137" s="1859"/>
      <c r="J137" s="1859"/>
      <c r="K137" s="672" t="s">
        <v>387</v>
      </c>
      <c r="L137" s="672" t="s">
        <v>1295</v>
      </c>
      <c r="M137" s="672" t="s">
        <v>1295</v>
      </c>
      <c r="N137" s="672" t="s">
        <v>1039</v>
      </c>
      <c r="O137" s="672" t="s">
        <v>13</v>
      </c>
      <c r="P137" s="1860">
        <v>44165</v>
      </c>
      <c r="Q137" s="1235">
        <v>30</v>
      </c>
      <c r="R137" s="6">
        <v>44784</v>
      </c>
      <c r="S137" s="672">
        <v>20.633333333333333</v>
      </c>
      <c r="T137" s="672">
        <v>21</v>
      </c>
      <c r="U137" s="1384">
        <v>1.6972222222222222</v>
      </c>
      <c r="V137" s="167"/>
      <c r="W137" s="672" t="s">
        <v>1295</v>
      </c>
      <c r="AD137" s="672" t="s">
        <v>387</v>
      </c>
      <c r="AE137" s="672">
        <v>18.43333333</v>
      </c>
      <c r="AG137" s="672">
        <v>1</v>
      </c>
      <c r="AH137" s="2358" t="s">
        <v>932</v>
      </c>
      <c r="AI137" s="672"/>
      <c r="AJ137" s="672"/>
      <c r="AK137" s="672"/>
      <c r="AL137" s="672"/>
      <c r="AM137" s="672"/>
      <c r="AN137" s="672"/>
      <c r="AO137" s="672"/>
      <c r="AP137" s="672"/>
      <c r="AQ137" s="672"/>
      <c r="AR137" s="672"/>
      <c r="AS137" s="672"/>
      <c r="AT137" s="672"/>
    </row>
    <row r="138" spans="1:46" ht="15.75">
      <c r="B138" t="s">
        <v>1271</v>
      </c>
      <c r="C138">
        <v>3</v>
      </c>
      <c r="D138" s="672" t="s">
        <v>928</v>
      </c>
      <c r="E138" s="672" t="s">
        <v>1297</v>
      </c>
      <c r="F138" s="672" t="s">
        <v>1297</v>
      </c>
      <c r="G138" s="672" t="s">
        <v>1298</v>
      </c>
      <c r="H138" s="1859" t="s">
        <v>1299</v>
      </c>
      <c r="I138" s="1859"/>
      <c r="J138" s="1859"/>
      <c r="K138" s="672" t="s">
        <v>387</v>
      </c>
      <c r="L138" s="672" t="s">
        <v>1297</v>
      </c>
      <c r="M138" s="672" t="s">
        <v>1297</v>
      </c>
      <c r="N138" s="672" t="s">
        <v>1039</v>
      </c>
      <c r="O138" s="672" t="s">
        <v>13</v>
      </c>
      <c r="P138" s="1860">
        <v>44165</v>
      </c>
      <c r="Q138" s="1235">
        <v>32</v>
      </c>
      <c r="R138" s="6">
        <v>44784</v>
      </c>
      <c r="S138" s="672">
        <v>20.633333333333333</v>
      </c>
      <c r="T138" s="672">
        <v>21</v>
      </c>
      <c r="U138" s="1384">
        <v>1.6972222222222222</v>
      </c>
      <c r="V138" s="167"/>
      <c r="W138" s="672" t="s">
        <v>1297</v>
      </c>
      <c r="AD138" s="672" t="s">
        <v>387</v>
      </c>
      <c r="AE138" s="672">
        <v>18.43333333</v>
      </c>
      <c r="AG138" s="672">
        <v>1</v>
      </c>
      <c r="AH138" s="2358" t="s">
        <v>932</v>
      </c>
      <c r="AI138" s="672"/>
      <c r="AJ138" s="672"/>
      <c r="AK138" s="672"/>
      <c r="AL138" s="672"/>
      <c r="AM138" s="672"/>
      <c r="AN138" s="672"/>
      <c r="AO138" s="672"/>
      <c r="AP138" s="672"/>
      <c r="AQ138" s="672"/>
      <c r="AR138" s="672"/>
      <c r="AS138" s="672"/>
      <c r="AT138" s="672"/>
    </row>
    <row r="139" spans="1:46" ht="15.75">
      <c r="B139" t="s">
        <v>1271</v>
      </c>
      <c r="C139">
        <v>4</v>
      </c>
      <c r="D139" s="672" t="s">
        <v>928</v>
      </c>
      <c r="E139" s="672" t="s">
        <v>1300</v>
      </c>
      <c r="F139" s="672" t="s">
        <v>1300</v>
      </c>
      <c r="G139" s="672" t="s">
        <v>1300</v>
      </c>
      <c r="H139" s="1859" t="s">
        <v>1301</v>
      </c>
      <c r="I139" s="1859"/>
      <c r="J139" s="1859"/>
      <c r="K139" s="672" t="s">
        <v>387</v>
      </c>
      <c r="L139" s="672" t="s">
        <v>1300</v>
      </c>
      <c r="M139" s="672" t="s">
        <v>1300</v>
      </c>
      <c r="N139" s="672" t="s">
        <v>1039</v>
      </c>
      <c r="O139" s="672" t="s">
        <v>13</v>
      </c>
      <c r="P139" s="1860">
        <v>44165</v>
      </c>
      <c r="Q139">
        <v>28</v>
      </c>
      <c r="R139" s="6">
        <v>44784</v>
      </c>
      <c r="S139" s="672">
        <v>20.633333333333333</v>
      </c>
      <c r="T139" s="672">
        <v>21</v>
      </c>
      <c r="U139" s="1384">
        <v>1.6972222222222222</v>
      </c>
      <c r="W139" s="672" t="s">
        <v>1300</v>
      </c>
      <c r="AD139" s="672" t="s">
        <v>387</v>
      </c>
      <c r="AE139" s="672">
        <v>18.43333333</v>
      </c>
      <c r="AG139" s="672">
        <v>1</v>
      </c>
      <c r="AH139" s="2358" t="s">
        <v>932</v>
      </c>
      <c r="AI139" s="672"/>
      <c r="AJ139" s="672"/>
      <c r="AK139" s="672"/>
      <c r="AL139" s="672"/>
      <c r="AM139" s="672"/>
      <c r="AN139" s="672"/>
      <c r="AO139" s="672"/>
      <c r="AP139" s="672"/>
      <c r="AQ139" s="672"/>
      <c r="AR139" s="672"/>
      <c r="AS139" s="672"/>
      <c r="AT139" s="672"/>
    </row>
    <row r="140" spans="1:46" ht="15.75">
      <c r="B140" t="s">
        <v>1271</v>
      </c>
      <c r="C140">
        <v>5</v>
      </c>
      <c r="D140" s="672" t="s">
        <v>928</v>
      </c>
      <c r="E140" s="672" t="s">
        <v>1302</v>
      </c>
      <c r="F140" s="672" t="s">
        <v>1302</v>
      </c>
      <c r="G140" s="1859" t="s">
        <v>1303</v>
      </c>
      <c r="H140" s="1859" t="s">
        <v>1304</v>
      </c>
      <c r="I140" s="1859"/>
      <c r="J140" s="1859"/>
      <c r="K140" s="672" t="s">
        <v>387</v>
      </c>
      <c r="L140" s="672" t="s">
        <v>1302</v>
      </c>
      <c r="M140" s="672" t="s">
        <v>1302</v>
      </c>
      <c r="N140" s="672" t="s">
        <v>1039</v>
      </c>
      <c r="O140" s="672" t="s">
        <v>13</v>
      </c>
      <c r="P140" s="1860">
        <v>44165</v>
      </c>
      <c r="Q140">
        <v>32</v>
      </c>
      <c r="R140" s="6">
        <v>44783</v>
      </c>
      <c r="S140">
        <v>20.6</v>
      </c>
      <c r="T140" s="672">
        <v>21</v>
      </c>
      <c r="U140">
        <v>1.69</v>
      </c>
      <c r="W140" s="672" t="s">
        <v>1302</v>
      </c>
      <c r="AD140" s="672" t="s">
        <v>387</v>
      </c>
      <c r="AE140" s="672">
        <v>18.43333333</v>
      </c>
      <c r="AG140" s="672">
        <v>1</v>
      </c>
      <c r="AH140" s="2358" t="s">
        <v>932</v>
      </c>
      <c r="AI140" s="672"/>
      <c r="AJ140" s="672"/>
      <c r="AK140" s="672"/>
      <c r="AL140" s="672"/>
      <c r="AM140" s="672"/>
      <c r="AN140" s="672"/>
      <c r="AO140" s="672"/>
      <c r="AP140" s="672"/>
      <c r="AQ140" s="672"/>
      <c r="AR140" s="672"/>
      <c r="AS140" s="672"/>
      <c r="AT140" s="672"/>
    </row>
    <row r="141" spans="1:46" ht="15.75">
      <c r="B141" t="s">
        <v>1271</v>
      </c>
      <c r="C141">
        <v>6</v>
      </c>
      <c r="D141" s="672" t="s">
        <v>928</v>
      </c>
      <c r="E141" s="672" t="s">
        <v>1305</v>
      </c>
      <c r="F141" s="672" t="s">
        <v>1305</v>
      </c>
      <c r="G141" s="672" t="s">
        <v>1306</v>
      </c>
      <c r="H141" s="1859" t="s">
        <v>1307</v>
      </c>
      <c r="I141" s="1859"/>
      <c r="J141" s="1859"/>
      <c r="K141" s="672" t="s">
        <v>387</v>
      </c>
      <c r="L141" s="672" t="s">
        <v>1305</v>
      </c>
      <c r="M141" s="672" t="s">
        <v>1305</v>
      </c>
      <c r="N141" s="672" t="s">
        <v>1039</v>
      </c>
      <c r="O141" s="672" t="s">
        <v>13</v>
      </c>
      <c r="P141" s="1860">
        <v>44165</v>
      </c>
      <c r="Q141">
        <v>26</v>
      </c>
      <c r="R141" s="6">
        <v>44783</v>
      </c>
      <c r="S141">
        <v>20.6</v>
      </c>
      <c r="T141" s="672">
        <v>21</v>
      </c>
      <c r="U141">
        <v>1.69</v>
      </c>
      <c r="W141" s="672" t="s">
        <v>1305</v>
      </c>
      <c r="AD141" s="672" t="s">
        <v>387</v>
      </c>
      <c r="AE141" s="672">
        <v>18.43333333</v>
      </c>
      <c r="AG141" s="672">
        <v>1</v>
      </c>
      <c r="AH141" s="2358" t="s">
        <v>932</v>
      </c>
      <c r="AI141" s="672"/>
      <c r="AJ141" s="672"/>
      <c r="AK141" s="672"/>
      <c r="AL141" s="672"/>
      <c r="AM141" s="672"/>
      <c r="AN141" s="672"/>
      <c r="AO141" s="672"/>
      <c r="AP141" s="672"/>
      <c r="AQ141" s="672"/>
      <c r="AR141" s="672"/>
      <c r="AS141" s="672"/>
      <c r="AT141" s="672"/>
    </row>
    <row r="142" spans="1:46" ht="15.75">
      <c r="B142" t="s">
        <v>1271</v>
      </c>
      <c r="C142">
        <v>7</v>
      </c>
      <c r="D142" s="672" t="s">
        <v>928</v>
      </c>
      <c r="E142" s="672" t="s">
        <v>1308</v>
      </c>
      <c r="F142" s="672" t="s">
        <v>1308</v>
      </c>
      <c r="G142" s="672" t="s">
        <v>1309</v>
      </c>
      <c r="H142" s="1859" t="s">
        <v>1310</v>
      </c>
      <c r="I142" s="1859"/>
      <c r="J142" s="1859"/>
      <c r="K142" s="672" t="s">
        <v>141</v>
      </c>
      <c r="L142" s="672" t="s">
        <v>1311</v>
      </c>
      <c r="M142" s="672" t="s">
        <v>1311</v>
      </c>
      <c r="N142" s="672" t="s">
        <v>994</v>
      </c>
      <c r="O142" s="1859" t="s">
        <v>949</v>
      </c>
      <c r="P142" s="1860">
        <v>44165</v>
      </c>
      <c r="Q142">
        <v>40</v>
      </c>
      <c r="R142" s="6">
        <v>44783</v>
      </c>
      <c r="S142">
        <v>20.6</v>
      </c>
      <c r="T142" s="672">
        <v>21</v>
      </c>
      <c r="U142">
        <v>1.69</v>
      </c>
      <c r="W142" s="672" t="s">
        <v>1308</v>
      </c>
      <c r="AD142" s="672" t="s">
        <v>141</v>
      </c>
      <c r="AE142" s="672">
        <v>18.43333333</v>
      </c>
      <c r="AG142" s="672">
        <v>1</v>
      </c>
      <c r="AH142" s="2358" t="s">
        <v>141</v>
      </c>
      <c r="AI142" s="672"/>
      <c r="AJ142" s="672"/>
      <c r="AK142" s="672"/>
      <c r="AL142" s="672"/>
      <c r="AM142" s="672"/>
      <c r="AN142" s="672"/>
      <c r="AO142" s="672"/>
      <c r="AP142" s="672"/>
      <c r="AQ142" s="672"/>
      <c r="AR142" s="672"/>
      <c r="AS142" s="672"/>
      <c r="AT142" s="672"/>
    </row>
    <row r="143" spans="1:46" s="1776" customFormat="1" ht="15.75">
      <c r="A143" s="2209"/>
      <c r="B143" t="s">
        <v>1271</v>
      </c>
      <c r="C143">
        <v>8</v>
      </c>
      <c r="D143" s="672" t="s">
        <v>928</v>
      </c>
      <c r="E143" s="672" t="s">
        <v>1312</v>
      </c>
      <c r="F143" s="672" t="s">
        <v>1312</v>
      </c>
      <c r="G143" t="s">
        <v>1313</v>
      </c>
      <c r="H143" s="1859" t="s">
        <v>1314</v>
      </c>
      <c r="I143" s="1859"/>
      <c r="J143" s="1859"/>
      <c r="K143" s="672" t="s">
        <v>141</v>
      </c>
      <c r="L143" s="672" t="s">
        <v>1315</v>
      </c>
      <c r="M143" s="672" t="s">
        <v>1315</v>
      </c>
      <c r="N143" s="672" t="s">
        <v>994</v>
      </c>
      <c r="O143" s="1859" t="s">
        <v>949</v>
      </c>
      <c r="P143" s="1860">
        <v>44165</v>
      </c>
      <c r="Q143">
        <v>48</v>
      </c>
      <c r="R143" s="6">
        <v>44783</v>
      </c>
      <c r="S143">
        <v>20.6</v>
      </c>
      <c r="T143" s="672">
        <v>21</v>
      </c>
      <c r="U143">
        <v>1.69</v>
      </c>
      <c r="V143"/>
      <c r="W143" s="672" t="s">
        <v>1312</v>
      </c>
      <c r="X143" s="2343"/>
      <c r="Y143" s="2348"/>
      <c r="Z143" s="2348"/>
      <c r="AA143" s="2353"/>
      <c r="AB143"/>
      <c r="AC143"/>
      <c r="AD143" s="672" t="s">
        <v>141</v>
      </c>
      <c r="AE143" s="672">
        <v>18.43333333</v>
      </c>
      <c r="AF143"/>
      <c r="AG143" s="672">
        <v>1</v>
      </c>
      <c r="AH143" s="2358" t="s">
        <v>141</v>
      </c>
      <c r="AI143" s="1777"/>
      <c r="AJ143" s="1777"/>
      <c r="AK143" s="1777"/>
      <c r="AL143" s="1777"/>
      <c r="AM143" s="1777"/>
      <c r="AN143" s="1777"/>
      <c r="AO143" s="1777"/>
      <c r="AP143" s="1777"/>
      <c r="AQ143" s="1777"/>
      <c r="AR143" s="1777"/>
      <c r="AS143" s="1777"/>
      <c r="AT143" s="1777"/>
    </row>
    <row r="144" spans="1:46" ht="15.75">
      <c r="B144" t="s">
        <v>1271</v>
      </c>
      <c r="C144">
        <v>9</v>
      </c>
      <c r="D144" s="672" t="s">
        <v>928</v>
      </c>
      <c r="E144" s="672" t="s">
        <v>1316</v>
      </c>
      <c r="F144" s="672" t="s">
        <v>1316</v>
      </c>
      <c r="G144" s="672" t="s">
        <v>1317</v>
      </c>
      <c r="H144" s="1859" t="s">
        <v>1318</v>
      </c>
      <c r="I144" s="1859"/>
      <c r="J144" s="1859"/>
      <c r="K144" s="672" t="s">
        <v>387</v>
      </c>
      <c r="L144" s="672" t="s">
        <v>1319</v>
      </c>
      <c r="M144" s="672" t="s">
        <v>1319</v>
      </c>
      <c r="N144" s="672" t="s">
        <v>994</v>
      </c>
      <c r="O144" s="672" t="s">
        <v>13</v>
      </c>
      <c r="P144" s="1860">
        <v>44165</v>
      </c>
      <c r="Q144">
        <v>28</v>
      </c>
      <c r="R144" s="6">
        <v>44783</v>
      </c>
      <c r="S144">
        <v>20.6</v>
      </c>
      <c r="T144" s="672">
        <v>21</v>
      </c>
      <c r="U144">
        <v>1.69</v>
      </c>
      <c r="W144" s="672" t="s">
        <v>1316</v>
      </c>
      <c r="AD144" s="672" t="s">
        <v>387</v>
      </c>
      <c r="AE144" s="672">
        <v>18.43333333</v>
      </c>
      <c r="AG144" s="672">
        <v>1</v>
      </c>
      <c r="AH144" s="2358" t="s">
        <v>932</v>
      </c>
      <c r="AI144" s="672"/>
      <c r="AJ144" s="672"/>
      <c r="AK144" s="672"/>
      <c r="AL144" s="672"/>
      <c r="AM144" s="672"/>
      <c r="AN144" s="672"/>
      <c r="AO144" s="672"/>
      <c r="AP144" s="672"/>
      <c r="AQ144" s="672"/>
      <c r="AR144" s="672"/>
      <c r="AS144" s="672"/>
      <c r="AT144" s="672"/>
    </row>
    <row r="145" spans="1:46" ht="15.75">
      <c r="B145" t="s">
        <v>1271</v>
      </c>
      <c r="C145">
        <v>10</v>
      </c>
      <c r="D145" s="672" t="s">
        <v>928</v>
      </c>
      <c r="E145" s="672" t="s">
        <v>1320</v>
      </c>
      <c r="F145" s="672" t="s">
        <v>1320</v>
      </c>
      <c r="G145" s="672" t="s">
        <v>1321</v>
      </c>
      <c r="H145" s="1859" t="s">
        <v>1322</v>
      </c>
      <c r="I145" s="1859"/>
      <c r="J145" s="1859"/>
      <c r="K145" s="672" t="s">
        <v>387</v>
      </c>
      <c r="L145" s="672" t="s">
        <v>1323</v>
      </c>
      <c r="M145" s="672" t="s">
        <v>1323</v>
      </c>
      <c r="N145" s="672" t="s">
        <v>994</v>
      </c>
      <c r="O145" s="672" t="s">
        <v>13</v>
      </c>
      <c r="P145" s="1860">
        <v>44165</v>
      </c>
      <c r="Q145">
        <v>26</v>
      </c>
      <c r="R145" s="6">
        <v>44783</v>
      </c>
      <c r="S145">
        <v>20.6</v>
      </c>
      <c r="T145" s="672">
        <v>21</v>
      </c>
      <c r="U145">
        <v>1.69</v>
      </c>
      <c r="W145" s="672" t="s">
        <v>1320</v>
      </c>
      <c r="AD145" s="672" t="s">
        <v>387</v>
      </c>
      <c r="AE145" s="672">
        <v>18.43333333</v>
      </c>
      <c r="AG145" s="672">
        <v>1</v>
      </c>
      <c r="AH145" s="2358" t="s">
        <v>932</v>
      </c>
      <c r="AI145" s="672"/>
      <c r="AJ145" s="672"/>
      <c r="AK145" s="672"/>
      <c r="AL145" s="672"/>
      <c r="AM145" s="672"/>
      <c r="AN145" s="672"/>
      <c r="AO145" s="672"/>
      <c r="AP145" s="672"/>
      <c r="AQ145" s="672"/>
      <c r="AR145" s="672"/>
      <c r="AS145" s="672"/>
      <c r="AT145" s="672"/>
    </row>
    <row r="146" spans="1:46" ht="15.75">
      <c r="B146" t="s">
        <v>1271</v>
      </c>
      <c r="C146">
        <v>11</v>
      </c>
      <c r="D146" s="672" t="s">
        <v>928</v>
      </c>
      <c r="E146" s="672" t="s">
        <v>1324</v>
      </c>
      <c r="F146" s="672" t="s">
        <v>1324</v>
      </c>
      <c r="G146" s="672" t="s">
        <v>1325</v>
      </c>
      <c r="H146" s="1859" t="s">
        <v>1326</v>
      </c>
      <c r="I146" s="1859"/>
      <c r="J146" s="1859"/>
      <c r="K146" s="672" t="s">
        <v>387</v>
      </c>
      <c r="L146" s="672" t="s">
        <v>1325</v>
      </c>
      <c r="M146" s="672" t="s">
        <v>1325</v>
      </c>
      <c r="N146" s="672" t="s">
        <v>1248</v>
      </c>
      <c r="O146" s="1859" t="s">
        <v>949</v>
      </c>
      <c r="P146" s="1860">
        <v>44356</v>
      </c>
      <c r="Q146">
        <v>30</v>
      </c>
      <c r="R146" s="6">
        <v>44790</v>
      </c>
      <c r="S146" s="1384">
        <v>14.266666666666666</v>
      </c>
      <c r="T146" s="672">
        <v>14</v>
      </c>
      <c r="U146" s="672">
        <v>1.1888888888888889</v>
      </c>
      <c r="W146" s="672" t="s">
        <v>1324</v>
      </c>
      <c r="AD146" s="672" t="s">
        <v>387</v>
      </c>
      <c r="AE146" s="672">
        <v>12.06666667</v>
      </c>
      <c r="AG146" s="672">
        <v>1</v>
      </c>
      <c r="AH146" s="2358" t="s">
        <v>932</v>
      </c>
      <c r="AI146" s="672"/>
      <c r="AJ146" s="672"/>
      <c r="AK146" s="672"/>
      <c r="AL146" s="672"/>
      <c r="AM146" s="672"/>
      <c r="AN146" s="672"/>
      <c r="AO146" s="672"/>
      <c r="AP146" s="672"/>
      <c r="AQ146" s="672"/>
      <c r="AR146" s="672"/>
      <c r="AS146" s="672"/>
      <c r="AT146" s="672"/>
    </row>
    <row r="147" spans="1:46" ht="15.75">
      <c r="B147" t="s">
        <v>1271</v>
      </c>
      <c r="C147">
        <v>12</v>
      </c>
      <c r="D147" s="672" t="s">
        <v>928</v>
      </c>
      <c r="E147" s="672" t="s">
        <v>1327</v>
      </c>
      <c r="F147" s="672" t="s">
        <v>1327</v>
      </c>
      <c r="G147" s="672" t="s">
        <v>1328</v>
      </c>
      <c r="H147" s="1859" t="s">
        <v>1329</v>
      </c>
      <c r="I147" s="1859"/>
      <c r="J147" s="1859"/>
      <c r="K147" s="672" t="s">
        <v>387</v>
      </c>
      <c r="L147" s="672" t="s">
        <v>1328</v>
      </c>
      <c r="M147" s="672" t="s">
        <v>1328</v>
      </c>
      <c r="N147" s="672" t="s">
        <v>1248</v>
      </c>
      <c r="O147" s="1859" t="s">
        <v>949</v>
      </c>
      <c r="P147" s="1860">
        <v>44356</v>
      </c>
      <c r="Q147">
        <v>31</v>
      </c>
      <c r="R147" s="6">
        <v>44790</v>
      </c>
      <c r="S147" s="1384">
        <v>14.266666666666666</v>
      </c>
      <c r="T147" s="672">
        <v>14</v>
      </c>
      <c r="U147" s="672">
        <v>1.1888888888888889</v>
      </c>
      <c r="W147" s="672" t="s">
        <v>1327</v>
      </c>
      <c r="AD147" s="672" t="s">
        <v>387</v>
      </c>
      <c r="AE147" s="672">
        <v>12.06666667</v>
      </c>
      <c r="AG147" s="672">
        <v>1</v>
      </c>
      <c r="AH147" s="2358" t="s">
        <v>932</v>
      </c>
      <c r="AI147" s="672"/>
      <c r="AJ147" s="672"/>
      <c r="AK147" s="672"/>
      <c r="AL147" s="672"/>
      <c r="AM147" s="672"/>
      <c r="AN147" s="672"/>
      <c r="AO147" s="672"/>
      <c r="AP147" s="672"/>
      <c r="AQ147" s="672"/>
      <c r="AR147" s="672"/>
      <c r="AS147" s="672"/>
      <c r="AT147" s="672"/>
    </row>
    <row r="148" spans="1:46" ht="15.75">
      <c r="B148" t="s">
        <v>1271</v>
      </c>
      <c r="C148">
        <v>13</v>
      </c>
      <c r="D148" s="672" t="s">
        <v>928</v>
      </c>
      <c r="E148" s="672" t="s">
        <v>1330</v>
      </c>
      <c r="F148" s="672" t="s">
        <v>1330</v>
      </c>
      <c r="G148" s="672" t="s">
        <v>1331</v>
      </c>
      <c r="H148" s="1859" t="s">
        <v>1332</v>
      </c>
      <c r="I148" s="1859"/>
      <c r="J148" s="1859"/>
      <c r="K148" s="672" t="s">
        <v>387</v>
      </c>
      <c r="L148" s="672" t="s">
        <v>1331</v>
      </c>
      <c r="M148" s="672" t="s">
        <v>1331</v>
      </c>
      <c r="N148" s="672" t="s">
        <v>1248</v>
      </c>
      <c r="O148" s="1859" t="s">
        <v>949</v>
      </c>
      <c r="P148" s="1860">
        <v>44356</v>
      </c>
      <c r="Q148">
        <v>31</v>
      </c>
      <c r="R148" s="6">
        <v>44790</v>
      </c>
      <c r="S148" s="1384">
        <v>14.266666666666666</v>
      </c>
      <c r="T148" s="672">
        <v>14</v>
      </c>
      <c r="U148" s="672">
        <v>1.1888888888888889</v>
      </c>
      <c r="W148" s="672" t="s">
        <v>1330</v>
      </c>
      <c r="AD148" s="672" t="s">
        <v>387</v>
      </c>
      <c r="AE148" s="672">
        <v>12.06666667</v>
      </c>
      <c r="AG148" s="672">
        <v>1</v>
      </c>
      <c r="AH148" s="2358" t="s">
        <v>932</v>
      </c>
      <c r="AI148" s="672"/>
      <c r="AJ148" s="672"/>
      <c r="AK148" s="672"/>
      <c r="AL148" s="672"/>
      <c r="AM148" s="672"/>
      <c r="AN148" s="672"/>
      <c r="AO148" s="672"/>
      <c r="AP148" s="672"/>
      <c r="AQ148" s="672"/>
      <c r="AR148" s="672"/>
      <c r="AS148" s="672"/>
      <c r="AT148" s="672"/>
    </row>
    <row r="149" spans="1:46" ht="15.75">
      <c r="B149" t="s">
        <v>1271</v>
      </c>
      <c r="C149">
        <v>14</v>
      </c>
      <c r="D149" s="672" t="s">
        <v>928</v>
      </c>
      <c r="E149" s="672" t="s">
        <v>1333</v>
      </c>
      <c r="F149" s="672" t="s">
        <v>1333</v>
      </c>
      <c r="G149" s="672" t="s">
        <v>1334</v>
      </c>
      <c r="H149" s="1859" t="s">
        <v>1335</v>
      </c>
      <c r="I149" s="1859"/>
      <c r="J149" s="1859"/>
      <c r="K149" s="672" t="s">
        <v>387</v>
      </c>
      <c r="L149" s="672" t="s">
        <v>1334</v>
      </c>
      <c r="M149" s="672" t="s">
        <v>1334</v>
      </c>
      <c r="N149" s="672" t="s">
        <v>1248</v>
      </c>
      <c r="O149" s="1859" t="s">
        <v>949</v>
      </c>
      <c r="P149" s="1860">
        <v>44356</v>
      </c>
      <c r="Q149">
        <v>33</v>
      </c>
      <c r="R149" s="6">
        <v>44790</v>
      </c>
      <c r="S149" s="1384">
        <v>14.266666666666666</v>
      </c>
      <c r="T149" s="672">
        <v>14</v>
      </c>
      <c r="U149" s="672">
        <v>1.1888888888888889</v>
      </c>
      <c r="W149" s="672" t="s">
        <v>1333</v>
      </c>
      <c r="AD149" s="672" t="s">
        <v>387</v>
      </c>
      <c r="AE149" s="672">
        <v>12.06666667</v>
      </c>
      <c r="AG149" s="672">
        <v>1</v>
      </c>
      <c r="AH149" s="2358" t="s">
        <v>932</v>
      </c>
      <c r="AI149" s="672"/>
      <c r="AJ149" s="672"/>
      <c r="AK149" s="672"/>
      <c r="AL149" s="672"/>
      <c r="AM149" s="672"/>
      <c r="AN149" s="672"/>
      <c r="AO149" s="672"/>
      <c r="AP149" s="672"/>
      <c r="AQ149" s="672"/>
      <c r="AR149" s="672"/>
      <c r="AS149" s="672"/>
      <c r="AT149" s="672"/>
    </row>
    <row r="150" spans="1:46" ht="15.75">
      <c r="A150" s="2209" t="s">
        <v>1336</v>
      </c>
      <c r="B150" t="s">
        <v>1337</v>
      </c>
      <c r="C150">
        <v>7</v>
      </c>
      <c r="D150" s="672" t="s">
        <v>928</v>
      </c>
      <c r="E150" t="s">
        <v>1338</v>
      </c>
      <c r="F150" t="s">
        <v>1338</v>
      </c>
      <c r="G150" t="s">
        <v>1339</v>
      </c>
      <c r="H150" s="1859" t="s">
        <v>1340</v>
      </c>
      <c r="I150" s="1859"/>
      <c r="J150" s="1859"/>
      <c r="K150" t="s">
        <v>141</v>
      </c>
      <c r="L150" t="s">
        <v>1341</v>
      </c>
      <c r="M150" t="s">
        <v>1341</v>
      </c>
      <c r="N150" t="s">
        <v>948</v>
      </c>
      <c r="O150" t="s">
        <v>13</v>
      </c>
      <c r="P150" s="6">
        <v>44185</v>
      </c>
      <c r="Q150">
        <v>39</v>
      </c>
      <c r="R150" s="6">
        <v>44820</v>
      </c>
      <c r="S150">
        <v>21.16</v>
      </c>
      <c r="T150" s="1621">
        <v>21</v>
      </c>
      <c r="U150">
        <v>1.74</v>
      </c>
      <c r="W150" t="s">
        <v>1338</v>
      </c>
      <c r="AD150" t="s">
        <v>141</v>
      </c>
      <c r="AE150">
        <v>18.7</v>
      </c>
      <c r="AG150" s="672">
        <v>1</v>
      </c>
      <c r="AH150" s="2358" t="s">
        <v>141</v>
      </c>
      <c r="AI150" s="672"/>
      <c r="AJ150" s="672"/>
      <c r="AK150" s="672"/>
      <c r="AL150" s="672"/>
      <c r="AM150" s="672"/>
      <c r="AN150" s="672"/>
      <c r="AO150" s="672"/>
      <c r="AP150" s="672"/>
      <c r="AQ150" s="672"/>
      <c r="AR150" s="672"/>
      <c r="AS150" s="672"/>
      <c r="AT150" s="672"/>
    </row>
    <row r="151" spans="1:46" ht="15.75">
      <c r="A151" s="2209" t="s">
        <v>1336</v>
      </c>
      <c r="B151" t="s">
        <v>1337</v>
      </c>
      <c r="C151">
        <v>1</v>
      </c>
      <c r="D151" s="672" t="s">
        <v>928</v>
      </c>
      <c r="E151" s="1293" t="s">
        <v>1342</v>
      </c>
      <c r="F151" s="1293" t="s">
        <v>1342</v>
      </c>
      <c r="G151" s="1293" t="s">
        <v>1343</v>
      </c>
      <c r="H151" s="1859" t="s">
        <v>1344</v>
      </c>
      <c r="I151" s="1859"/>
      <c r="J151" s="1859"/>
      <c r="K151" t="s">
        <v>141</v>
      </c>
      <c r="L151" s="1293" t="s">
        <v>1342</v>
      </c>
      <c r="M151" s="1293" t="s">
        <v>1342</v>
      </c>
      <c r="N151" t="s">
        <v>994</v>
      </c>
      <c r="O151" t="s">
        <v>13</v>
      </c>
      <c r="P151" s="6">
        <v>44203</v>
      </c>
      <c r="Q151">
        <v>46</v>
      </c>
      <c r="R151" s="6">
        <v>44811</v>
      </c>
      <c r="S151">
        <v>20.2</v>
      </c>
      <c r="T151">
        <v>20</v>
      </c>
      <c r="U151">
        <v>1.67</v>
      </c>
      <c r="W151" s="1293" t="s">
        <v>1342</v>
      </c>
      <c r="AD151" t="s">
        <v>141</v>
      </c>
      <c r="AE151" s="1380">
        <v>18.100000000000001</v>
      </c>
      <c r="AF151" t="s">
        <v>1345</v>
      </c>
      <c r="AG151" s="672">
        <v>1</v>
      </c>
      <c r="AH151" s="2358" t="s">
        <v>141</v>
      </c>
      <c r="AI151" s="672"/>
      <c r="AJ151" s="672"/>
      <c r="AK151" s="672"/>
      <c r="AL151" s="672"/>
      <c r="AM151" s="672"/>
      <c r="AN151" s="672"/>
      <c r="AO151" s="672"/>
      <c r="AP151" s="672"/>
      <c r="AQ151" s="672"/>
      <c r="AR151" s="672"/>
      <c r="AS151" s="672"/>
      <c r="AT151" s="672"/>
    </row>
    <row r="152" spans="1:46" ht="15.75">
      <c r="A152" s="2209" t="s">
        <v>1336</v>
      </c>
      <c r="B152" t="s">
        <v>1337</v>
      </c>
      <c r="C152">
        <v>2</v>
      </c>
      <c r="D152" s="672" t="s">
        <v>928</v>
      </c>
      <c r="E152" s="1293" t="s">
        <v>1346</v>
      </c>
      <c r="F152" s="1293" t="s">
        <v>1346</v>
      </c>
      <c r="G152" s="1293" t="s">
        <v>1347</v>
      </c>
      <c r="H152" s="1859" t="s">
        <v>1348</v>
      </c>
      <c r="I152" s="1859"/>
      <c r="J152" s="1859"/>
      <c r="K152" t="s">
        <v>141</v>
      </c>
      <c r="L152" s="1293" t="s">
        <v>1349</v>
      </c>
      <c r="M152" s="1293" t="s">
        <v>1349</v>
      </c>
      <c r="N152" t="s">
        <v>994</v>
      </c>
      <c r="O152" t="s">
        <v>13</v>
      </c>
      <c r="P152" s="6">
        <v>44203</v>
      </c>
      <c r="Q152">
        <v>41</v>
      </c>
      <c r="R152" s="6">
        <v>44812</v>
      </c>
      <c r="S152">
        <v>20.2</v>
      </c>
      <c r="T152">
        <v>20</v>
      </c>
      <c r="U152">
        <v>1.67</v>
      </c>
      <c r="W152" s="1293" t="s">
        <v>1346</v>
      </c>
      <c r="AD152" t="s">
        <v>141</v>
      </c>
      <c r="AE152" s="1380">
        <v>18.100000000000001</v>
      </c>
      <c r="AG152" s="672">
        <v>1</v>
      </c>
      <c r="AH152" s="2358" t="s">
        <v>141</v>
      </c>
      <c r="AI152" s="672"/>
      <c r="AJ152" s="672"/>
      <c r="AK152" s="672"/>
      <c r="AL152" s="672"/>
      <c r="AM152" s="672"/>
      <c r="AN152" s="672"/>
      <c r="AO152" s="672"/>
      <c r="AP152" s="672"/>
      <c r="AQ152" s="672"/>
      <c r="AR152" s="672"/>
      <c r="AS152" s="672"/>
      <c r="AT152" s="672"/>
    </row>
    <row r="153" spans="1:46" ht="15.75">
      <c r="A153" s="2209" t="s">
        <v>1336</v>
      </c>
      <c r="B153" t="s">
        <v>1337</v>
      </c>
      <c r="C153">
        <v>3</v>
      </c>
      <c r="D153" s="672" t="s">
        <v>928</v>
      </c>
      <c r="E153" s="1293" t="s">
        <v>1350</v>
      </c>
      <c r="F153" s="1293" t="s">
        <v>1350</v>
      </c>
      <c r="G153" s="1293" t="s">
        <v>1351</v>
      </c>
      <c r="H153" s="1859" t="s">
        <v>1352</v>
      </c>
      <c r="I153" s="1859"/>
      <c r="J153" s="1859"/>
      <c r="K153" t="s">
        <v>141</v>
      </c>
      <c r="L153" s="1293" t="s">
        <v>1346</v>
      </c>
      <c r="M153" s="1293" t="s">
        <v>1346</v>
      </c>
      <c r="N153" t="s">
        <v>994</v>
      </c>
      <c r="O153" t="s">
        <v>13</v>
      </c>
      <c r="P153" s="6">
        <v>44203</v>
      </c>
      <c r="Q153">
        <v>29</v>
      </c>
      <c r="R153" s="6">
        <v>44812</v>
      </c>
      <c r="S153">
        <v>20.2</v>
      </c>
      <c r="T153">
        <v>20</v>
      </c>
      <c r="U153">
        <v>1.67</v>
      </c>
      <c r="W153" s="1293" t="s">
        <v>1350</v>
      </c>
      <c r="AD153" t="s">
        <v>141</v>
      </c>
      <c r="AE153" s="1380">
        <v>18.100000000000001</v>
      </c>
      <c r="AG153" s="672">
        <v>1</v>
      </c>
      <c r="AH153" s="2358" t="s">
        <v>141</v>
      </c>
      <c r="AI153" s="672"/>
      <c r="AJ153" s="672"/>
      <c r="AK153" s="672"/>
      <c r="AL153" s="672"/>
      <c r="AM153" s="672"/>
      <c r="AN153" s="672"/>
      <c r="AO153" s="672"/>
      <c r="AP153" s="672"/>
      <c r="AQ153" s="672"/>
      <c r="AR153" s="672"/>
      <c r="AS153" s="672"/>
      <c r="AT153" s="672"/>
    </row>
    <row r="154" spans="1:46" ht="15.75">
      <c r="A154" s="2209" t="s">
        <v>1336</v>
      </c>
      <c r="B154" t="s">
        <v>1337</v>
      </c>
      <c r="C154">
        <v>5</v>
      </c>
      <c r="D154" s="672" t="s">
        <v>928</v>
      </c>
      <c r="E154" t="s">
        <v>1353</v>
      </c>
      <c r="F154" t="s">
        <v>1353</v>
      </c>
      <c r="G154" t="s">
        <v>1353</v>
      </c>
      <c r="H154" s="1859" t="s">
        <v>1354</v>
      </c>
      <c r="I154" s="1859"/>
      <c r="J154" s="1859"/>
      <c r="K154" t="s">
        <v>141</v>
      </c>
      <c r="L154" t="s">
        <v>1353</v>
      </c>
      <c r="M154" t="s">
        <v>1353</v>
      </c>
      <c r="N154" t="s">
        <v>948</v>
      </c>
      <c r="O154" t="s">
        <v>13</v>
      </c>
      <c r="P154" s="6">
        <v>44182</v>
      </c>
      <c r="Q154">
        <v>36</v>
      </c>
      <c r="R154" s="6">
        <v>44819</v>
      </c>
      <c r="S154">
        <v>21.233333333333334</v>
      </c>
      <c r="T154">
        <v>21</v>
      </c>
      <c r="U154">
        <v>1.7444444444444445</v>
      </c>
      <c r="W154" t="s">
        <v>1353</v>
      </c>
      <c r="AD154" t="s">
        <v>141</v>
      </c>
      <c r="AE154" s="119">
        <v>18.8</v>
      </c>
      <c r="AG154" s="672">
        <v>1</v>
      </c>
      <c r="AH154" s="2358" t="s">
        <v>141</v>
      </c>
      <c r="AI154" s="672"/>
      <c r="AJ154" s="672"/>
      <c r="AK154" s="672"/>
      <c r="AL154" s="672"/>
      <c r="AM154" s="672"/>
      <c r="AN154" s="672"/>
      <c r="AO154" s="672"/>
      <c r="AP154" s="672"/>
      <c r="AQ154" s="672"/>
      <c r="AR154" s="672"/>
      <c r="AS154" s="672"/>
      <c r="AT154" s="672"/>
    </row>
    <row r="155" spans="1:46" ht="15.75">
      <c r="A155" s="2209" t="s">
        <v>1336</v>
      </c>
      <c r="B155" t="s">
        <v>1337</v>
      </c>
      <c r="C155">
        <v>6</v>
      </c>
      <c r="D155" s="672" t="s">
        <v>928</v>
      </c>
      <c r="E155" t="s">
        <v>1355</v>
      </c>
      <c r="F155" t="s">
        <v>1355</v>
      </c>
      <c r="G155" t="s">
        <v>1355</v>
      </c>
      <c r="H155" s="1859" t="s">
        <v>1356</v>
      </c>
      <c r="I155" s="1859"/>
      <c r="J155" s="1859"/>
      <c r="K155" t="s">
        <v>141</v>
      </c>
      <c r="L155" t="s">
        <v>1355</v>
      </c>
      <c r="M155" t="s">
        <v>1355</v>
      </c>
      <c r="N155" t="s">
        <v>948</v>
      </c>
      <c r="O155" t="s">
        <v>13</v>
      </c>
      <c r="P155" s="6">
        <v>44185</v>
      </c>
      <c r="Q155">
        <v>33</v>
      </c>
      <c r="R155" s="6">
        <v>44819</v>
      </c>
      <c r="S155">
        <v>21.133333333333333</v>
      </c>
      <c r="T155">
        <v>21</v>
      </c>
      <c r="U155">
        <v>1.7361111111111112</v>
      </c>
      <c r="W155" t="s">
        <v>1355</v>
      </c>
      <c r="AD155" t="s">
        <v>141</v>
      </c>
      <c r="AE155">
        <v>18.7</v>
      </c>
      <c r="AG155" s="672">
        <v>1</v>
      </c>
      <c r="AH155" s="2358" t="s">
        <v>141</v>
      </c>
      <c r="AI155" s="672"/>
      <c r="AJ155" s="672"/>
      <c r="AK155" s="672"/>
      <c r="AL155" s="672"/>
      <c r="AM155" s="672"/>
      <c r="AN155" s="672"/>
      <c r="AO155" s="672"/>
      <c r="AP155" s="672"/>
      <c r="AQ155" s="672"/>
      <c r="AR155" s="672"/>
      <c r="AS155" s="672"/>
      <c r="AT155" s="672"/>
    </row>
    <row r="156" spans="1:46" ht="15.75">
      <c r="A156" s="2209" t="s">
        <v>1336</v>
      </c>
      <c r="B156" t="s">
        <v>1337</v>
      </c>
      <c r="C156">
        <v>8</v>
      </c>
      <c r="D156" s="672" t="s">
        <v>928</v>
      </c>
      <c r="E156" t="s">
        <v>1357</v>
      </c>
      <c r="F156" t="s">
        <v>1357</v>
      </c>
      <c r="G156" t="s">
        <v>929</v>
      </c>
      <c r="H156" s="1859" t="s">
        <v>1358</v>
      </c>
      <c r="I156" s="1859"/>
      <c r="J156" s="1859"/>
      <c r="K156" t="s">
        <v>141</v>
      </c>
      <c r="L156" t="s">
        <v>1357</v>
      </c>
      <c r="M156" t="s">
        <v>1357</v>
      </c>
      <c r="N156" t="s">
        <v>948</v>
      </c>
      <c r="O156" t="s">
        <v>949</v>
      </c>
      <c r="P156" s="6">
        <v>44182</v>
      </c>
      <c r="Q156">
        <v>46</v>
      </c>
      <c r="R156" s="6">
        <v>44805</v>
      </c>
      <c r="S156">
        <v>20.96</v>
      </c>
      <c r="T156">
        <v>21</v>
      </c>
      <c r="U156">
        <v>1.72</v>
      </c>
      <c r="W156" t="s">
        <v>1357</v>
      </c>
      <c r="AD156" t="s">
        <v>141</v>
      </c>
      <c r="AE156" s="119">
        <v>18.8</v>
      </c>
      <c r="AF156" t="s">
        <v>1359</v>
      </c>
      <c r="AG156" s="672">
        <v>1</v>
      </c>
      <c r="AH156" s="2358" t="s">
        <v>141</v>
      </c>
      <c r="AI156" s="672"/>
      <c r="AJ156" s="672"/>
      <c r="AK156" s="672"/>
      <c r="AL156" s="672"/>
      <c r="AM156" s="672"/>
      <c r="AN156" s="672"/>
      <c r="AO156" s="672"/>
      <c r="AP156" s="672"/>
      <c r="AQ156" s="672"/>
      <c r="AR156" s="672"/>
      <c r="AS156" s="672"/>
      <c r="AT156" s="672"/>
    </row>
    <row r="157" spans="1:46" ht="15.75">
      <c r="A157" s="2209" t="s">
        <v>1336</v>
      </c>
      <c r="B157" t="s">
        <v>1337</v>
      </c>
      <c r="C157">
        <v>4</v>
      </c>
      <c r="D157" s="672" t="s">
        <v>928</v>
      </c>
      <c r="E157" t="s">
        <v>1360</v>
      </c>
      <c r="F157" t="s">
        <v>1360</v>
      </c>
      <c r="G157" t="s">
        <v>1361</v>
      </c>
      <c r="H157" s="1859" t="s">
        <v>1362</v>
      </c>
      <c r="I157" s="1859"/>
      <c r="J157" s="1859"/>
      <c r="K157" t="s">
        <v>141</v>
      </c>
      <c r="L157" t="s">
        <v>1363</v>
      </c>
      <c r="M157" t="s">
        <v>1363</v>
      </c>
      <c r="N157" t="s">
        <v>948</v>
      </c>
      <c r="O157" t="s">
        <v>13</v>
      </c>
      <c r="P157" s="6">
        <v>44182</v>
      </c>
      <c r="Q157">
        <v>45</v>
      </c>
      <c r="R157" s="6">
        <v>44819</v>
      </c>
      <c r="S157">
        <v>21.233333333333334</v>
      </c>
      <c r="T157">
        <v>21</v>
      </c>
      <c r="U157">
        <v>1.7444444444444445</v>
      </c>
      <c r="W157" t="s">
        <v>1360</v>
      </c>
      <c r="AD157" t="s">
        <v>141</v>
      </c>
      <c r="AE157" s="119">
        <v>18.8</v>
      </c>
      <c r="AG157" s="672">
        <v>1</v>
      </c>
      <c r="AH157" s="2358" t="s">
        <v>141</v>
      </c>
      <c r="AI157" s="672"/>
      <c r="AJ157" s="672"/>
      <c r="AK157" s="672"/>
      <c r="AL157" s="672"/>
      <c r="AM157" s="672"/>
      <c r="AN157" s="672"/>
      <c r="AO157" s="672"/>
      <c r="AP157" s="672"/>
      <c r="AQ157" s="672"/>
      <c r="AR157" s="672"/>
      <c r="AS157" s="672"/>
      <c r="AT157" s="672"/>
    </row>
    <row r="158" spans="1:46" ht="15.75">
      <c r="A158" s="2209" t="s">
        <v>1336</v>
      </c>
      <c r="B158" t="s">
        <v>1337</v>
      </c>
      <c r="C158">
        <v>9</v>
      </c>
      <c r="D158" s="672" t="s">
        <v>928</v>
      </c>
      <c r="E158" t="s">
        <v>1364</v>
      </c>
      <c r="F158" t="s">
        <v>1364</v>
      </c>
      <c r="G158" t="s">
        <v>1365</v>
      </c>
      <c r="H158" s="1859" t="s">
        <v>1366</v>
      </c>
      <c r="I158" s="1859"/>
      <c r="J158" s="1859"/>
      <c r="K158" t="s">
        <v>141</v>
      </c>
      <c r="L158" t="s">
        <v>1367</v>
      </c>
      <c r="M158" t="s">
        <v>1367</v>
      </c>
      <c r="N158" t="s">
        <v>948</v>
      </c>
      <c r="O158" t="s">
        <v>949</v>
      </c>
      <c r="P158" s="6">
        <v>44182</v>
      </c>
      <c r="Q158" s="1654">
        <v>48</v>
      </c>
      <c r="R158" s="6">
        <v>44811</v>
      </c>
      <c r="S158">
        <v>20.96</v>
      </c>
      <c r="T158">
        <v>21</v>
      </c>
      <c r="U158">
        <v>1.72</v>
      </c>
      <c r="W158" t="s">
        <v>1364</v>
      </c>
      <c r="AD158" t="s">
        <v>141</v>
      </c>
      <c r="AE158" s="119">
        <v>18.8</v>
      </c>
      <c r="AG158" s="672">
        <v>1</v>
      </c>
      <c r="AH158" s="2358" t="s">
        <v>141</v>
      </c>
      <c r="AI158" s="672"/>
      <c r="AJ158" s="672"/>
      <c r="AK158" s="672"/>
      <c r="AL158" s="672"/>
      <c r="AM158" s="672"/>
      <c r="AN158" s="672"/>
      <c r="AO158" s="672"/>
      <c r="AP158" s="672"/>
      <c r="AQ158" s="672"/>
      <c r="AR158" s="672"/>
      <c r="AS158" s="672"/>
      <c r="AT158" s="672"/>
    </row>
    <row r="159" spans="1:46" ht="15.75">
      <c r="A159" s="2209" t="s">
        <v>1336</v>
      </c>
      <c r="B159" t="s">
        <v>1337</v>
      </c>
      <c r="C159">
        <v>10</v>
      </c>
      <c r="D159" s="672" t="s">
        <v>928</v>
      </c>
      <c r="E159" t="s">
        <v>1368</v>
      </c>
      <c r="F159" t="s">
        <v>1368</v>
      </c>
      <c r="G159" t="s">
        <v>1369</v>
      </c>
      <c r="H159" s="1859" t="s">
        <v>1370</v>
      </c>
      <c r="I159" s="1859"/>
      <c r="J159" s="1859"/>
      <c r="K159" t="s">
        <v>141</v>
      </c>
      <c r="L159" t="s">
        <v>1371</v>
      </c>
      <c r="M159" t="s">
        <v>1371</v>
      </c>
      <c r="N159" t="s">
        <v>948</v>
      </c>
      <c r="O159" t="s">
        <v>949</v>
      </c>
      <c r="P159" s="6">
        <v>44182</v>
      </c>
      <c r="Q159" s="1655">
        <v>42</v>
      </c>
      <c r="R159" s="6">
        <v>44811</v>
      </c>
      <c r="S159">
        <v>20.96</v>
      </c>
      <c r="T159">
        <v>21</v>
      </c>
      <c r="U159">
        <v>1.72</v>
      </c>
      <c r="W159" t="s">
        <v>1368</v>
      </c>
      <c r="AD159" t="s">
        <v>141</v>
      </c>
      <c r="AE159" s="119">
        <v>18.8</v>
      </c>
      <c r="AG159" s="672">
        <v>1</v>
      </c>
      <c r="AH159" s="2358" t="s">
        <v>141</v>
      </c>
      <c r="AI159" s="672"/>
      <c r="AJ159" s="672"/>
      <c r="AK159" s="672"/>
      <c r="AL159" s="672"/>
      <c r="AM159" s="672"/>
      <c r="AN159" s="672"/>
      <c r="AO159" s="672"/>
      <c r="AP159" s="672"/>
      <c r="AQ159" s="672"/>
      <c r="AR159" s="672"/>
      <c r="AS159" s="672"/>
      <c r="AT159" s="672"/>
    </row>
    <row r="160" spans="1:46" ht="15.75">
      <c r="A160" s="2209" t="s">
        <v>1336</v>
      </c>
      <c r="B160" t="s">
        <v>1337</v>
      </c>
      <c r="C160">
        <v>11</v>
      </c>
      <c r="D160" s="672" t="s">
        <v>928</v>
      </c>
      <c r="E160" t="s">
        <v>1372</v>
      </c>
      <c r="F160" t="s">
        <v>1372</v>
      </c>
      <c r="G160" t="s">
        <v>1373</v>
      </c>
      <c r="H160" s="1859" t="s">
        <v>1374</v>
      </c>
      <c r="I160" s="1859"/>
      <c r="J160" s="1859"/>
      <c r="K160" t="s">
        <v>141</v>
      </c>
      <c r="L160" t="s">
        <v>1364</v>
      </c>
      <c r="M160" t="s">
        <v>1364</v>
      </c>
      <c r="N160" t="s">
        <v>948</v>
      </c>
      <c r="O160" t="s">
        <v>949</v>
      </c>
      <c r="P160" s="6">
        <v>44182</v>
      </c>
      <c r="Q160" s="1652">
        <v>40</v>
      </c>
      <c r="R160" s="6">
        <v>44811</v>
      </c>
      <c r="S160">
        <v>20.96</v>
      </c>
      <c r="T160">
        <v>21</v>
      </c>
      <c r="U160">
        <v>1.72</v>
      </c>
      <c r="W160" t="s">
        <v>1372</v>
      </c>
      <c r="AD160" t="s">
        <v>141</v>
      </c>
      <c r="AE160" s="119">
        <v>18.8</v>
      </c>
      <c r="AG160" s="672">
        <v>1</v>
      </c>
      <c r="AH160" s="2358" t="s">
        <v>141</v>
      </c>
      <c r="AI160" s="672"/>
      <c r="AJ160" s="672"/>
      <c r="AK160" s="672"/>
      <c r="AL160" s="672"/>
      <c r="AM160" s="672"/>
      <c r="AN160" s="672"/>
      <c r="AO160" s="672"/>
      <c r="AP160" s="672"/>
      <c r="AQ160" s="672"/>
      <c r="AR160" s="672"/>
      <c r="AS160" s="672"/>
      <c r="AT160" s="672"/>
    </row>
    <row r="161" spans="1:46" ht="15.75">
      <c r="A161" s="2209" t="s">
        <v>1336</v>
      </c>
      <c r="B161" t="s">
        <v>1337</v>
      </c>
      <c r="C161">
        <v>12</v>
      </c>
      <c r="D161" s="672" t="s">
        <v>928</v>
      </c>
      <c r="E161" t="s">
        <v>1375</v>
      </c>
      <c r="F161" t="s">
        <v>1375</v>
      </c>
      <c r="G161" t="s">
        <v>1376</v>
      </c>
      <c r="H161" s="1859" t="s">
        <v>1377</v>
      </c>
      <c r="I161" s="1859"/>
      <c r="J161" s="1859"/>
      <c r="K161" t="s">
        <v>141</v>
      </c>
      <c r="L161" t="s">
        <v>1368</v>
      </c>
      <c r="M161" t="s">
        <v>1368</v>
      </c>
      <c r="N161" t="s">
        <v>937</v>
      </c>
      <c r="O161" t="s">
        <v>13</v>
      </c>
      <c r="P161" s="6">
        <v>44202</v>
      </c>
      <c r="Q161" s="1235">
        <v>47</v>
      </c>
      <c r="R161" s="6">
        <v>44811</v>
      </c>
      <c r="S161">
        <v>20.3</v>
      </c>
      <c r="T161">
        <v>20</v>
      </c>
      <c r="U161">
        <v>1.67</v>
      </c>
      <c r="W161" t="s">
        <v>1375</v>
      </c>
      <c r="AD161" t="s">
        <v>141</v>
      </c>
      <c r="AE161">
        <v>18.100000000000001</v>
      </c>
      <c r="AG161" s="672">
        <v>1</v>
      </c>
      <c r="AH161" s="2358" t="s">
        <v>141</v>
      </c>
      <c r="AI161" s="672"/>
      <c r="AJ161" s="672"/>
      <c r="AK161" s="672"/>
      <c r="AL161" s="672"/>
      <c r="AM161" s="672"/>
      <c r="AN161" s="672"/>
      <c r="AO161" s="672"/>
      <c r="AP161" s="672"/>
      <c r="AQ161" s="672"/>
      <c r="AR161" s="672"/>
      <c r="AS161" s="672"/>
      <c r="AT161" s="672"/>
    </row>
    <row r="162" spans="1:46" ht="15.75">
      <c r="A162" s="2209" t="s">
        <v>1336</v>
      </c>
      <c r="B162" t="s">
        <v>1337</v>
      </c>
      <c r="C162">
        <v>13</v>
      </c>
      <c r="D162" s="672" t="s">
        <v>928</v>
      </c>
      <c r="E162" t="s">
        <v>1378</v>
      </c>
      <c r="F162" t="s">
        <v>1378</v>
      </c>
      <c r="G162" t="s">
        <v>1379</v>
      </c>
      <c r="H162" s="1859" t="s">
        <v>1380</v>
      </c>
      <c r="I162" s="1859"/>
      <c r="J162" s="1859"/>
      <c r="K162" t="s">
        <v>141</v>
      </c>
      <c r="L162" t="s">
        <v>1372</v>
      </c>
      <c r="M162" t="s">
        <v>1372</v>
      </c>
      <c r="N162" t="s">
        <v>937</v>
      </c>
      <c r="O162" t="s">
        <v>13</v>
      </c>
      <c r="P162" s="6">
        <v>44202</v>
      </c>
      <c r="Q162" s="1652">
        <v>21</v>
      </c>
      <c r="R162" s="6">
        <v>44811</v>
      </c>
      <c r="S162">
        <v>20.3</v>
      </c>
      <c r="T162">
        <v>20</v>
      </c>
      <c r="U162">
        <v>1.67</v>
      </c>
      <c r="W162" t="s">
        <v>1378</v>
      </c>
      <c r="AD162" t="s">
        <v>141</v>
      </c>
      <c r="AE162">
        <v>18.100000000000001</v>
      </c>
      <c r="AG162" s="672">
        <v>1</v>
      </c>
      <c r="AH162" s="2358" t="s">
        <v>141</v>
      </c>
      <c r="AI162" s="672"/>
      <c r="AJ162" s="672"/>
      <c r="AK162" s="672"/>
      <c r="AL162" s="672"/>
      <c r="AM162" s="672"/>
      <c r="AN162" s="672"/>
      <c r="AO162" s="672"/>
      <c r="AP162" s="672"/>
      <c r="AQ162" s="672"/>
      <c r="AR162" s="672"/>
      <c r="AS162" s="672"/>
      <c r="AT162" s="672"/>
    </row>
    <row r="163" spans="1:46" s="1776" customFormat="1" ht="15.75">
      <c r="A163" s="2209" t="s">
        <v>1336</v>
      </c>
      <c r="B163" t="s">
        <v>1337</v>
      </c>
      <c r="C163">
        <v>14</v>
      </c>
      <c r="D163" s="672" t="s">
        <v>928</v>
      </c>
      <c r="E163" t="s">
        <v>1381</v>
      </c>
      <c r="F163" t="s">
        <v>1381</v>
      </c>
      <c r="G163" t="s">
        <v>1382</v>
      </c>
      <c r="H163" s="1859" t="s">
        <v>1383</v>
      </c>
      <c r="I163" s="1859"/>
      <c r="J163" s="1859"/>
      <c r="K163" t="s">
        <v>141</v>
      </c>
      <c r="L163" t="s">
        <v>1375</v>
      </c>
      <c r="M163" t="s">
        <v>1375</v>
      </c>
      <c r="N163" t="s">
        <v>937</v>
      </c>
      <c r="O163" t="s">
        <v>13</v>
      </c>
      <c r="P163" s="6">
        <v>44202</v>
      </c>
      <c r="Q163" s="1653">
        <v>39</v>
      </c>
      <c r="R163" s="6">
        <v>44811</v>
      </c>
      <c r="S163">
        <v>20.3</v>
      </c>
      <c r="T163">
        <v>20</v>
      </c>
      <c r="U163">
        <v>1.67</v>
      </c>
      <c r="V163" s="745"/>
      <c r="W163" t="s">
        <v>1381</v>
      </c>
      <c r="X163" s="2346"/>
      <c r="Y163" s="2351"/>
      <c r="Z163" s="2351"/>
      <c r="AA163" s="2356"/>
      <c r="AB163" s="745"/>
      <c r="AC163" s="745"/>
      <c r="AD163" t="s">
        <v>141</v>
      </c>
      <c r="AE163">
        <v>18.100000000000001</v>
      </c>
      <c r="AF163" s="745"/>
      <c r="AG163" s="672">
        <v>1</v>
      </c>
      <c r="AH163" s="2358" t="s">
        <v>141</v>
      </c>
      <c r="AI163" s="1777"/>
      <c r="AJ163" s="1777"/>
      <c r="AK163" s="1777"/>
      <c r="AL163" s="1777"/>
      <c r="AM163" s="1777"/>
      <c r="AN163" s="1777"/>
      <c r="AO163" s="1777"/>
      <c r="AP163" s="1777"/>
      <c r="AQ163" s="1777"/>
      <c r="AR163" s="1777"/>
      <c r="AS163" s="1777"/>
      <c r="AT163" s="1777"/>
    </row>
    <row r="164" spans="1:46" ht="15.75">
      <c r="A164" s="2209" t="s">
        <v>1384</v>
      </c>
      <c r="C164">
        <v>6</v>
      </c>
      <c r="D164" t="s">
        <v>928</v>
      </c>
      <c r="E164" t="s">
        <v>1385</v>
      </c>
      <c r="F164" t="s">
        <v>1385</v>
      </c>
      <c r="G164" t="s">
        <v>1385</v>
      </c>
      <c r="H164" s="1859" t="s">
        <v>1386</v>
      </c>
      <c r="I164" s="1859"/>
      <c r="J164" s="1859"/>
      <c r="K164" t="s">
        <v>387</v>
      </c>
      <c r="L164" t="s">
        <v>1385</v>
      </c>
      <c r="M164" t="s">
        <v>1385</v>
      </c>
      <c r="N164" t="s">
        <v>948</v>
      </c>
      <c r="O164" t="s">
        <v>13</v>
      </c>
      <c r="P164" s="6">
        <v>44202</v>
      </c>
      <c r="Q164">
        <v>27</v>
      </c>
      <c r="R164" s="6">
        <v>44846</v>
      </c>
      <c r="S164">
        <v>21.5</v>
      </c>
      <c r="T164">
        <v>22</v>
      </c>
      <c r="U164">
        <v>1.7</v>
      </c>
      <c r="W164" t="s">
        <v>1385</v>
      </c>
      <c r="AD164" t="s">
        <v>387</v>
      </c>
      <c r="AE164">
        <v>19.3</v>
      </c>
      <c r="AG164" s="672">
        <v>1</v>
      </c>
      <c r="AH164" s="2358" t="s">
        <v>932</v>
      </c>
      <c r="AI164" s="672"/>
      <c r="AJ164" s="672"/>
      <c r="AK164" s="672"/>
      <c r="AL164" s="672"/>
      <c r="AM164" s="672"/>
      <c r="AN164" s="672"/>
      <c r="AO164" s="672"/>
      <c r="AP164" s="672"/>
      <c r="AQ164" s="672"/>
      <c r="AR164" s="672"/>
      <c r="AS164" s="672"/>
      <c r="AT164" s="672"/>
    </row>
    <row r="165" spans="1:46" ht="15.75">
      <c r="A165" s="2209" t="s">
        <v>1384</v>
      </c>
      <c r="C165">
        <v>7</v>
      </c>
      <c r="D165" t="s">
        <v>928</v>
      </c>
      <c r="E165" t="s">
        <v>1387</v>
      </c>
      <c r="F165" t="s">
        <v>1387</v>
      </c>
      <c r="G165" t="s">
        <v>1387</v>
      </c>
      <c r="H165" s="1859" t="s">
        <v>1388</v>
      </c>
      <c r="I165" s="1859"/>
      <c r="J165" s="1859"/>
      <c r="K165" t="s">
        <v>387</v>
      </c>
      <c r="L165" t="s">
        <v>1387</v>
      </c>
      <c r="M165" t="s">
        <v>1387</v>
      </c>
      <c r="N165" t="s">
        <v>948</v>
      </c>
      <c r="O165" t="s">
        <v>13</v>
      </c>
      <c r="P165" s="6">
        <v>44202</v>
      </c>
      <c r="Q165">
        <v>24</v>
      </c>
      <c r="R165" s="6">
        <v>44846</v>
      </c>
      <c r="S165">
        <v>21.5</v>
      </c>
      <c r="T165">
        <v>22</v>
      </c>
      <c r="U165">
        <v>1.7</v>
      </c>
      <c r="W165" t="s">
        <v>1387</v>
      </c>
      <c r="AD165" t="s">
        <v>387</v>
      </c>
      <c r="AE165">
        <v>19.3</v>
      </c>
      <c r="AG165" s="672">
        <v>1</v>
      </c>
      <c r="AH165" s="2358" t="s">
        <v>932</v>
      </c>
      <c r="AI165" s="672"/>
      <c r="AJ165" s="672"/>
      <c r="AK165" s="672"/>
      <c r="AL165" s="672"/>
      <c r="AM165" s="672"/>
      <c r="AN165" s="672"/>
      <c r="AO165" s="672"/>
      <c r="AP165" s="672"/>
      <c r="AQ165" s="672"/>
      <c r="AR165" s="672"/>
      <c r="AS165" s="672"/>
      <c r="AT165" s="672"/>
    </row>
    <row r="166" spans="1:46" ht="15.75">
      <c r="A166" s="2209" t="s">
        <v>1384</v>
      </c>
      <c r="C166">
        <v>8</v>
      </c>
      <c r="D166" t="s">
        <v>928</v>
      </c>
      <c r="E166" t="s">
        <v>1389</v>
      </c>
      <c r="F166" t="s">
        <v>1389</v>
      </c>
      <c r="G166" t="s">
        <v>1389</v>
      </c>
      <c r="H166" s="1859" t="s">
        <v>1390</v>
      </c>
      <c r="I166" s="1859"/>
      <c r="J166" s="1859"/>
      <c r="K166" t="s">
        <v>387</v>
      </c>
      <c r="L166" t="s">
        <v>1389</v>
      </c>
      <c r="M166" t="s">
        <v>1389</v>
      </c>
      <c r="N166" t="s">
        <v>948</v>
      </c>
      <c r="O166" t="s">
        <v>13</v>
      </c>
      <c r="P166" s="6">
        <v>44202</v>
      </c>
      <c r="Q166">
        <v>28</v>
      </c>
      <c r="R166" s="6">
        <v>44846</v>
      </c>
      <c r="S166">
        <v>21.5</v>
      </c>
      <c r="T166">
        <v>22</v>
      </c>
      <c r="U166">
        <v>1.7</v>
      </c>
      <c r="W166" t="s">
        <v>1389</v>
      </c>
      <c r="AD166" t="s">
        <v>387</v>
      </c>
      <c r="AE166">
        <v>19.3</v>
      </c>
      <c r="AG166" s="672">
        <v>1</v>
      </c>
      <c r="AH166" s="2358" t="s">
        <v>932</v>
      </c>
      <c r="AI166" s="672"/>
      <c r="AJ166" s="672"/>
      <c r="AK166" s="672"/>
      <c r="AL166" s="672"/>
      <c r="AM166" s="672"/>
      <c r="AN166" s="672"/>
      <c r="AO166" s="672"/>
      <c r="AP166" s="672"/>
      <c r="AQ166" s="672"/>
      <c r="AR166" s="672"/>
      <c r="AS166" s="672"/>
      <c r="AT166" s="672"/>
    </row>
    <row r="167" spans="1:46" ht="15.75">
      <c r="A167" s="2209" t="s">
        <v>1384</v>
      </c>
      <c r="C167">
        <v>9</v>
      </c>
      <c r="D167" t="s">
        <v>928</v>
      </c>
      <c r="E167" t="s">
        <v>1391</v>
      </c>
      <c r="F167" t="s">
        <v>1391</v>
      </c>
      <c r="G167" t="s">
        <v>1391</v>
      </c>
      <c r="H167" s="1859" t="s">
        <v>1392</v>
      </c>
      <c r="I167" s="1859"/>
      <c r="J167" s="1859"/>
      <c r="K167" t="s">
        <v>141</v>
      </c>
      <c r="L167" t="s">
        <v>1391</v>
      </c>
      <c r="M167" t="s">
        <v>1391</v>
      </c>
      <c r="N167" t="s">
        <v>948</v>
      </c>
      <c r="O167" t="s">
        <v>13</v>
      </c>
      <c r="P167" s="6">
        <v>44250</v>
      </c>
      <c r="Q167">
        <v>41</v>
      </c>
      <c r="R167" s="6">
        <v>44839</v>
      </c>
      <c r="S167">
        <v>19.3</v>
      </c>
      <c r="T167">
        <v>19</v>
      </c>
      <c r="U167">
        <v>1.59</v>
      </c>
      <c r="W167" t="s">
        <v>1391</v>
      </c>
      <c r="AD167" t="s">
        <v>141</v>
      </c>
      <c r="AE167">
        <v>17.7</v>
      </c>
      <c r="AG167" s="672">
        <v>1</v>
      </c>
      <c r="AH167" s="2358" t="s">
        <v>141</v>
      </c>
      <c r="AI167" s="672"/>
      <c r="AJ167" s="672"/>
      <c r="AK167" s="672"/>
      <c r="AL167" s="672"/>
      <c r="AM167" s="672"/>
      <c r="AN167" s="672"/>
      <c r="AO167" s="672"/>
      <c r="AP167" s="672"/>
      <c r="AQ167" s="672"/>
      <c r="AR167" s="672"/>
      <c r="AS167" s="672"/>
      <c r="AT167" s="672"/>
    </row>
    <row r="168" spans="1:46" ht="15.75">
      <c r="A168" s="2209" t="s">
        <v>1384</v>
      </c>
      <c r="C168">
        <v>10</v>
      </c>
      <c r="D168" t="s">
        <v>928</v>
      </c>
      <c r="E168" t="s">
        <v>1393</v>
      </c>
      <c r="F168" t="s">
        <v>1393</v>
      </c>
      <c r="G168" t="s">
        <v>1393</v>
      </c>
      <c r="H168" s="1859" t="s">
        <v>1394</v>
      </c>
      <c r="I168" s="1859"/>
      <c r="J168" s="1859"/>
      <c r="K168" t="s">
        <v>141</v>
      </c>
      <c r="L168" t="s">
        <v>1393</v>
      </c>
      <c r="M168" t="s">
        <v>1393</v>
      </c>
      <c r="N168" t="s">
        <v>948</v>
      </c>
      <c r="O168" t="s">
        <v>13</v>
      </c>
      <c r="P168" s="6">
        <v>44255</v>
      </c>
      <c r="Q168">
        <v>25</v>
      </c>
      <c r="R168" s="6">
        <v>44839</v>
      </c>
      <c r="S168">
        <v>19.100000000000001</v>
      </c>
      <c r="T168">
        <v>19</v>
      </c>
      <c r="U168">
        <v>1.57</v>
      </c>
      <c r="W168" t="s">
        <v>1393</v>
      </c>
      <c r="AD168" t="s">
        <v>141</v>
      </c>
      <c r="AE168">
        <v>17.533333333333335</v>
      </c>
      <c r="AG168" s="672">
        <v>1</v>
      </c>
      <c r="AH168" s="2358" t="s">
        <v>141</v>
      </c>
      <c r="AI168" s="672"/>
      <c r="AJ168" s="672"/>
      <c r="AK168" s="672"/>
      <c r="AL168" s="672"/>
      <c r="AM168" s="672"/>
      <c r="AN168" s="672"/>
      <c r="AO168" s="672"/>
      <c r="AP168" s="672"/>
      <c r="AQ168" s="672"/>
      <c r="AR168" s="672"/>
      <c r="AS168" s="672"/>
      <c r="AT168" s="672"/>
    </row>
    <row r="169" spans="1:46" ht="15.75">
      <c r="A169" s="2209" t="s">
        <v>1384</v>
      </c>
      <c r="C169">
        <v>11</v>
      </c>
      <c r="D169" t="s">
        <v>928</v>
      </c>
      <c r="E169" t="s">
        <v>1395</v>
      </c>
      <c r="F169" t="s">
        <v>1395</v>
      </c>
      <c r="G169" t="s">
        <v>1395</v>
      </c>
      <c r="H169" s="1859" t="s">
        <v>1396</v>
      </c>
      <c r="I169" s="1859"/>
      <c r="J169" s="1859"/>
      <c r="K169" t="s">
        <v>141</v>
      </c>
      <c r="L169" t="s">
        <v>1395</v>
      </c>
      <c r="M169" t="s">
        <v>1395</v>
      </c>
      <c r="N169" t="s">
        <v>948</v>
      </c>
      <c r="O169" t="s">
        <v>13</v>
      </c>
      <c r="P169" s="6">
        <v>44255</v>
      </c>
      <c r="Q169">
        <v>39</v>
      </c>
      <c r="R169" s="6">
        <v>44839</v>
      </c>
      <c r="S169">
        <v>19.100000000000001</v>
      </c>
      <c r="T169">
        <v>19</v>
      </c>
      <c r="U169">
        <v>1.57</v>
      </c>
      <c r="W169" t="s">
        <v>1395</v>
      </c>
      <c r="AD169" t="s">
        <v>141</v>
      </c>
      <c r="AE169">
        <v>17.533333333333335</v>
      </c>
      <c r="AG169" s="672">
        <v>1</v>
      </c>
      <c r="AH169" s="2358" t="s">
        <v>141</v>
      </c>
      <c r="AI169" s="672"/>
      <c r="AJ169" s="672"/>
      <c r="AK169" s="672"/>
      <c r="AL169" s="672"/>
      <c r="AM169" s="672"/>
      <c r="AN169" s="672"/>
      <c r="AO169" s="672"/>
      <c r="AP169" s="672"/>
      <c r="AQ169" s="672"/>
      <c r="AR169" s="672"/>
      <c r="AS169" s="672"/>
      <c r="AT169" s="672"/>
    </row>
    <row r="170" spans="1:46" ht="15.75">
      <c r="A170" s="2209" t="s">
        <v>1384</v>
      </c>
      <c r="C170">
        <v>12</v>
      </c>
      <c r="D170" t="s">
        <v>928</v>
      </c>
      <c r="E170" t="s">
        <v>1397</v>
      </c>
      <c r="F170" t="s">
        <v>1397</v>
      </c>
      <c r="G170" t="s">
        <v>1397</v>
      </c>
      <c r="H170" s="1859" t="s">
        <v>1398</v>
      </c>
      <c r="I170" s="1859"/>
      <c r="J170" s="1859"/>
      <c r="K170" t="s">
        <v>141</v>
      </c>
      <c r="L170" t="s">
        <v>1397</v>
      </c>
      <c r="M170" t="s">
        <v>1397</v>
      </c>
      <c r="N170" t="s">
        <v>948</v>
      </c>
      <c r="O170" t="s">
        <v>13</v>
      </c>
      <c r="P170" s="6">
        <v>44255</v>
      </c>
      <c r="Q170">
        <v>32</v>
      </c>
      <c r="R170" s="6">
        <v>44839</v>
      </c>
      <c r="S170">
        <v>19.100000000000001</v>
      </c>
      <c r="T170">
        <v>19</v>
      </c>
      <c r="U170">
        <v>1.57</v>
      </c>
      <c r="W170" t="s">
        <v>1397</v>
      </c>
      <c r="AD170" t="s">
        <v>141</v>
      </c>
      <c r="AE170">
        <v>17.533333333333335</v>
      </c>
      <c r="AG170" s="672">
        <v>1</v>
      </c>
      <c r="AH170" s="2358" t="s">
        <v>141</v>
      </c>
      <c r="AI170" s="672"/>
      <c r="AJ170" s="672"/>
      <c r="AK170" s="672"/>
      <c r="AL170" s="672"/>
      <c r="AM170" s="672"/>
      <c r="AN170" s="672"/>
      <c r="AO170" s="672"/>
      <c r="AP170" s="672"/>
      <c r="AQ170" s="672"/>
      <c r="AR170" s="672"/>
      <c r="AS170" s="672"/>
      <c r="AT170" s="672"/>
    </row>
    <row r="171" spans="1:46" ht="15.75">
      <c r="A171" s="2209" t="s">
        <v>1384</v>
      </c>
      <c r="C171">
        <v>13</v>
      </c>
      <c r="D171" t="s">
        <v>928</v>
      </c>
      <c r="E171" t="s">
        <v>1399</v>
      </c>
      <c r="F171" t="s">
        <v>1399</v>
      </c>
      <c r="G171" t="s">
        <v>1399</v>
      </c>
      <c r="H171" s="1859" t="s">
        <v>1400</v>
      </c>
      <c r="I171" s="1859"/>
      <c r="J171" s="1859"/>
      <c r="K171" t="s">
        <v>141</v>
      </c>
      <c r="L171" t="s">
        <v>1399</v>
      </c>
      <c r="M171" t="s">
        <v>1399</v>
      </c>
      <c r="N171" t="s">
        <v>948</v>
      </c>
      <c r="O171" t="s">
        <v>949</v>
      </c>
      <c r="P171" s="6">
        <v>44219</v>
      </c>
      <c r="Q171">
        <v>37</v>
      </c>
      <c r="R171" s="6">
        <v>44839</v>
      </c>
      <c r="S171">
        <v>20.399999999999999</v>
      </c>
      <c r="T171">
        <v>20</v>
      </c>
      <c r="U171">
        <v>1.68</v>
      </c>
      <c r="W171" t="s">
        <v>1399</v>
      </c>
      <c r="AD171" t="s">
        <v>141</v>
      </c>
      <c r="AE171">
        <v>18.733333333333334</v>
      </c>
      <c r="AG171" s="672">
        <v>1</v>
      </c>
      <c r="AH171" s="2358" t="s">
        <v>141</v>
      </c>
      <c r="AI171" s="672"/>
      <c r="AJ171" s="672"/>
      <c r="AK171" s="672"/>
      <c r="AL171" s="672"/>
      <c r="AM171" s="672"/>
      <c r="AN171" s="672"/>
      <c r="AO171" s="672"/>
      <c r="AP171" s="672"/>
      <c r="AQ171" s="672"/>
      <c r="AR171" s="672"/>
      <c r="AS171" s="672"/>
      <c r="AT171" s="672"/>
    </row>
    <row r="172" spans="1:46" ht="15.75">
      <c r="A172" s="2209" t="s">
        <v>1384</v>
      </c>
      <c r="C172">
        <v>14</v>
      </c>
      <c r="D172" t="s">
        <v>928</v>
      </c>
      <c r="E172" t="s">
        <v>1401</v>
      </c>
      <c r="F172" t="s">
        <v>1401</v>
      </c>
      <c r="G172" t="s">
        <v>1401</v>
      </c>
      <c r="H172" s="1859" t="s">
        <v>1402</v>
      </c>
      <c r="I172" s="1859"/>
      <c r="J172" s="1859"/>
      <c r="K172" t="s">
        <v>141</v>
      </c>
      <c r="L172" t="s">
        <v>1401</v>
      </c>
      <c r="M172" t="s">
        <v>1401</v>
      </c>
      <c r="N172" t="s">
        <v>948</v>
      </c>
      <c r="O172" t="s">
        <v>949</v>
      </c>
      <c r="P172" s="6">
        <v>44219</v>
      </c>
      <c r="Q172">
        <v>49</v>
      </c>
      <c r="R172" s="6">
        <v>44839</v>
      </c>
      <c r="S172">
        <v>20.399999999999999</v>
      </c>
      <c r="T172">
        <v>20</v>
      </c>
      <c r="U172">
        <v>1.68</v>
      </c>
      <c r="W172" t="s">
        <v>1401</v>
      </c>
      <c r="AD172" t="s">
        <v>141</v>
      </c>
      <c r="AE172">
        <v>18.733333333333334</v>
      </c>
      <c r="AG172" s="672">
        <v>1</v>
      </c>
      <c r="AH172" s="2358" t="s">
        <v>141</v>
      </c>
      <c r="AI172" s="672"/>
      <c r="AJ172" s="672"/>
      <c r="AK172" s="672"/>
      <c r="AL172" s="672"/>
      <c r="AM172" s="672"/>
      <c r="AN172" s="672"/>
      <c r="AO172" s="672"/>
      <c r="AP172" s="672"/>
      <c r="AQ172" s="672"/>
      <c r="AR172" s="672"/>
      <c r="AS172" s="672"/>
      <c r="AT172" s="672"/>
    </row>
    <row r="173" spans="1:46" ht="15.75">
      <c r="A173" s="2209" t="s">
        <v>1384</v>
      </c>
      <c r="C173">
        <v>15</v>
      </c>
      <c r="D173" t="s">
        <v>928</v>
      </c>
      <c r="E173" t="s">
        <v>1403</v>
      </c>
      <c r="F173" t="s">
        <v>1403</v>
      </c>
      <c r="G173" t="s">
        <v>1403</v>
      </c>
      <c r="H173" s="1859" t="s">
        <v>1404</v>
      </c>
      <c r="I173" s="1859"/>
      <c r="J173" s="1859"/>
      <c r="K173" t="s">
        <v>141</v>
      </c>
      <c r="L173" t="s">
        <v>1403</v>
      </c>
      <c r="M173" t="s">
        <v>1403</v>
      </c>
      <c r="N173" t="s">
        <v>948</v>
      </c>
      <c r="O173" t="s">
        <v>949</v>
      </c>
      <c r="P173" s="6">
        <v>44219</v>
      </c>
      <c r="Q173">
        <v>47</v>
      </c>
      <c r="R173" s="6">
        <v>44840</v>
      </c>
      <c r="S173">
        <v>20.399999999999999</v>
      </c>
      <c r="T173">
        <v>20</v>
      </c>
      <c r="U173">
        <v>1.68</v>
      </c>
      <c r="W173" t="s">
        <v>1403</v>
      </c>
      <c r="AD173" t="s">
        <v>141</v>
      </c>
      <c r="AE173">
        <v>18.733333333333334</v>
      </c>
      <c r="AG173" s="672">
        <v>1</v>
      </c>
      <c r="AH173" s="2358" t="s">
        <v>141</v>
      </c>
      <c r="AI173" s="672"/>
      <c r="AJ173" s="672"/>
      <c r="AK173" s="672"/>
      <c r="AL173" s="672"/>
      <c r="AM173" s="672"/>
      <c r="AN173" s="672"/>
      <c r="AO173" s="672"/>
      <c r="AP173" s="672"/>
      <c r="AQ173" s="672"/>
      <c r="AR173" s="672"/>
      <c r="AS173" s="672"/>
      <c r="AT173" s="672"/>
    </row>
    <row r="174" spans="1:46" s="327" customFormat="1" ht="15.75">
      <c r="A174" s="2209" t="s">
        <v>1384</v>
      </c>
      <c r="B174"/>
      <c r="C174">
        <v>16</v>
      </c>
      <c r="D174" t="s">
        <v>928</v>
      </c>
      <c r="E174" t="s">
        <v>1405</v>
      </c>
      <c r="F174" t="s">
        <v>1405</v>
      </c>
      <c r="G174" t="s">
        <v>1405</v>
      </c>
      <c r="H174" s="1859" t="s">
        <v>1406</v>
      </c>
      <c r="I174" s="1859"/>
      <c r="J174" s="1859"/>
      <c r="K174" t="s">
        <v>141</v>
      </c>
      <c r="L174" t="s">
        <v>1405</v>
      </c>
      <c r="M174" t="s">
        <v>1405</v>
      </c>
      <c r="N174" t="s">
        <v>948</v>
      </c>
      <c r="O174" t="s">
        <v>949</v>
      </c>
      <c r="P174" s="6">
        <v>44219</v>
      </c>
      <c r="Q174">
        <v>38</v>
      </c>
      <c r="R174" s="6">
        <v>44840</v>
      </c>
      <c r="S174">
        <v>20.399999999999999</v>
      </c>
      <c r="T174">
        <v>20</v>
      </c>
      <c r="U174">
        <v>1.68</v>
      </c>
      <c r="V174"/>
      <c r="W174" t="s">
        <v>1405</v>
      </c>
      <c r="X174"/>
      <c r="Y174"/>
      <c r="Z174"/>
      <c r="AA174"/>
      <c r="AB174"/>
      <c r="AC174"/>
      <c r="AD174" t="s">
        <v>141</v>
      </c>
      <c r="AE174">
        <v>18.733333333333334</v>
      </c>
      <c r="AF174"/>
      <c r="AG174" s="672">
        <v>1</v>
      </c>
      <c r="AH174" s="2358" t="s">
        <v>141</v>
      </c>
      <c r="AI174" s="1297"/>
      <c r="AJ174" s="1297"/>
      <c r="AK174" s="1297"/>
      <c r="AL174" s="1297"/>
      <c r="AM174" s="1297"/>
      <c r="AN174" s="1297"/>
      <c r="AO174" s="1297"/>
      <c r="AP174" s="1297"/>
      <c r="AQ174" s="1297"/>
      <c r="AR174" s="1297"/>
      <c r="AS174" s="1297"/>
      <c r="AT174" s="1297"/>
    </row>
    <row r="175" spans="1:46" s="327" customFormat="1" ht="15.75">
      <c r="A175" s="2209" t="s">
        <v>1384</v>
      </c>
      <c r="B175"/>
      <c r="C175">
        <v>17</v>
      </c>
      <c r="D175" t="s">
        <v>928</v>
      </c>
      <c r="E175" t="s">
        <v>1407</v>
      </c>
      <c r="F175" t="s">
        <v>1407</v>
      </c>
      <c r="G175" t="s">
        <v>1407</v>
      </c>
      <c r="H175" s="1859" t="s">
        <v>1408</v>
      </c>
      <c r="I175" s="1859"/>
      <c r="J175" s="1859"/>
      <c r="K175" t="s">
        <v>141</v>
      </c>
      <c r="L175" t="s">
        <v>1407</v>
      </c>
      <c r="M175" t="s">
        <v>1407</v>
      </c>
      <c r="N175" t="s">
        <v>948</v>
      </c>
      <c r="O175" t="s">
        <v>949</v>
      </c>
      <c r="P175" s="6">
        <v>44219</v>
      </c>
      <c r="Q175">
        <v>46</v>
      </c>
      <c r="R175" s="6">
        <v>44840</v>
      </c>
      <c r="S175">
        <v>20.399999999999999</v>
      </c>
      <c r="T175">
        <v>20</v>
      </c>
      <c r="U175">
        <v>1.68</v>
      </c>
      <c r="V175"/>
      <c r="W175" t="s">
        <v>1407</v>
      </c>
      <c r="X175"/>
      <c r="Y175"/>
      <c r="Z175"/>
      <c r="AA175"/>
      <c r="AB175"/>
      <c r="AC175"/>
      <c r="AD175" t="s">
        <v>141</v>
      </c>
      <c r="AE175">
        <v>18.733333333333334</v>
      </c>
      <c r="AF175"/>
      <c r="AG175" s="672">
        <v>1</v>
      </c>
      <c r="AH175" s="2358" t="s">
        <v>141</v>
      </c>
      <c r="AI175" s="1297"/>
      <c r="AJ175" s="1297"/>
      <c r="AK175" s="1297"/>
      <c r="AL175" s="1297"/>
      <c r="AM175" s="1297"/>
      <c r="AN175" s="1297"/>
      <c r="AO175" s="1297"/>
      <c r="AP175" s="1297"/>
      <c r="AQ175" s="1297"/>
      <c r="AR175" s="1297"/>
      <c r="AS175" s="1297"/>
      <c r="AT175" s="1297"/>
    </row>
    <row r="176" spans="1:46" s="327" customFormat="1" ht="15.75">
      <c r="A176" s="2209" t="s">
        <v>1384</v>
      </c>
      <c r="B176"/>
      <c r="C176">
        <v>1</v>
      </c>
      <c r="D176" t="s">
        <v>928</v>
      </c>
      <c r="E176" t="s">
        <v>1409</v>
      </c>
      <c r="F176" t="s">
        <v>1409</v>
      </c>
      <c r="G176" t="s">
        <v>1410</v>
      </c>
      <c r="H176" s="1859" t="s">
        <v>1411</v>
      </c>
      <c r="I176" s="1859"/>
      <c r="J176" s="1859"/>
      <c r="K176" t="s">
        <v>387</v>
      </c>
      <c r="L176" t="s">
        <v>1412</v>
      </c>
      <c r="M176" t="s">
        <v>1412</v>
      </c>
      <c r="N176" t="s">
        <v>1039</v>
      </c>
      <c r="O176" t="s">
        <v>949</v>
      </c>
      <c r="P176" s="6">
        <v>44389</v>
      </c>
      <c r="Q176">
        <v>22</v>
      </c>
      <c r="R176" s="6">
        <v>44846</v>
      </c>
      <c r="S176">
        <v>15.266666666666667</v>
      </c>
      <c r="T176">
        <v>15</v>
      </c>
      <c r="U176">
        <v>1.25</v>
      </c>
      <c r="V176"/>
      <c r="W176" t="s">
        <v>1409</v>
      </c>
      <c r="X176"/>
      <c r="Y176"/>
      <c r="Z176"/>
      <c r="AA176"/>
      <c r="AB176"/>
      <c r="AC176"/>
      <c r="AD176" t="s">
        <v>387</v>
      </c>
      <c r="AE176">
        <v>13.066666666666666</v>
      </c>
      <c r="AF176"/>
      <c r="AG176" s="672">
        <v>1</v>
      </c>
      <c r="AH176" s="2358" t="s">
        <v>932</v>
      </c>
      <c r="AI176" s="1297"/>
      <c r="AJ176" s="1297"/>
      <c r="AK176" s="1297"/>
      <c r="AL176" s="1297"/>
      <c r="AM176" s="1297"/>
      <c r="AN176" s="1297"/>
      <c r="AO176" s="1297"/>
      <c r="AP176" s="1297"/>
      <c r="AQ176" s="1297"/>
      <c r="AR176" s="1297"/>
      <c r="AS176" s="1297"/>
      <c r="AT176" s="1297"/>
    </row>
    <row r="177" spans="1:46" s="327" customFormat="1" ht="15.75">
      <c r="A177" s="2209" t="s">
        <v>1384</v>
      </c>
      <c r="B177"/>
      <c r="C177">
        <v>2</v>
      </c>
      <c r="D177" t="s">
        <v>928</v>
      </c>
      <c r="E177" t="s">
        <v>1413</v>
      </c>
      <c r="F177" t="s">
        <v>1413</v>
      </c>
      <c r="G177" t="s">
        <v>1414</v>
      </c>
      <c r="H177" s="1859" t="s">
        <v>1415</v>
      </c>
      <c r="I177" s="1859"/>
      <c r="J177" s="1859"/>
      <c r="K177" t="s">
        <v>387</v>
      </c>
      <c r="L177" t="s">
        <v>1416</v>
      </c>
      <c r="M177" t="s">
        <v>1416</v>
      </c>
      <c r="N177" t="s">
        <v>1039</v>
      </c>
      <c r="O177" t="s">
        <v>949</v>
      </c>
      <c r="P177" s="6">
        <v>44389</v>
      </c>
      <c r="Q177">
        <v>18</v>
      </c>
      <c r="R177" s="6">
        <v>44846</v>
      </c>
      <c r="S177">
        <v>15.266666666666667</v>
      </c>
      <c r="T177">
        <v>15</v>
      </c>
      <c r="U177">
        <v>1.25</v>
      </c>
      <c r="V177"/>
      <c r="W177" t="s">
        <v>1413</v>
      </c>
      <c r="X177"/>
      <c r="Y177"/>
      <c r="Z177"/>
      <c r="AA177"/>
      <c r="AB177"/>
      <c r="AC177"/>
      <c r="AD177" t="s">
        <v>387</v>
      </c>
      <c r="AE177">
        <v>13.066666666666666</v>
      </c>
      <c r="AF177"/>
      <c r="AG177" s="672">
        <v>1</v>
      </c>
      <c r="AH177" s="2358" t="s">
        <v>932</v>
      </c>
      <c r="AI177" s="1297"/>
      <c r="AJ177" s="1297"/>
      <c r="AK177" s="1297"/>
      <c r="AL177" s="1297"/>
      <c r="AM177" s="1297"/>
      <c r="AN177" s="1297"/>
      <c r="AO177" s="1297"/>
      <c r="AP177" s="1297"/>
      <c r="AQ177" s="1297"/>
      <c r="AR177" s="1297"/>
      <c r="AS177" s="1297"/>
      <c r="AT177" s="1297"/>
    </row>
    <row r="178" spans="1:46" s="327" customFormat="1" ht="15.75">
      <c r="A178" s="2209" t="s">
        <v>1384</v>
      </c>
      <c r="B178"/>
      <c r="C178">
        <v>3</v>
      </c>
      <c r="D178" t="s">
        <v>928</v>
      </c>
      <c r="E178" t="s">
        <v>1417</v>
      </c>
      <c r="F178" t="s">
        <v>1417</v>
      </c>
      <c r="G178" t="s">
        <v>1418</v>
      </c>
      <c r="H178" s="1859" t="s">
        <v>1419</v>
      </c>
      <c r="I178" s="1859"/>
      <c r="J178" s="1859"/>
      <c r="K178" t="s">
        <v>387</v>
      </c>
      <c r="L178" t="s">
        <v>1420</v>
      </c>
      <c r="M178" t="s">
        <v>1420</v>
      </c>
      <c r="N178" t="s">
        <v>1039</v>
      </c>
      <c r="O178" t="s">
        <v>949</v>
      </c>
      <c r="P178" s="6">
        <v>44389</v>
      </c>
      <c r="Q178">
        <v>20</v>
      </c>
      <c r="R178" s="6">
        <v>44847</v>
      </c>
      <c r="S178">
        <v>15.266666666666667</v>
      </c>
      <c r="T178">
        <v>15</v>
      </c>
      <c r="U178">
        <v>1.25</v>
      </c>
      <c r="V178"/>
      <c r="W178" t="s">
        <v>1417</v>
      </c>
      <c r="X178"/>
      <c r="Y178"/>
      <c r="Z178"/>
      <c r="AA178"/>
      <c r="AB178"/>
      <c r="AC178"/>
      <c r="AD178" t="s">
        <v>387</v>
      </c>
      <c r="AE178">
        <v>13.066666666666666</v>
      </c>
      <c r="AF178"/>
      <c r="AG178" s="672">
        <v>1</v>
      </c>
      <c r="AH178" s="2358" t="s">
        <v>932</v>
      </c>
      <c r="AI178" s="1297"/>
      <c r="AJ178" s="1297"/>
      <c r="AK178" s="1297"/>
      <c r="AL178" s="1297"/>
      <c r="AM178" s="1297"/>
      <c r="AN178" s="1297"/>
      <c r="AO178" s="1297"/>
      <c r="AP178" s="1297"/>
      <c r="AQ178" s="1297"/>
      <c r="AR178" s="1297"/>
      <c r="AS178" s="1297"/>
      <c r="AT178" s="1297"/>
    </row>
    <row r="179" spans="1:46" ht="15.75">
      <c r="A179" s="2209" t="s">
        <v>1384</v>
      </c>
      <c r="C179">
        <v>4</v>
      </c>
      <c r="D179" t="s">
        <v>928</v>
      </c>
      <c r="E179" t="s">
        <v>1421</v>
      </c>
      <c r="F179" t="s">
        <v>1421</v>
      </c>
      <c r="G179" t="s">
        <v>1422</v>
      </c>
      <c r="H179" s="1859" t="s">
        <v>1423</v>
      </c>
      <c r="I179" s="1859"/>
      <c r="J179" s="1859"/>
      <c r="K179" t="s">
        <v>387</v>
      </c>
      <c r="L179" t="s">
        <v>1424</v>
      </c>
      <c r="M179" t="s">
        <v>1424</v>
      </c>
      <c r="N179" t="s">
        <v>1039</v>
      </c>
      <c r="O179" t="s">
        <v>949</v>
      </c>
      <c r="P179" s="6">
        <v>44389</v>
      </c>
      <c r="Q179">
        <v>27</v>
      </c>
      <c r="R179" s="6">
        <v>44847</v>
      </c>
      <c r="S179">
        <v>15.266666666666667</v>
      </c>
      <c r="T179">
        <v>15</v>
      </c>
      <c r="U179">
        <v>1.25</v>
      </c>
      <c r="W179" t="s">
        <v>1421</v>
      </c>
      <c r="AD179" t="s">
        <v>387</v>
      </c>
      <c r="AE179">
        <v>13.066666666666666</v>
      </c>
      <c r="AG179" s="672">
        <v>1</v>
      </c>
      <c r="AH179" s="2358" t="s">
        <v>932</v>
      </c>
      <c r="AI179" s="672"/>
      <c r="AJ179" s="672"/>
      <c r="AK179" s="672"/>
      <c r="AL179" s="672"/>
      <c r="AM179" s="672"/>
      <c r="AN179" s="672"/>
      <c r="AO179" s="672"/>
      <c r="AP179" s="672"/>
      <c r="AQ179" s="672"/>
      <c r="AR179" s="672"/>
      <c r="AS179" s="672"/>
      <c r="AT179" s="672"/>
    </row>
    <row r="180" spans="1:46" ht="15.75">
      <c r="A180" s="2209" t="s">
        <v>1384</v>
      </c>
      <c r="C180">
        <v>5</v>
      </c>
      <c r="D180" t="s">
        <v>928</v>
      </c>
      <c r="E180" t="s">
        <v>1425</v>
      </c>
      <c r="F180" t="s">
        <v>1425</v>
      </c>
      <c r="G180" t="s">
        <v>1426</v>
      </c>
      <c r="H180" s="1859" t="s">
        <v>1427</v>
      </c>
      <c r="I180" s="1859"/>
      <c r="J180" s="1859"/>
      <c r="K180" t="s">
        <v>387</v>
      </c>
      <c r="L180" t="s">
        <v>1428</v>
      </c>
      <c r="M180" t="s">
        <v>1428</v>
      </c>
      <c r="N180" t="s">
        <v>1039</v>
      </c>
      <c r="O180" t="s">
        <v>949</v>
      </c>
      <c r="P180" s="6">
        <v>44389</v>
      </c>
      <c r="Q180">
        <v>30</v>
      </c>
      <c r="R180" s="6">
        <v>44847</v>
      </c>
      <c r="S180">
        <v>15.266666666666667</v>
      </c>
      <c r="T180">
        <v>15</v>
      </c>
      <c r="U180">
        <v>1.25</v>
      </c>
      <c r="W180" t="s">
        <v>1425</v>
      </c>
      <c r="AD180" t="s">
        <v>387</v>
      </c>
      <c r="AE180">
        <v>13.066666666666666</v>
      </c>
      <c r="AG180" s="672">
        <v>1</v>
      </c>
      <c r="AH180" s="2358" t="s">
        <v>932</v>
      </c>
      <c r="AI180" s="672"/>
      <c r="AJ180" s="672"/>
      <c r="AK180" s="672"/>
      <c r="AL180" s="672"/>
      <c r="AM180" s="672"/>
      <c r="AN180" s="672"/>
      <c r="AO180" s="672"/>
      <c r="AP180" s="672"/>
      <c r="AQ180" s="672"/>
      <c r="AR180" s="672"/>
      <c r="AS180" s="672"/>
      <c r="AT180" s="672"/>
    </row>
    <row r="181" spans="1:46" ht="15.75">
      <c r="A181" s="2209" t="s">
        <v>1429</v>
      </c>
      <c r="C181">
        <v>1</v>
      </c>
      <c r="D181" t="s">
        <v>928</v>
      </c>
      <c r="E181" t="s">
        <v>1430</v>
      </c>
      <c r="F181" t="s">
        <v>1431</v>
      </c>
      <c r="G181" t="s">
        <v>1432</v>
      </c>
      <c r="H181" s="1859" t="s">
        <v>1433</v>
      </c>
      <c r="I181" s="1859"/>
      <c r="J181" s="1859"/>
      <c r="K181" t="s">
        <v>141</v>
      </c>
      <c r="L181" t="s">
        <v>1430</v>
      </c>
      <c r="M181" t="s">
        <v>1430</v>
      </c>
      <c r="N181" s="672" t="s">
        <v>994</v>
      </c>
      <c r="O181" t="s">
        <v>949</v>
      </c>
      <c r="P181" s="6">
        <v>44261</v>
      </c>
      <c r="Q181">
        <v>45</v>
      </c>
      <c r="R181" s="6">
        <v>44867</v>
      </c>
      <c r="S181">
        <v>20.2</v>
      </c>
      <c r="T181">
        <v>20</v>
      </c>
      <c r="U181">
        <v>1.66</v>
      </c>
      <c r="W181" t="s">
        <v>1431</v>
      </c>
      <c r="AD181" t="s">
        <v>141</v>
      </c>
      <c r="AE181">
        <v>18.3</v>
      </c>
      <c r="AG181" s="672">
        <v>1</v>
      </c>
      <c r="AH181" s="2358" t="s">
        <v>141</v>
      </c>
      <c r="AI181" s="672"/>
      <c r="AJ181" s="672"/>
      <c r="AK181" s="672"/>
      <c r="AL181" s="672"/>
      <c r="AM181" s="672"/>
      <c r="AN181" s="672"/>
      <c r="AO181" s="672"/>
      <c r="AP181" s="672"/>
      <c r="AQ181" s="672"/>
      <c r="AR181" s="672"/>
      <c r="AS181" s="672"/>
      <c r="AT181" s="672"/>
    </row>
    <row r="182" spans="1:46" ht="15.75">
      <c r="A182" s="2209" t="s">
        <v>1429</v>
      </c>
      <c r="C182">
        <v>2</v>
      </c>
      <c r="D182" t="s">
        <v>928</v>
      </c>
      <c r="E182" t="s">
        <v>1434</v>
      </c>
      <c r="F182" t="s">
        <v>1435</v>
      </c>
      <c r="G182" t="s">
        <v>1436</v>
      </c>
      <c r="H182" s="1859" t="s">
        <v>1437</v>
      </c>
      <c r="I182" s="1859"/>
      <c r="J182" s="1859"/>
      <c r="K182" t="s">
        <v>141</v>
      </c>
      <c r="L182" t="s">
        <v>1434</v>
      </c>
      <c r="M182" t="s">
        <v>1434</v>
      </c>
      <c r="N182" s="672" t="s">
        <v>994</v>
      </c>
      <c r="O182" t="s">
        <v>13</v>
      </c>
      <c r="P182" s="6">
        <v>44261</v>
      </c>
      <c r="Q182">
        <v>37</v>
      </c>
      <c r="R182" s="6">
        <v>44867</v>
      </c>
      <c r="S182">
        <v>20.2</v>
      </c>
      <c r="T182">
        <v>20</v>
      </c>
      <c r="U182">
        <v>1.66</v>
      </c>
      <c r="W182" t="s">
        <v>1435</v>
      </c>
      <c r="AD182" t="s">
        <v>141</v>
      </c>
      <c r="AE182">
        <v>18.3</v>
      </c>
      <c r="AG182" s="672">
        <v>1</v>
      </c>
      <c r="AH182" s="2358" t="s">
        <v>141</v>
      </c>
      <c r="AI182" s="672"/>
      <c r="AJ182" s="672"/>
      <c r="AK182" s="672"/>
      <c r="AL182" s="672"/>
      <c r="AM182" s="672"/>
      <c r="AN182" s="672"/>
      <c r="AO182" s="672"/>
      <c r="AP182" s="672"/>
      <c r="AQ182" s="672"/>
      <c r="AR182" s="672"/>
      <c r="AS182" s="672"/>
      <c r="AT182" s="672"/>
    </row>
    <row r="183" spans="1:46" ht="15.75">
      <c r="A183" s="2209" t="s">
        <v>1429</v>
      </c>
      <c r="C183">
        <v>3</v>
      </c>
      <c r="D183" t="s">
        <v>928</v>
      </c>
      <c r="E183" t="s">
        <v>1438</v>
      </c>
      <c r="F183" t="s">
        <v>1439</v>
      </c>
      <c r="G183" t="s">
        <v>1440</v>
      </c>
      <c r="H183" s="1859" t="s">
        <v>1441</v>
      </c>
      <c r="I183" s="1859"/>
      <c r="J183" s="1859"/>
      <c r="K183" t="s">
        <v>141</v>
      </c>
      <c r="L183" t="s">
        <v>1438</v>
      </c>
      <c r="M183" t="s">
        <v>1438</v>
      </c>
      <c r="N183" s="672" t="s">
        <v>994</v>
      </c>
      <c r="O183" t="s">
        <v>949</v>
      </c>
      <c r="P183" s="6">
        <v>44261</v>
      </c>
      <c r="Q183">
        <v>36</v>
      </c>
      <c r="R183" s="6">
        <v>44867</v>
      </c>
      <c r="S183">
        <v>20.2</v>
      </c>
      <c r="T183">
        <v>20</v>
      </c>
      <c r="U183">
        <v>1.66</v>
      </c>
      <c r="W183" t="s">
        <v>1439</v>
      </c>
      <c r="AD183" t="s">
        <v>141</v>
      </c>
      <c r="AE183">
        <v>18.3</v>
      </c>
      <c r="AG183" s="672">
        <v>1</v>
      </c>
      <c r="AH183" s="2358" t="s">
        <v>141</v>
      </c>
      <c r="AI183" s="672"/>
      <c r="AJ183" s="672"/>
      <c r="AK183" s="672"/>
      <c r="AL183" s="672"/>
      <c r="AM183" s="672"/>
      <c r="AN183" s="672"/>
      <c r="AO183" s="672"/>
      <c r="AP183" s="672"/>
      <c r="AQ183" s="672"/>
      <c r="AR183" s="672"/>
      <c r="AS183" s="672"/>
      <c r="AT183" s="672"/>
    </row>
    <row r="184" spans="1:46" ht="15.75">
      <c r="A184" s="2209" t="s">
        <v>1429</v>
      </c>
      <c r="D184" t="s">
        <v>928</v>
      </c>
      <c r="E184" t="s">
        <v>1442</v>
      </c>
      <c r="H184" s="1859"/>
      <c r="I184" s="1859"/>
      <c r="J184" s="1859"/>
      <c r="K184" t="s">
        <v>387</v>
      </c>
      <c r="L184" t="s">
        <v>1442</v>
      </c>
      <c r="M184" t="s">
        <v>1442</v>
      </c>
      <c r="N184" t="s">
        <v>937</v>
      </c>
      <c r="O184" t="s">
        <v>949</v>
      </c>
      <c r="P184" s="6">
        <v>44606</v>
      </c>
      <c r="Q184">
        <v>34</v>
      </c>
      <c r="R184" s="6">
        <v>45148</v>
      </c>
      <c r="S184">
        <v>18.066666666666666</v>
      </c>
      <c r="T184">
        <v>1.5055555555555555</v>
      </c>
      <c r="U184">
        <v>1.5</v>
      </c>
      <c r="AD184" t="s">
        <v>387</v>
      </c>
      <c r="AE184">
        <v>6.766666667</v>
      </c>
      <c r="AF184" t="s">
        <v>1443</v>
      </c>
      <c r="AG184" s="672">
        <v>0</v>
      </c>
      <c r="AH184" s="2358" t="s">
        <v>1444</v>
      </c>
    </row>
    <row r="185" spans="1:46" ht="15.75">
      <c r="A185" s="2209" t="s">
        <v>1429</v>
      </c>
      <c r="D185" t="s">
        <v>928</v>
      </c>
      <c r="E185" t="s">
        <v>1445</v>
      </c>
      <c r="H185" s="1859"/>
      <c r="I185" s="1859"/>
      <c r="J185" s="1859"/>
      <c r="K185" t="s">
        <v>387</v>
      </c>
      <c r="L185" t="s">
        <v>1445</v>
      </c>
      <c r="M185" t="s">
        <v>1445</v>
      </c>
      <c r="N185" t="s">
        <v>937</v>
      </c>
      <c r="O185" t="s">
        <v>949</v>
      </c>
      <c r="P185" s="6">
        <v>44606</v>
      </c>
      <c r="Q185">
        <v>32</v>
      </c>
      <c r="R185" s="6">
        <v>45148</v>
      </c>
      <c r="S185">
        <v>18.066666666666666</v>
      </c>
      <c r="T185">
        <v>1.5055555555555555</v>
      </c>
      <c r="U185">
        <v>1.5</v>
      </c>
      <c r="AD185" t="s">
        <v>387</v>
      </c>
      <c r="AE185">
        <v>6.766666667</v>
      </c>
      <c r="AF185" t="s">
        <v>1443</v>
      </c>
      <c r="AG185" s="672">
        <v>0</v>
      </c>
      <c r="AH185" s="2358" t="s">
        <v>1444</v>
      </c>
    </row>
    <row r="186" spans="1:46" ht="15.75">
      <c r="A186" s="2209" t="s">
        <v>1429</v>
      </c>
      <c r="D186" t="s">
        <v>928</v>
      </c>
      <c r="E186" t="s">
        <v>1446</v>
      </c>
      <c r="H186" s="1859"/>
      <c r="I186" s="1859"/>
      <c r="J186" s="1859"/>
      <c r="K186" t="s">
        <v>387</v>
      </c>
      <c r="L186" t="s">
        <v>1446</v>
      </c>
      <c r="M186" t="s">
        <v>1446</v>
      </c>
      <c r="N186" t="s">
        <v>937</v>
      </c>
      <c r="O186" t="s">
        <v>949</v>
      </c>
      <c r="P186" s="6">
        <v>44606</v>
      </c>
      <c r="Q186">
        <v>33</v>
      </c>
      <c r="R186" s="6">
        <v>45148</v>
      </c>
      <c r="S186">
        <v>18.066666666666666</v>
      </c>
      <c r="T186">
        <v>1.5055555555555555</v>
      </c>
      <c r="U186">
        <v>1.5</v>
      </c>
      <c r="AD186" t="s">
        <v>387</v>
      </c>
      <c r="AE186">
        <v>6.766666667</v>
      </c>
      <c r="AF186" t="s">
        <v>1443</v>
      </c>
      <c r="AG186" s="672">
        <v>0</v>
      </c>
      <c r="AH186" s="2358" t="s">
        <v>1444</v>
      </c>
    </row>
    <row r="187" spans="1:46" ht="15.75">
      <c r="A187" s="2209" t="s">
        <v>1429</v>
      </c>
      <c r="D187" t="s">
        <v>928</v>
      </c>
      <c r="E187" t="s">
        <v>1431</v>
      </c>
      <c r="H187" s="1859"/>
      <c r="I187" s="1859"/>
      <c r="J187" s="1859"/>
      <c r="K187" t="s">
        <v>387</v>
      </c>
      <c r="L187" t="s">
        <v>1431</v>
      </c>
      <c r="M187" t="s">
        <v>1431</v>
      </c>
      <c r="N187" t="s">
        <v>937</v>
      </c>
      <c r="O187" t="s">
        <v>949</v>
      </c>
      <c r="P187" s="6">
        <v>44606</v>
      </c>
      <c r="R187" s="6">
        <v>45161</v>
      </c>
      <c r="S187">
        <v>18.5</v>
      </c>
      <c r="T187">
        <v>1.5416666666666667</v>
      </c>
      <c r="U187">
        <v>1.5</v>
      </c>
      <c r="AD187" t="s">
        <v>387</v>
      </c>
      <c r="AE187">
        <v>6.766666667</v>
      </c>
      <c r="AF187" t="s">
        <v>1443</v>
      </c>
      <c r="AG187" s="672">
        <v>0</v>
      </c>
      <c r="AH187" s="2358" t="s">
        <v>1447</v>
      </c>
    </row>
    <row r="188" spans="1:46" ht="15.75">
      <c r="A188" s="2209" t="s">
        <v>1429</v>
      </c>
      <c r="D188" t="s">
        <v>928</v>
      </c>
      <c r="E188" t="s">
        <v>1435</v>
      </c>
      <c r="H188" s="1859"/>
      <c r="I188" s="1859"/>
      <c r="J188" s="1859"/>
      <c r="K188" t="s">
        <v>387</v>
      </c>
      <c r="L188" t="s">
        <v>1435</v>
      </c>
      <c r="M188" t="s">
        <v>1435</v>
      </c>
      <c r="N188" t="s">
        <v>937</v>
      </c>
      <c r="O188" t="s">
        <v>949</v>
      </c>
      <c r="P188" s="6">
        <v>44606</v>
      </c>
      <c r="R188" s="6">
        <v>45161</v>
      </c>
      <c r="S188">
        <v>18.5</v>
      </c>
      <c r="T188">
        <v>1.5416666666666667</v>
      </c>
      <c r="U188">
        <v>1.5</v>
      </c>
      <c r="AD188" t="s">
        <v>387</v>
      </c>
      <c r="AE188">
        <v>6.766666667</v>
      </c>
      <c r="AF188" t="s">
        <v>1443</v>
      </c>
      <c r="AG188" s="672">
        <v>0</v>
      </c>
      <c r="AH188" s="2358" t="s">
        <v>1447</v>
      </c>
    </row>
    <row r="189" spans="1:46" ht="15.75">
      <c r="A189" s="2209" t="s">
        <v>1429</v>
      </c>
      <c r="D189" t="s">
        <v>928</v>
      </c>
      <c r="E189" t="s">
        <v>1439</v>
      </c>
      <c r="H189" s="1859"/>
      <c r="I189" s="1859"/>
      <c r="J189" s="1859"/>
      <c r="K189" t="s">
        <v>387</v>
      </c>
      <c r="L189" t="s">
        <v>1439</v>
      </c>
      <c r="M189" t="s">
        <v>1439</v>
      </c>
      <c r="N189" t="s">
        <v>937</v>
      </c>
      <c r="O189" t="s">
        <v>949</v>
      </c>
      <c r="P189" s="6">
        <v>44606</v>
      </c>
      <c r="R189" s="6">
        <v>45161</v>
      </c>
      <c r="S189">
        <v>18.5</v>
      </c>
      <c r="T189">
        <v>1.5416666666666667</v>
      </c>
      <c r="U189">
        <v>1.5</v>
      </c>
      <c r="AD189" t="s">
        <v>387</v>
      </c>
      <c r="AE189">
        <v>6.766666667</v>
      </c>
      <c r="AF189" t="s">
        <v>1443</v>
      </c>
      <c r="AG189" s="672">
        <v>0</v>
      </c>
      <c r="AH189" s="2358" t="s">
        <v>1447</v>
      </c>
    </row>
    <row r="190" spans="1:46" ht="15.75">
      <c r="A190" s="2209" t="s">
        <v>1429</v>
      </c>
      <c r="C190">
        <v>4</v>
      </c>
      <c r="D190" t="s">
        <v>928</v>
      </c>
      <c r="E190" t="s">
        <v>1448</v>
      </c>
      <c r="F190" t="s">
        <v>1448</v>
      </c>
      <c r="G190" t="s">
        <v>1448</v>
      </c>
      <c r="H190" s="1859" t="s">
        <v>1449</v>
      </c>
      <c r="I190" s="1859"/>
      <c r="J190" s="1859"/>
      <c r="K190" t="s">
        <v>387</v>
      </c>
      <c r="L190" t="s">
        <v>1448</v>
      </c>
      <c r="M190" t="s">
        <v>1448</v>
      </c>
      <c r="N190" t="s">
        <v>948</v>
      </c>
      <c r="O190" t="s">
        <v>949</v>
      </c>
      <c r="P190" s="6">
        <v>44255</v>
      </c>
      <c r="Q190">
        <v>32</v>
      </c>
      <c r="R190" s="6">
        <v>44867</v>
      </c>
      <c r="S190">
        <v>20.399999999999999</v>
      </c>
      <c r="T190">
        <v>20</v>
      </c>
      <c r="U190">
        <v>1.67</v>
      </c>
      <c r="W190" t="s">
        <v>1448</v>
      </c>
      <c r="AD190" t="s">
        <v>387</v>
      </c>
      <c r="AE190">
        <v>18.5</v>
      </c>
      <c r="AG190" s="672">
        <v>1</v>
      </c>
      <c r="AH190" s="2358" t="s">
        <v>932</v>
      </c>
      <c r="AI190" s="672"/>
      <c r="AJ190" s="672"/>
      <c r="AK190" s="672"/>
      <c r="AL190" s="672"/>
      <c r="AM190" s="672"/>
      <c r="AN190" s="672"/>
      <c r="AO190" s="672"/>
      <c r="AP190" s="672"/>
      <c r="AQ190" s="672"/>
      <c r="AR190" s="672"/>
      <c r="AS190" s="672"/>
      <c r="AT190" s="672"/>
    </row>
    <row r="191" spans="1:46" ht="15.75">
      <c r="A191" s="2209" t="s">
        <v>1429</v>
      </c>
      <c r="C191">
        <v>5</v>
      </c>
      <c r="D191" t="s">
        <v>928</v>
      </c>
      <c r="E191" t="s">
        <v>1450</v>
      </c>
      <c r="F191" t="s">
        <v>1450</v>
      </c>
      <c r="G191" t="s">
        <v>1451</v>
      </c>
      <c r="H191" s="1859" t="s">
        <v>1452</v>
      </c>
      <c r="I191" s="1859"/>
      <c r="J191" s="1859"/>
      <c r="K191" t="s">
        <v>387</v>
      </c>
      <c r="L191" t="s">
        <v>1450</v>
      </c>
      <c r="M191" t="s">
        <v>1450</v>
      </c>
      <c r="N191" t="s">
        <v>948</v>
      </c>
      <c r="O191" t="s">
        <v>949</v>
      </c>
      <c r="P191" s="6">
        <v>44255</v>
      </c>
      <c r="Q191">
        <v>32</v>
      </c>
      <c r="R191" s="6">
        <v>44867</v>
      </c>
      <c r="S191">
        <v>20.399999999999999</v>
      </c>
      <c r="T191">
        <v>20</v>
      </c>
      <c r="U191">
        <v>1.67</v>
      </c>
      <c r="W191" t="s">
        <v>1450</v>
      </c>
      <c r="AD191" t="s">
        <v>387</v>
      </c>
      <c r="AE191">
        <v>18.5</v>
      </c>
      <c r="AG191" s="672">
        <v>1</v>
      </c>
      <c r="AH191" s="2358" t="s">
        <v>932</v>
      </c>
      <c r="AI191" s="672"/>
      <c r="AJ191" s="672"/>
      <c r="AK191" s="672"/>
      <c r="AL191" s="672"/>
      <c r="AM191" s="672"/>
      <c r="AN191" s="672"/>
      <c r="AO191" s="672"/>
      <c r="AP191" s="672"/>
      <c r="AQ191" s="672"/>
      <c r="AR191" s="672"/>
      <c r="AS191" s="672"/>
      <c r="AT191" s="672"/>
    </row>
    <row r="192" spans="1:46" ht="15.75">
      <c r="A192" s="2209" t="s">
        <v>1429</v>
      </c>
      <c r="C192">
        <v>6</v>
      </c>
      <c r="D192" t="s">
        <v>928</v>
      </c>
      <c r="E192" t="s">
        <v>1453</v>
      </c>
      <c r="F192" t="s">
        <v>1453</v>
      </c>
      <c r="G192" t="s">
        <v>1453</v>
      </c>
      <c r="H192" s="1859" t="s">
        <v>1454</v>
      </c>
      <c r="I192" s="1859"/>
      <c r="J192" s="1859"/>
      <c r="K192" t="s">
        <v>387</v>
      </c>
      <c r="L192" t="s">
        <v>1453</v>
      </c>
      <c r="M192" t="s">
        <v>1453</v>
      </c>
      <c r="N192" t="s">
        <v>948</v>
      </c>
      <c r="O192" t="s">
        <v>949</v>
      </c>
      <c r="P192" s="6">
        <v>44255</v>
      </c>
      <c r="Q192">
        <v>33</v>
      </c>
      <c r="R192" s="6">
        <v>44867</v>
      </c>
      <c r="S192">
        <v>20.399999999999999</v>
      </c>
      <c r="T192">
        <v>20</v>
      </c>
      <c r="U192">
        <v>1.67</v>
      </c>
      <c r="W192" t="s">
        <v>1453</v>
      </c>
      <c r="AD192" t="s">
        <v>387</v>
      </c>
      <c r="AE192">
        <v>18.5</v>
      </c>
      <c r="AG192" s="672">
        <v>1</v>
      </c>
      <c r="AH192" s="2358" t="s">
        <v>932</v>
      </c>
      <c r="AI192" s="672"/>
      <c r="AJ192" s="672"/>
      <c r="AK192" s="672"/>
      <c r="AL192" s="672"/>
      <c r="AM192" s="672"/>
      <c r="AN192" s="672"/>
      <c r="AO192" s="672"/>
      <c r="AP192" s="672"/>
      <c r="AQ192" s="672"/>
      <c r="AR192" s="672"/>
      <c r="AS192" s="672"/>
      <c r="AT192" s="672"/>
    </row>
    <row r="193" spans="1:34" ht="15.75">
      <c r="A193" s="2209" t="s">
        <v>1429</v>
      </c>
      <c r="D193" t="s">
        <v>928</v>
      </c>
      <c r="E193" t="s">
        <v>1455</v>
      </c>
      <c r="H193" s="1859"/>
      <c r="I193" s="1859"/>
      <c r="J193" s="1859"/>
      <c r="K193" t="s">
        <v>387</v>
      </c>
      <c r="L193" t="s">
        <v>1455</v>
      </c>
      <c r="M193" t="s">
        <v>1455</v>
      </c>
      <c r="N193" t="s">
        <v>931</v>
      </c>
      <c r="O193" t="s">
        <v>13</v>
      </c>
      <c r="P193" s="6">
        <v>44622</v>
      </c>
      <c r="R193" s="6">
        <v>45147</v>
      </c>
      <c r="S193">
        <v>17.5</v>
      </c>
      <c r="T193">
        <v>18</v>
      </c>
      <c r="U193">
        <v>1.4583333333333333</v>
      </c>
      <c r="AD193" t="s">
        <v>387</v>
      </c>
      <c r="AE193">
        <v>6.233333333</v>
      </c>
      <c r="AF193" t="s">
        <v>1443</v>
      </c>
      <c r="AG193" s="672">
        <v>0</v>
      </c>
      <c r="AH193" s="2358" t="s">
        <v>1444</v>
      </c>
    </row>
    <row r="194" spans="1:34" ht="15.75">
      <c r="A194" s="2209" t="s">
        <v>1429</v>
      </c>
      <c r="D194" t="s">
        <v>928</v>
      </c>
      <c r="E194" t="s">
        <v>1456</v>
      </c>
      <c r="H194" s="1859"/>
      <c r="I194" s="1859"/>
      <c r="J194" s="1859"/>
      <c r="K194" t="s">
        <v>387</v>
      </c>
      <c r="L194" t="s">
        <v>1456</v>
      </c>
      <c r="M194" t="s">
        <v>1456</v>
      </c>
      <c r="N194" t="s">
        <v>931</v>
      </c>
      <c r="O194" t="s">
        <v>13</v>
      </c>
      <c r="P194" s="6">
        <v>44614</v>
      </c>
      <c r="R194" s="6">
        <v>45147</v>
      </c>
      <c r="S194">
        <v>17.766666666666666</v>
      </c>
      <c r="T194">
        <v>18</v>
      </c>
      <c r="U194">
        <v>1.4805555555555554</v>
      </c>
      <c r="AD194" t="s">
        <v>387</v>
      </c>
      <c r="AE194">
        <v>6.5</v>
      </c>
      <c r="AF194" t="s">
        <v>1443</v>
      </c>
      <c r="AG194" s="672">
        <v>0</v>
      </c>
      <c r="AH194" s="2358" t="s">
        <v>1444</v>
      </c>
    </row>
    <row r="195" spans="1:34" ht="15.75">
      <c r="A195" s="2209" t="s">
        <v>1429</v>
      </c>
      <c r="D195" t="s">
        <v>928</v>
      </c>
      <c r="E195" t="s">
        <v>1457</v>
      </c>
      <c r="H195" s="1859"/>
      <c r="I195" s="1859"/>
      <c r="J195" s="1859"/>
      <c r="K195" t="s">
        <v>387</v>
      </c>
      <c r="L195" t="s">
        <v>1457</v>
      </c>
      <c r="M195" t="s">
        <v>1457</v>
      </c>
      <c r="N195" t="s">
        <v>931</v>
      </c>
      <c r="O195" t="s">
        <v>13</v>
      </c>
      <c r="P195" s="6">
        <v>44614</v>
      </c>
      <c r="R195" s="6">
        <v>45147</v>
      </c>
      <c r="S195">
        <v>17.766666666666666</v>
      </c>
      <c r="T195">
        <v>18</v>
      </c>
      <c r="U195">
        <v>1.4805555555555554</v>
      </c>
      <c r="AD195" t="s">
        <v>387</v>
      </c>
      <c r="AE195">
        <v>6.5</v>
      </c>
      <c r="AF195" t="s">
        <v>1443</v>
      </c>
      <c r="AG195" s="672">
        <v>0</v>
      </c>
      <c r="AH195" s="2358" t="s">
        <v>1444</v>
      </c>
    </row>
    <row r="196" spans="1:34" ht="15.75">
      <c r="A196" s="2209" t="s">
        <v>1429</v>
      </c>
      <c r="D196" t="s">
        <v>928</v>
      </c>
      <c r="E196" t="s">
        <v>1458</v>
      </c>
      <c r="H196" s="1859"/>
      <c r="I196" s="1859"/>
      <c r="J196" s="1859"/>
      <c r="K196" t="s">
        <v>387</v>
      </c>
      <c r="L196" t="s">
        <v>1458</v>
      </c>
      <c r="M196" t="s">
        <v>1458</v>
      </c>
      <c r="N196" t="s">
        <v>931</v>
      </c>
      <c r="O196" t="s">
        <v>13</v>
      </c>
      <c r="P196" s="6">
        <v>44622</v>
      </c>
      <c r="R196" s="6">
        <v>45147</v>
      </c>
      <c r="S196">
        <v>17.5</v>
      </c>
      <c r="T196">
        <v>18</v>
      </c>
      <c r="U196">
        <v>1.4583333333333333</v>
      </c>
      <c r="AD196" t="s">
        <v>387</v>
      </c>
      <c r="AE196">
        <v>6.233333333</v>
      </c>
      <c r="AF196" t="s">
        <v>1443</v>
      </c>
      <c r="AG196" s="672">
        <v>0</v>
      </c>
      <c r="AH196" s="2358" t="s">
        <v>1444</v>
      </c>
    </row>
    <row r="197" spans="1:34" ht="15.75">
      <c r="A197" s="2209" t="s">
        <v>1429</v>
      </c>
      <c r="D197" t="s">
        <v>928</v>
      </c>
      <c r="E197" t="s">
        <v>1459</v>
      </c>
      <c r="H197" s="1859"/>
      <c r="I197" s="1859"/>
      <c r="J197" s="1859"/>
      <c r="K197" t="s">
        <v>387</v>
      </c>
      <c r="L197" t="s">
        <v>1459</v>
      </c>
      <c r="M197" t="s">
        <v>1459</v>
      </c>
      <c r="N197" t="s">
        <v>931</v>
      </c>
      <c r="O197" t="s">
        <v>13</v>
      </c>
      <c r="P197" s="6">
        <v>44622</v>
      </c>
      <c r="R197" s="6">
        <v>45147</v>
      </c>
      <c r="S197">
        <v>17.5</v>
      </c>
      <c r="T197">
        <v>18</v>
      </c>
      <c r="U197">
        <v>1.4583333333333333</v>
      </c>
      <c r="AD197" t="s">
        <v>387</v>
      </c>
      <c r="AE197">
        <v>6.233333333</v>
      </c>
      <c r="AF197" t="s">
        <v>1443</v>
      </c>
      <c r="AG197" s="672">
        <v>0</v>
      </c>
      <c r="AH197" s="2358" t="s">
        <v>1444</v>
      </c>
    </row>
    <row r="198" spans="1:34" ht="15.75">
      <c r="A198" s="2209" t="s">
        <v>1429</v>
      </c>
      <c r="D198" t="s">
        <v>928</v>
      </c>
      <c r="E198" t="s">
        <v>1460</v>
      </c>
      <c r="H198" s="1859"/>
      <c r="I198" s="1859"/>
      <c r="J198" s="1859"/>
      <c r="K198" t="s">
        <v>387</v>
      </c>
      <c r="L198" t="s">
        <v>1460</v>
      </c>
      <c r="M198" t="s">
        <v>1460</v>
      </c>
      <c r="N198" t="s">
        <v>1039</v>
      </c>
      <c r="O198" t="s">
        <v>949</v>
      </c>
      <c r="P198" s="6">
        <v>44612</v>
      </c>
      <c r="R198" s="6">
        <v>45160</v>
      </c>
      <c r="S198">
        <v>18.266666666666666</v>
      </c>
      <c r="T198">
        <v>18</v>
      </c>
      <c r="U198">
        <v>1.5222222222222221</v>
      </c>
      <c r="AD198" t="s">
        <v>387</v>
      </c>
      <c r="AE198">
        <v>6.5666666669999998</v>
      </c>
      <c r="AF198" t="s">
        <v>1443</v>
      </c>
      <c r="AG198" s="672">
        <v>0</v>
      </c>
      <c r="AH198" s="2358" t="s">
        <v>1447</v>
      </c>
    </row>
    <row r="199" spans="1:34" ht="15.75">
      <c r="A199" s="2209" t="s">
        <v>1429</v>
      </c>
      <c r="D199" t="s">
        <v>928</v>
      </c>
      <c r="E199" t="s">
        <v>1461</v>
      </c>
      <c r="H199" s="1859"/>
      <c r="I199" s="1859"/>
      <c r="J199" s="1859"/>
      <c r="K199" t="s">
        <v>387</v>
      </c>
      <c r="L199" t="s">
        <v>1461</v>
      </c>
      <c r="M199" t="s">
        <v>1461</v>
      </c>
      <c r="N199" t="s">
        <v>1039</v>
      </c>
      <c r="O199" t="s">
        <v>949</v>
      </c>
      <c r="P199" s="6">
        <v>44612</v>
      </c>
      <c r="R199" s="6">
        <v>45160</v>
      </c>
      <c r="S199">
        <v>18.266666666666666</v>
      </c>
      <c r="T199">
        <v>18</v>
      </c>
      <c r="U199">
        <v>1.5222222222222221</v>
      </c>
      <c r="AD199" t="s">
        <v>387</v>
      </c>
      <c r="AE199">
        <v>6.5666666669999998</v>
      </c>
      <c r="AF199" t="s">
        <v>1443</v>
      </c>
      <c r="AG199" s="672">
        <v>0</v>
      </c>
      <c r="AH199" s="2358" t="s">
        <v>1447</v>
      </c>
    </row>
    <row r="200" spans="1:34" ht="15.75">
      <c r="A200" s="2209" t="s">
        <v>1429</v>
      </c>
      <c r="D200" t="s">
        <v>928</v>
      </c>
      <c r="E200" t="s">
        <v>1462</v>
      </c>
      <c r="H200" s="1859"/>
      <c r="I200" s="1859"/>
      <c r="J200" s="1859"/>
      <c r="K200" t="s">
        <v>387</v>
      </c>
      <c r="L200" t="s">
        <v>1462</v>
      </c>
      <c r="M200" t="s">
        <v>1462</v>
      </c>
      <c r="N200" t="s">
        <v>1039</v>
      </c>
      <c r="O200" t="s">
        <v>949</v>
      </c>
      <c r="P200" s="6">
        <v>44614</v>
      </c>
      <c r="R200" s="6">
        <v>45160</v>
      </c>
      <c r="S200">
        <v>18.2</v>
      </c>
      <c r="T200">
        <v>18</v>
      </c>
      <c r="U200">
        <v>1.5166666666666666</v>
      </c>
      <c r="AD200" t="s">
        <v>387</v>
      </c>
      <c r="AE200">
        <v>6.5</v>
      </c>
      <c r="AF200" t="s">
        <v>1443</v>
      </c>
      <c r="AG200" s="672">
        <v>0</v>
      </c>
      <c r="AH200" s="2358" t="s">
        <v>1447</v>
      </c>
    </row>
    <row r="201" spans="1:34" ht="15.75">
      <c r="A201" s="2209" t="s">
        <v>1429</v>
      </c>
      <c r="D201" t="s">
        <v>928</v>
      </c>
      <c r="E201" t="s">
        <v>1463</v>
      </c>
      <c r="H201" s="1859"/>
      <c r="I201" s="1859"/>
      <c r="J201" s="1859"/>
      <c r="K201" t="s">
        <v>387</v>
      </c>
      <c r="L201" t="s">
        <v>1463</v>
      </c>
      <c r="M201" t="s">
        <v>1463</v>
      </c>
      <c r="N201" t="s">
        <v>994</v>
      </c>
      <c r="O201" t="s">
        <v>13</v>
      </c>
      <c r="P201" s="6">
        <v>44622</v>
      </c>
      <c r="R201" s="6">
        <v>45147</v>
      </c>
      <c r="S201">
        <v>17.5</v>
      </c>
      <c r="T201">
        <v>18</v>
      </c>
      <c r="U201">
        <v>1.4583333333333333</v>
      </c>
      <c r="AD201" t="s">
        <v>387</v>
      </c>
      <c r="AE201">
        <v>6.233333333</v>
      </c>
      <c r="AF201" t="s">
        <v>1443</v>
      </c>
      <c r="AG201" s="672">
        <v>0</v>
      </c>
      <c r="AH201" s="2358" t="s">
        <v>1444</v>
      </c>
    </row>
    <row r="202" spans="1:34" ht="15.75">
      <c r="A202" s="2209" t="s">
        <v>1429</v>
      </c>
      <c r="D202" t="s">
        <v>928</v>
      </c>
      <c r="E202" t="s">
        <v>1464</v>
      </c>
      <c r="H202" s="1859"/>
      <c r="I202" s="1859"/>
      <c r="J202" s="1859"/>
      <c r="K202" t="s">
        <v>387</v>
      </c>
      <c r="L202" t="s">
        <v>1464</v>
      </c>
      <c r="M202" t="s">
        <v>1464</v>
      </c>
      <c r="N202" t="s">
        <v>994</v>
      </c>
      <c r="O202" t="s">
        <v>13</v>
      </c>
      <c r="P202" s="6">
        <v>44622</v>
      </c>
      <c r="R202" s="6">
        <v>45147</v>
      </c>
      <c r="S202">
        <v>17.5</v>
      </c>
      <c r="T202">
        <v>18</v>
      </c>
      <c r="U202">
        <v>1.4583333333333333</v>
      </c>
      <c r="AD202" t="s">
        <v>387</v>
      </c>
      <c r="AE202">
        <v>6.233333333</v>
      </c>
      <c r="AF202" t="s">
        <v>1443</v>
      </c>
      <c r="AG202" s="672">
        <v>0</v>
      </c>
      <c r="AH202" s="2358" t="s">
        <v>1444</v>
      </c>
    </row>
    <row r="203" spans="1:34" ht="15.75">
      <c r="A203" s="2209" t="s">
        <v>1429</v>
      </c>
      <c r="D203" t="s">
        <v>928</v>
      </c>
      <c r="E203" t="s">
        <v>1465</v>
      </c>
      <c r="H203" s="1859"/>
      <c r="I203" s="1859"/>
      <c r="J203" s="1859"/>
      <c r="K203" t="s">
        <v>387</v>
      </c>
      <c r="L203" t="s">
        <v>1465</v>
      </c>
      <c r="M203" t="s">
        <v>1465</v>
      </c>
      <c r="N203" t="s">
        <v>994</v>
      </c>
      <c r="O203" t="s">
        <v>949</v>
      </c>
      <c r="P203" s="6">
        <v>44622</v>
      </c>
      <c r="R203" s="6">
        <v>45141</v>
      </c>
      <c r="S203">
        <v>17.3</v>
      </c>
      <c r="T203">
        <v>17</v>
      </c>
      <c r="U203">
        <v>1.4416666666666667</v>
      </c>
      <c r="AD203" t="s">
        <v>387</v>
      </c>
      <c r="AE203">
        <v>6.233333333</v>
      </c>
      <c r="AF203" t="s">
        <v>1443</v>
      </c>
      <c r="AG203" s="672">
        <v>0</v>
      </c>
      <c r="AH203" s="2358" t="s">
        <v>1444</v>
      </c>
    </row>
    <row r="204" spans="1:34" ht="15.75">
      <c r="A204" s="2209" t="s">
        <v>1429</v>
      </c>
      <c r="D204" t="s">
        <v>928</v>
      </c>
      <c r="E204" t="s">
        <v>1466</v>
      </c>
      <c r="H204" s="1859"/>
      <c r="I204" s="1859"/>
      <c r="J204" s="1859"/>
      <c r="K204" t="s">
        <v>387</v>
      </c>
      <c r="L204" t="s">
        <v>1466</v>
      </c>
      <c r="M204" t="s">
        <v>1466</v>
      </c>
      <c r="N204" t="s">
        <v>994</v>
      </c>
      <c r="O204" t="s">
        <v>949</v>
      </c>
      <c r="P204" s="6">
        <v>44622</v>
      </c>
      <c r="R204" s="6">
        <v>45141</v>
      </c>
      <c r="S204">
        <v>17.3</v>
      </c>
      <c r="T204">
        <v>17</v>
      </c>
      <c r="U204">
        <v>1.4416666666666667</v>
      </c>
      <c r="AD204" t="s">
        <v>387</v>
      </c>
      <c r="AE204">
        <v>6.233333333</v>
      </c>
      <c r="AF204" t="s">
        <v>1443</v>
      </c>
      <c r="AG204" s="672">
        <v>0</v>
      </c>
      <c r="AH204" s="2358" t="s">
        <v>1444</v>
      </c>
    </row>
    <row r="205" spans="1:34" ht="15.75">
      <c r="A205" s="2209" t="s">
        <v>1429</v>
      </c>
      <c r="D205" t="s">
        <v>928</v>
      </c>
      <c r="E205" t="s">
        <v>1467</v>
      </c>
      <c r="H205" s="1859"/>
      <c r="I205" s="1859"/>
      <c r="J205" s="1859"/>
      <c r="K205" t="s">
        <v>387</v>
      </c>
      <c r="L205" t="s">
        <v>1467</v>
      </c>
      <c r="M205" t="s">
        <v>1467</v>
      </c>
      <c r="N205" t="s">
        <v>994</v>
      </c>
      <c r="O205" t="s">
        <v>949</v>
      </c>
      <c r="P205" s="6">
        <v>44622</v>
      </c>
      <c r="R205" s="6">
        <v>45141</v>
      </c>
      <c r="S205">
        <v>17.3</v>
      </c>
      <c r="T205">
        <v>17</v>
      </c>
      <c r="U205">
        <v>1.4416666666666667</v>
      </c>
      <c r="AD205" t="s">
        <v>387</v>
      </c>
      <c r="AE205">
        <v>6.233333333</v>
      </c>
      <c r="AF205" t="s">
        <v>1443</v>
      </c>
      <c r="AG205" s="672">
        <v>0</v>
      </c>
      <c r="AH205" s="2358" t="s">
        <v>1444</v>
      </c>
    </row>
    <row r="206" spans="1:34" ht="15.75">
      <c r="A206" s="2209" t="s">
        <v>1429</v>
      </c>
      <c r="D206" t="s">
        <v>928</v>
      </c>
      <c r="E206" t="s">
        <v>1468</v>
      </c>
      <c r="H206" s="1859"/>
      <c r="I206" s="1859"/>
      <c r="J206" s="1859"/>
      <c r="K206" t="s">
        <v>387</v>
      </c>
      <c r="L206" t="s">
        <v>1468</v>
      </c>
      <c r="M206" t="s">
        <v>1468</v>
      </c>
      <c r="N206" t="s">
        <v>937</v>
      </c>
      <c r="O206" t="s">
        <v>13</v>
      </c>
      <c r="P206" s="6">
        <v>44606</v>
      </c>
      <c r="R206" s="6">
        <v>45147</v>
      </c>
      <c r="S206">
        <v>18.033333333333335</v>
      </c>
      <c r="T206">
        <v>18</v>
      </c>
      <c r="U206">
        <v>1.502777777777778</v>
      </c>
      <c r="AD206" t="s">
        <v>387</v>
      </c>
      <c r="AE206">
        <v>6.766666667</v>
      </c>
      <c r="AF206" t="s">
        <v>1443</v>
      </c>
      <c r="AG206" s="672">
        <v>0</v>
      </c>
      <c r="AH206" s="2358" t="s">
        <v>1444</v>
      </c>
    </row>
    <row r="207" spans="1:34" ht="15.75">
      <c r="A207" s="2209" t="s">
        <v>1429</v>
      </c>
      <c r="D207" t="s">
        <v>928</v>
      </c>
      <c r="E207" t="s">
        <v>1469</v>
      </c>
      <c r="H207" s="1859"/>
      <c r="I207" s="1859"/>
      <c r="J207" s="1859"/>
      <c r="K207" t="s">
        <v>387</v>
      </c>
      <c r="L207" t="s">
        <v>1469</v>
      </c>
      <c r="M207" t="s">
        <v>1469</v>
      </c>
      <c r="N207" t="s">
        <v>937</v>
      </c>
      <c r="O207" t="s">
        <v>13</v>
      </c>
      <c r="P207" s="6">
        <v>44606</v>
      </c>
      <c r="R207" s="6">
        <v>45147</v>
      </c>
      <c r="S207">
        <v>18.033333333333335</v>
      </c>
      <c r="T207">
        <v>18</v>
      </c>
      <c r="U207">
        <v>1.502777777777778</v>
      </c>
      <c r="AD207" t="s">
        <v>387</v>
      </c>
      <c r="AE207">
        <v>6.766666667</v>
      </c>
      <c r="AF207" t="s">
        <v>1443</v>
      </c>
      <c r="AG207" s="672">
        <v>0</v>
      </c>
      <c r="AH207" s="2358" t="s">
        <v>1444</v>
      </c>
    </row>
    <row r="208" spans="1:34" ht="15.75">
      <c r="A208" s="2209" t="s">
        <v>1429</v>
      </c>
      <c r="D208" t="s">
        <v>928</v>
      </c>
      <c r="E208" t="s">
        <v>1470</v>
      </c>
      <c r="H208" s="1859"/>
      <c r="I208" s="1859"/>
      <c r="J208" s="1859"/>
      <c r="K208" t="s">
        <v>387</v>
      </c>
      <c r="L208" t="s">
        <v>1470</v>
      </c>
      <c r="M208" t="s">
        <v>1470</v>
      </c>
      <c r="N208" t="s">
        <v>937</v>
      </c>
      <c r="O208" t="s">
        <v>13</v>
      </c>
      <c r="P208" s="6">
        <v>44606</v>
      </c>
      <c r="R208" s="6">
        <v>45147</v>
      </c>
      <c r="S208">
        <v>18.033333333333335</v>
      </c>
      <c r="T208">
        <v>18</v>
      </c>
      <c r="U208">
        <v>1.502777777777778</v>
      </c>
      <c r="AD208" t="s">
        <v>387</v>
      </c>
      <c r="AE208">
        <v>6.766666667</v>
      </c>
      <c r="AF208" t="s">
        <v>1443</v>
      </c>
      <c r="AG208" s="672">
        <v>0</v>
      </c>
      <c r="AH208" s="2358" t="s">
        <v>1444</v>
      </c>
    </row>
    <row r="209" spans="1:46" s="738" customFormat="1" ht="15.75">
      <c r="A209" s="2329" t="s">
        <v>1429</v>
      </c>
      <c r="D209" s="738" t="s">
        <v>928</v>
      </c>
      <c r="E209" s="738" t="s">
        <v>1471</v>
      </c>
      <c r="H209" s="2330"/>
      <c r="I209" s="2330"/>
      <c r="J209" s="2330"/>
      <c r="K209" s="738" t="s">
        <v>387</v>
      </c>
      <c r="L209" s="738" t="s">
        <v>1471</v>
      </c>
      <c r="M209" s="738" t="s">
        <v>1471</v>
      </c>
      <c r="N209" s="738" t="s">
        <v>937</v>
      </c>
      <c r="O209" s="738" t="s">
        <v>13</v>
      </c>
      <c r="P209" s="1119">
        <v>44606</v>
      </c>
      <c r="R209" s="1119"/>
      <c r="AD209" s="738" t="s">
        <v>387</v>
      </c>
      <c r="AE209" s="738">
        <v>6.766666667</v>
      </c>
      <c r="AF209" s="738" t="s">
        <v>1472</v>
      </c>
      <c r="AG209" s="1172">
        <v>0</v>
      </c>
      <c r="AH209" s="2359" t="s">
        <v>1444</v>
      </c>
    </row>
    <row r="210" spans="1:46" ht="15.75">
      <c r="A210" s="2209" t="s">
        <v>1473</v>
      </c>
      <c r="D210" t="s">
        <v>928</v>
      </c>
      <c r="F210" t="s">
        <v>1474</v>
      </c>
      <c r="G210" t="s">
        <v>1474</v>
      </c>
      <c r="H210" s="1859" t="s">
        <v>1475</v>
      </c>
      <c r="I210" s="1859"/>
      <c r="J210" s="1859"/>
      <c r="K210" t="s">
        <v>141</v>
      </c>
      <c r="L210" t="s">
        <v>1474</v>
      </c>
      <c r="M210" t="s">
        <v>1474</v>
      </c>
      <c r="N210" t="s">
        <v>931</v>
      </c>
      <c r="O210" t="s">
        <v>13</v>
      </c>
      <c r="P210" s="6">
        <v>44436</v>
      </c>
      <c r="Q210">
        <v>52</v>
      </c>
      <c r="R210" s="6">
        <v>44833</v>
      </c>
      <c r="S210">
        <f>YEARFRAC(P210,R210)*12</f>
        <v>13.033333333333331</v>
      </c>
      <c r="T210">
        <v>13</v>
      </c>
      <c r="U210">
        <f>S210/12</f>
        <v>1.086111111111111</v>
      </c>
      <c r="AD210" t="s">
        <v>141</v>
      </c>
      <c r="AG210" s="672">
        <v>1</v>
      </c>
      <c r="AH210" s="2358" t="s">
        <v>141</v>
      </c>
      <c r="AI210" s="672"/>
      <c r="AJ210" s="672"/>
      <c r="AK210" s="672"/>
      <c r="AL210" s="672"/>
      <c r="AM210" s="672"/>
      <c r="AN210" s="672"/>
      <c r="AO210" s="672"/>
      <c r="AP210" s="672"/>
      <c r="AQ210" s="672"/>
      <c r="AR210" s="672"/>
      <c r="AS210" s="672"/>
      <c r="AT210" s="672"/>
    </row>
    <row r="211" spans="1:46" ht="15.75">
      <c r="A211" s="2209" t="s">
        <v>1473</v>
      </c>
      <c r="D211" t="s">
        <v>928</v>
      </c>
      <c r="F211" t="s">
        <v>1476</v>
      </c>
      <c r="G211" t="s">
        <v>1476</v>
      </c>
      <c r="H211" s="1859" t="s">
        <v>1477</v>
      </c>
      <c r="I211" s="1859"/>
      <c r="J211" s="1859"/>
      <c r="K211" t="s">
        <v>141</v>
      </c>
      <c r="L211" t="s">
        <v>1476</v>
      </c>
      <c r="M211" t="s">
        <v>1476</v>
      </c>
      <c r="N211" t="s">
        <v>931</v>
      </c>
      <c r="O211" t="s">
        <v>13</v>
      </c>
      <c r="P211" s="6">
        <v>44437</v>
      </c>
      <c r="Q211">
        <v>43</v>
      </c>
      <c r="R211" s="6">
        <v>44834</v>
      </c>
      <c r="S211">
        <f>YEARFRAC(P211,R211)*12</f>
        <v>13.033333333333331</v>
      </c>
      <c r="T211">
        <v>13</v>
      </c>
      <c r="U211">
        <f>S211/12</f>
        <v>1.086111111111111</v>
      </c>
      <c r="AD211" t="s">
        <v>141</v>
      </c>
      <c r="AG211" s="672">
        <v>1</v>
      </c>
      <c r="AH211" s="2358" t="s">
        <v>141</v>
      </c>
      <c r="AI211" s="672"/>
      <c r="AJ211" s="672"/>
      <c r="AK211" s="672"/>
      <c r="AL211" s="672"/>
      <c r="AM211" s="672"/>
      <c r="AN211" s="672"/>
      <c r="AO211" s="672"/>
      <c r="AP211" s="672"/>
      <c r="AQ211" s="672"/>
      <c r="AR211" s="672"/>
      <c r="AS211" s="672"/>
      <c r="AT211" s="672"/>
    </row>
    <row r="212" spans="1:46" ht="15.75">
      <c r="A212" s="2209" t="s">
        <v>1473</v>
      </c>
      <c r="D212" t="s">
        <v>928</v>
      </c>
      <c r="F212" t="s">
        <v>1478</v>
      </c>
      <c r="G212" t="s">
        <v>1478</v>
      </c>
      <c r="H212" s="1859" t="s">
        <v>1479</v>
      </c>
      <c r="I212" s="1859"/>
      <c r="J212" s="1859"/>
      <c r="K212" t="s">
        <v>141</v>
      </c>
      <c r="L212" t="s">
        <v>1478</v>
      </c>
      <c r="M212" t="s">
        <v>1478</v>
      </c>
      <c r="N212" t="s">
        <v>931</v>
      </c>
      <c r="O212" t="s">
        <v>13</v>
      </c>
      <c r="P212" s="6">
        <v>44438</v>
      </c>
      <c r="Q212">
        <v>37</v>
      </c>
      <c r="R212" s="6">
        <v>44835</v>
      </c>
      <c r="S212">
        <f>YEARFRAC(P212,R212)*12</f>
        <v>13.033333333333331</v>
      </c>
      <c r="T212">
        <v>13</v>
      </c>
      <c r="U212">
        <f>S212/12</f>
        <v>1.086111111111111</v>
      </c>
      <c r="AD212" t="s">
        <v>141</v>
      </c>
      <c r="AG212" s="672">
        <v>1</v>
      </c>
      <c r="AH212" s="2358" t="s">
        <v>141</v>
      </c>
      <c r="AI212" s="672"/>
      <c r="AJ212" s="672"/>
      <c r="AK212" s="672"/>
      <c r="AL212" s="672"/>
      <c r="AM212" s="672"/>
      <c r="AN212" s="672"/>
      <c r="AO212" s="672"/>
      <c r="AP212" s="672"/>
      <c r="AQ212" s="672"/>
      <c r="AR212" s="672"/>
      <c r="AS212" s="672"/>
      <c r="AT212" s="672"/>
    </row>
    <row r="213" spans="1:46" s="1776" customFormat="1" ht="15.75">
      <c r="A213" s="2209" t="s">
        <v>1473</v>
      </c>
      <c r="B213"/>
      <c r="C213"/>
      <c r="D213" t="s">
        <v>928</v>
      </c>
      <c r="E213"/>
      <c r="F213" t="s">
        <v>1480</v>
      </c>
      <c r="G213" t="s">
        <v>1480</v>
      </c>
      <c r="H213" s="1859" t="s">
        <v>1481</v>
      </c>
      <c r="I213" s="1859"/>
      <c r="J213" s="1859"/>
      <c r="K213" t="s">
        <v>141</v>
      </c>
      <c r="L213" t="s">
        <v>1480</v>
      </c>
      <c r="M213" t="s">
        <v>1480</v>
      </c>
      <c r="N213" t="s">
        <v>931</v>
      </c>
      <c r="O213" t="s">
        <v>13</v>
      </c>
      <c r="P213" s="6">
        <v>44439</v>
      </c>
      <c r="Q213">
        <v>43</v>
      </c>
      <c r="R213" s="6">
        <v>44836</v>
      </c>
      <c r="S213">
        <f>YEARFRAC(P213,R213)*12</f>
        <v>13.066666666666666</v>
      </c>
      <c r="T213">
        <v>13</v>
      </c>
      <c r="U213">
        <f>S213/12</f>
        <v>1.0888888888888888</v>
      </c>
      <c r="V213"/>
      <c r="W213"/>
      <c r="X213" s="2343"/>
      <c r="Y213" s="2348"/>
      <c r="Z213" s="2348"/>
      <c r="AA213" s="2353"/>
      <c r="AB213"/>
      <c r="AC213"/>
      <c r="AD213" t="s">
        <v>141</v>
      </c>
      <c r="AE213"/>
      <c r="AF213"/>
      <c r="AG213" s="672">
        <v>1</v>
      </c>
      <c r="AH213" s="2358" t="s">
        <v>141</v>
      </c>
      <c r="AI213" s="1777"/>
      <c r="AJ213" s="1777"/>
      <c r="AK213" s="1777"/>
      <c r="AL213" s="1777"/>
      <c r="AM213" s="1777"/>
      <c r="AN213" s="1777"/>
      <c r="AO213" s="1777"/>
      <c r="AP213" s="1777"/>
      <c r="AQ213" s="1777"/>
      <c r="AR213" s="1777"/>
      <c r="AS213" s="1777"/>
      <c r="AT213" s="1777"/>
    </row>
    <row r="214" spans="1:46" ht="15.75">
      <c r="A214" s="2209" t="s">
        <v>1473</v>
      </c>
      <c r="D214" t="s">
        <v>928</v>
      </c>
      <c r="F214" t="s">
        <v>1482</v>
      </c>
      <c r="G214" t="s">
        <v>1482</v>
      </c>
      <c r="H214" s="1859" t="s">
        <v>1483</v>
      </c>
      <c r="I214" s="1859"/>
      <c r="J214" s="1859"/>
      <c r="K214" t="s">
        <v>141</v>
      </c>
      <c r="L214" t="s">
        <v>1482</v>
      </c>
      <c r="M214" t="s">
        <v>1482</v>
      </c>
      <c r="N214" t="s">
        <v>931</v>
      </c>
      <c r="O214" t="s">
        <v>13</v>
      </c>
      <c r="P214" s="6">
        <v>44440</v>
      </c>
      <c r="Q214">
        <v>58</v>
      </c>
      <c r="R214" s="6">
        <v>44837</v>
      </c>
      <c r="S214">
        <f>YEARFRAC(P214,R214)*12</f>
        <v>13.066666666666666</v>
      </c>
      <c r="T214">
        <v>13</v>
      </c>
      <c r="U214">
        <f>S214/12</f>
        <v>1.0888888888888888</v>
      </c>
      <c r="AG214" s="672">
        <v>1</v>
      </c>
      <c r="AH214" s="2358" t="s">
        <v>932</v>
      </c>
      <c r="AI214" s="672"/>
      <c r="AJ214" s="672"/>
      <c r="AK214" s="672"/>
      <c r="AL214" s="672"/>
      <c r="AM214" s="672"/>
      <c r="AN214" s="672"/>
      <c r="AO214" s="672"/>
      <c r="AP214" s="672"/>
      <c r="AQ214" s="672"/>
      <c r="AR214" s="672"/>
      <c r="AS214" s="672"/>
      <c r="AT214" s="672"/>
    </row>
    <row r="215" spans="1:46" ht="15.75">
      <c r="A215" s="2209" t="s">
        <v>1484</v>
      </c>
      <c r="C215">
        <v>1</v>
      </c>
      <c r="D215" t="s">
        <v>928</v>
      </c>
      <c r="E215" t="s">
        <v>1485</v>
      </c>
      <c r="F215" t="s">
        <v>1486</v>
      </c>
      <c r="G215" t="s">
        <v>1487</v>
      </c>
      <c r="H215" s="1859" t="s">
        <v>1488</v>
      </c>
      <c r="I215" s="1859"/>
      <c r="J215" s="1859" t="s">
        <v>1489</v>
      </c>
      <c r="K215" t="s">
        <v>141</v>
      </c>
      <c r="L215" t="s">
        <v>1485</v>
      </c>
      <c r="M215" t="s">
        <v>1485</v>
      </c>
      <c r="N215" t="s">
        <v>1490</v>
      </c>
      <c r="O215" t="s">
        <v>13</v>
      </c>
      <c r="P215" s="6">
        <v>44454</v>
      </c>
      <c r="Q215">
        <v>21</v>
      </c>
      <c r="R215" s="6">
        <v>44882</v>
      </c>
      <c r="S215">
        <v>14.266666666666667</v>
      </c>
      <c r="T215">
        <v>14</v>
      </c>
      <c r="U215">
        <v>1.1722222222222223</v>
      </c>
      <c r="W215" t="s">
        <v>1486</v>
      </c>
      <c r="AD215" t="s">
        <v>141</v>
      </c>
      <c r="AE215">
        <v>12.766666666666667</v>
      </c>
      <c r="AF215" t="s">
        <v>1491</v>
      </c>
      <c r="AG215" s="672">
        <v>1</v>
      </c>
      <c r="AH215" s="2358" t="s">
        <v>141</v>
      </c>
      <c r="AI215" s="672"/>
      <c r="AJ215" s="672"/>
      <c r="AK215" s="672"/>
      <c r="AL215" s="672"/>
      <c r="AM215" s="672"/>
      <c r="AN215" s="672"/>
      <c r="AO215" s="672"/>
      <c r="AP215" s="672"/>
      <c r="AQ215" s="672"/>
      <c r="AR215" s="672"/>
      <c r="AS215" s="672"/>
      <c r="AT215" s="672"/>
    </row>
    <row r="216" spans="1:46" ht="15.75">
      <c r="A216" s="2209" t="s">
        <v>1484</v>
      </c>
      <c r="C216">
        <v>2</v>
      </c>
      <c r="D216" t="s">
        <v>928</v>
      </c>
      <c r="E216" t="s">
        <v>1492</v>
      </c>
      <c r="F216" t="s">
        <v>1493</v>
      </c>
      <c r="G216" t="s">
        <v>1494</v>
      </c>
      <c r="H216" s="1859" t="s">
        <v>1495</v>
      </c>
      <c r="I216" s="1859"/>
      <c r="J216" s="1859" t="s">
        <v>1496</v>
      </c>
      <c r="K216" t="s">
        <v>141</v>
      </c>
      <c r="L216" t="s">
        <v>1492</v>
      </c>
      <c r="M216" t="s">
        <v>1492</v>
      </c>
      <c r="N216" t="s">
        <v>1490</v>
      </c>
      <c r="O216" t="s">
        <v>13</v>
      </c>
      <c r="P216" s="6">
        <v>44454</v>
      </c>
      <c r="Q216">
        <v>33</v>
      </c>
      <c r="R216" s="6">
        <v>44882</v>
      </c>
      <c r="S216">
        <v>14.266666666666667</v>
      </c>
      <c r="T216">
        <v>14</v>
      </c>
      <c r="U216">
        <v>1.1722222222222223</v>
      </c>
      <c r="W216" t="s">
        <v>1493</v>
      </c>
      <c r="AD216" t="s">
        <v>141</v>
      </c>
      <c r="AE216">
        <v>12.766666666666667</v>
      </c>
      <c r="AG216" s="672">
        <v>1</v>
      </c>
      <c r="AH216" s="2358" t="s">
        <v>141</v>
      </c>
      <c r="AI216" s="672"/>
      <c r="AJ216" s="672"/>
      <c r="AK216" s="672"/>
      <c r="AL216" s="672"/>
      <c r="AM216" s="672"/>
      <c r="AN216" s="672"/>
      <c r="AO216" s="672"/>
      <c r="AP216" s="672"/>
      <c r="AQ216" s="672"/>
      <c r="AR216" s="672"/>
      <c r="AS216" s="672"/>
      <c r="AT216" s="672"/>
    </row>
    <row r="217" spans="1:46" ht="15.75">
      <c r="A217" s="2209" t="s">
        <v>1484</v>
      </c>
      <c r="C217">
        <v>3</v>
      </c>
      <c r="D217" t="s">
        <v>928</v>
      </c>
      <c r="E217" t="s">
        <v>1486</v>
      </c>
      <c r="F217" t="s">
        <v>1497</v>
      </c>
      <c r="G217" t="s">
        <v>1498</v>
      </c>
      <c r="H217" s="1859" t="s">
        <v>1499</v>
      </c>
      <c r="I217" s="1859"/>
      <c r="J217" s="1859"/>
      <c r="K217" t="s">
        <v>141</v>
      </c>
      <c r="L217" t="s">
        <v>1486</v>
      </c>
      <c r="M217" t="s">
        <v>1486</v>
      </c>
      <c r="N217" t="s">
        <v>1490</v>
      </c>
      <c r="O217" t="s">
        <v>13</v>
      </c>
      <c r="P217" s="6">
        <v>44454</v>
      </c>
      <c r="Q217">
        <v>38</v>
      </c>
      <c r="R217" s="6">
        <v>44882</v>
      </c>
      <c r="S217">
        <v>14.266666666666667</v>
      </c>
      <c r="T217">
        <v>14</v>
      </c>
      <c r="U217">
        <v>1.1722222222222223</v>
      </c>
      <c r="W217" t="s">
        <v>1497</v>
      </c>
      <c r="AD217" t="s">
        <v>141</v>
      </c>
      <c r="AE217">
        <v>12.766666666666667</v>
      </c>
      <c r="AG217" s="672">
        <v>1</v>
      </c>
      <c r="AH217" s="2358" t="s">
        <v>141</v>
      </c>
      <c r="AI217" s="672"/>
      <c r="AJ217" s="672"/>
      <c r="AK217" s="672"/>
      <c r="AL217" s="672"/>
      <c r="AM217" s="672"/>
      <c r="AN217" s="672"/>
      <c r="AO217" s="672"/>
      <c r="AP217" s="672"/>
      <c r="AQ217" s="672"/>
      <c r="AR217" s="672"/>
      <c r="AS217" s="672"/>
      <c r="AT217" s="672"/>
    </row>
    <row r="218" spans="1:46" s="965" customFormat="1" ht="15.75">
      <c r="A218" s="2209" t="s">
        <v>1484</v>
      </c>
      <c r="B218"/>
      <c r="C218">
        <v>4</v>
      </c>
      <c r="D218" t="s">
        <v>928</v>
      </c>
      <c r="E218" t="s">
        <v>1493</v>
      </c>
      <c r="F218" t="s">
        <v>1500</v>
      </c>
      <c r="G218" t="s">
        <v>1501</v>
      </c>
      <c r="H218" s="1859" t="s">
        <v>1502</v>
      </c>
      <c r="I218" s="1859"/>
      <c r="J218" s="1859"/>
      <c r="K218" t="s">
        <v>141</v>
      </c>
      <c r="L218" t="s">
        <v>1493</v>
      </c>
      <c r="M218" t="s">
        <v>1493</v>
      </c>
      <c r="N218" t="s">
        <v>1490</v>
      </c>
      <c r="O218" t="s">
        <v>13</v>
      </c>
      <c r="P218" s="6">
        <v>44454</v>
      </c>
      <c r="Q218">
        <v>34</v>
      </c>
      <c r="R218" s="6">
        <v>44882</v>
      </c>
      <c r="S218">
        <v>14.266666666666667</v>
      </c>
      <c r="T218">
        <v>14</v>
      </c>
      <c r="U218">
        <v>1.1722222222222223</v>
      </c>
      <c r="V218"/>
      <c r="W218" t="s">
        <v>1500</v>
      </c>
      <c r="X218"/>
      <c r="Y218"/>
      <c r="Z218"/>
      <c r="AA218"/>
      <c r="AB218"/>
      <c r="AC218"/>
      <c r="AD218" t="s">
        <v>141</v>
      </c>
      <c r="AE218">
        <v>12.766666666666667</v>
      </c>
      <c r="AF218"/>
      <c r="AG218" s="672">
        <v>1</v>
      </c>
      <c r="AH218" s="2358" t="s">
        <v>141</v>
      </c>
      <c r="AI218" s="990"/>
      <c r="AJ218" s="990"/>
      <c r="AK218" s="990"/>
      <c r="AL218" s="990"/>
      <c r="AM218" s="990"/>
      <c r="AN218" s="990"/>
      <c r="AO218" s="990"/>
      <c r="AP218" s="990"/>
      <c r="AQ218" s="990"/>
      <c r="AR218" s="990"/>
      <c r="AS218" s="990"/>
      <c r="AT218" s="990"/>
    </row>
    <row r="219" spans="1:46" s="1121" customFormat="1" ht="15.75">
      <c r="A219" s="2209" t="s">
        <v>1484</v>
      </c>
      <c r="B219"/>
      <c r="C219">
        <v>5</v>
      </c>
      <c r="D219" t="s">
        <v>928</v>
      </c>
      <c r="E219" t="s">
        <v>1497</v>
      </c>
      <c r="F219" t="s">
        <v>1503</v>
      </c>
      <c r="G219" t="s">
        <v>1504</v>
      </c>
      <c r="H219" s="1859" t="s">
        <v>1505</v>
      </c>
      <c r="I219" s="1859"/>
      <c r="J219" s="1859" t="s">
        <v>1506</v>
      </c>
      <c r="K219" t="s">
        <v>141</v>
      </c>
      <c r="L219" t="s">
        <v>1497</v>
      </c>
      <c r="M219" t="s">
        <v>1497</v>
      </c>
      <c r="N219" t="s">
        <v>1490</v>
      </c>
      <c r="O219" t="s">
        <v>949</v>
      </c>
      <c r="P219" s="6">
        <v>44469</v>
      </c>
      <c r="Q219">
        <v>47</v>
      </c>
      <c r="R219" s="6">
        <v>44882</v>
      </c>
      <c r="S219">
        <v>13.766666666666667</v>
      </c>
      <c r="T219">
        <v>14</v>
      </c>
      <c r="U219">
        <v>1.1305555555555555</v>
      </c>
      <c r="V219"/>
      <c r="W219" t="s">
        <v>1503</v>
      </c>
      <c r="X219"/>
      <c r="Y219"/>
      <c r="Z219"/>
      <c r="AA219"/>
      <c r="AB219"/>
      <c r="AC219"/>
      <c r="AD219" t="s">
        <v>141</v>
      </c>
      <c r="AE219">
        <v>12.266666666666667</v>
      </c>
      <c r="AF219"/>
      <c r="AG219" s="672">
        <v>1</v>
      </c>
      <c r="AH219" s="2358" t="s">
        <v>141</v>
      </c>
      <c r="AI219" s="1622"/>
      <c r="AJ219" s="1622"/>
      <c r="AK219" s="1622"/>
      <c r="AL219" s="1622"/>
      <c r="AM219" s="1622"/>
      <c r="AN219" s="1622"/>
      <c r="AO219" s="1622"/>
      <c r="AP219" s="1622"/>
      <c r="AQ219" s="1622"/>
      <c r="AR219" s="1622"/>
      <c r="AS219" s="1622"/>
      <c r="AT219" s="1622"/>
    </row>
    <row r="220" spans="1:46" s="1121" customFormat="1" ht="15.75">
      <c r="A220" s="2209" t="s">
        <v>1484</v>
      </c>
      <c r="B220"/>
      <c r="C220">
        <v>6</v>
      </c>
      <c r="D220" t="s">
        <v>928</v>
      </c>
      <c r="E220" t="s">
        <v>1500</v>
      </c>
      <c r="F220" t="s">
        <v>1507</v>
      </c>
      <c r="G220" t="s">
        <v>1508</v>
      </c>
      <c r="H220" s="1859" t="s">
        <v>1509</v>
      </c>
      <c r="I220" s="1859"/>
      <c r="J220" s="1859" t="s">
        <v>1510</v>
      </c>
      <c r="K220" t="s">
        <v>141</v>
      </c>
      <c r="L220" t="s">
        <v>1500</v>
      </c>
      <c r="M220" t="s">
        <v>1500</v>
      </c>
      <c r="N220" t="s">
        <v>1490</v>
      </c>
      <c r="O220" t="s">
        <v>949</v>
      </c>
      <c r="P220" s="6">
        <v>44469</v>
      </c>
      <c r="Q220">
        <v>42</v>
      </c>
      <c r="R220" s="6">
        <v>44882</v>
      </c>
      <c r="S220">
        <v>13.766666666666667</v>
      </c>
      <c r="T220">
        <v>14</v>
      </c>
      <c r="U220">
        <v>1.1305555555555555</v>
      </c>
      <c r="V220"/>
      <c r="W220" t="s">
        <v>1507</v>
      </c>
      <c r="X220"/>
      <c r="Y220"/>
      <c r="Z220"/>
      <c r="AA220"/>
      <c r="AB220"/>
      <c r="AC220"/>
      <c r="AD220" t="s">
        <v>141</v>
      </c>
      <c r="AE220">
        <v>12.266666666666667</v>
      </c>
      <c r="AF220" t="s">
        <v>1511</v>
      </c>
      <c r="AG220" s="672">
        <v>1</v>
      </c>
      <c r="AH220" s="2358" t="s">
        <v>141</v>
      </c>
      <c r="AI220" s="1622"/>
      <c r="AJ220" s="1622"/>
      <c r="AK220" s="1622"/>
      <c r="AL220" s="1622"/>
      <c r="AM220" s="1622"/>
      <c r="AN220" s="1622"/>
      <c r="AO220" s="1622"/>
      <c r="AP220" s="1622"/>
      <c r="AQ220" s="1622"/>
      <c r="AR220" s="1622"/>
      <c r="AS220" s="1622"/>
      <c r="AT220" s="1622"/>
    </row>
    <row r="221" spans="1:46" s="1776" customFormat="1" ht="15.75">
      <c r="A221" s="2209" t="s">
        <v>1484</v>
      </c>
      <c r="B221"/>
      <c r="C221">
        <v>7</v>
      </c>
      <c r="D221" t="s">
        <v>928</v>
      </c>
      <c r="E221" t="s">
        <v>1503</v>
      </c>
      <c r="F221" t="s">
        <v>1512</v>
      </c>
      <c r="G221" t="s">
        <v>1513</v>
      </c>
      <c r="H221" s="1859" t="s">
        <v>1514</v>
      </c>
      <c r="I221" s="1859"/>
      <c r="J221" s="1859"/>
      <c r="K221" t="s">
        <v>141</v>
      </c>
      <c r="L221" t="s">
        <v>1503</v>
      </c>
      <c r="M221" t="s">
        <v>1503</v>
      </c>
      <c r="N221" t="s">
        <v>1490</v>
      </c>
      <c r="O221" t="s">
        <v>949</v>
      </c>
      <c r="P221" s="6">
        <v>44454</v>
      </c>
      <c r="Q221">
        <v>44</v>
      </c>
      <c r="R221" s="6">
        <v>44882</v>
      </c>
      <c r="S221">
        <v>14.266666666666667</v>
      </c>
      <c r="T221">
        <v>14</v>
      </c>
      <c r="U221">
        <v>1.1722222222222223</v>
      </c>
      <c r="V221"/>
      <c r="W221" t="s">
        <v>1512</v>
      </c>
      <c r="X221" s="2343"/>
      <c r="Y221" s="2348"/>
      <c r="Z221" s="2348"/>
      <c r="AA221" s="2353"/>
      <c r="AB221"/>
      <c r="AC221"/>
      <c r="AD221" t="s">
        <v>141</v>
      </c>
      <c r="AE221">
        <v>12.766666666666667</v>
      </c>
      <c r="AF221"/>
      <c r="AG221" s="672">
        <v>1</v>
      </c>
      <c r="AH221" s="2358" t="s">
        <v>141</v>
      </c>
      <c r="AI221" s="1777"/>
      <c r="AJ221" s="1777"/>
      <c r="AK221" s="1777"/>
      <c r="AL221" s="1777"/>
      <c r="AM221" s="1777"/>
      <c r="AN221" s="1777"/>
      <c r="AO221" s="1777"/>
      <c r="AP221" s="1777"/>
      <c r="AQ221" s="1777"/>
      <c r="AR221" s="1777"/>
      <c r="AS221" s="1777"/>
      <c r="AT221" s="1777"/>
    </row>
    <row r="222" spans="1:46" ht="15.75">
      <c r="A222" s="2209" t="s">
        <v>1484</v>
      </c>
      <c r="D222" t="s">
        <v>928</v>
      </c>
      <c r="E222" t="s">
        <v>1507</v>
      </c>
      <c r="H222" s="1859"/>
      <c r="I222" s="1859"/>
      <c r="J222" s="1859"/>
      <c r="K222" t="s">
        <v>387</v>
      </c>
      <c r="L222" t="s">
        <v>1507</v>
      </c>
      <c r="M222" t="s">
        <v>1507</v>
      </c>
      <c r="N222" t="s">
        <v>937</v>
      </c>
      <c r="O222" t="s">
        <v>949</v>
      </c>
      <c r="P222" s="6">
        <v>44633</v>
      </c>
      <c r="R222" s="6"/>
      <c r="AD222" t="s">
        <v>387</v>
      </c>
      <c r="AE222">
        <v>6.8</v>
      </c>
      <c r="AF222" t="s">
        <v>1443</v>
      </c>
      <c r="AG222" s="672">
        <v>0</v>
      </c>
      <c r="AH222" s="2358" t="s">
        <v>1444</v>
      </c>
    </row>
    <row r="223" spans="1:46" ht="15.75">
      <c r="A223" s="2209" t="s">
        <v>1484</v>
      </c>
      <c r="D223" t="s">
        <v>928</v>
      </c>
      <c r="E223" t="s">
        <v>1512</v>
      </c>
      <c r="H223" s="1859"/>
      <c r="I223" s="1859"/>
      <c r="J223" s="1859"/>
      <c r="K223" t="s">
        <v>387</v>
      </c>
      <c r="L223" t="s">
        <v>1512</v>
      </c>
      <c r="M223" t="s">
        <v>1512</v>
      </c>
      <c r="N223" t="s">
        <v>937</v>
      </c>
      <c r="O223" t="s">
        <v>949</v>
      </c>
      <c r="P223" s="6">
        <v>44633</v>
      </c>
      <c r="R223" s="6"/>
      <c r="AD223" t="s">
        <v>387</v>
      </c>
      <c r="AE223">
        <v>6.8</v>
      </c>
      <c r="AF223" t="s">
        <v>1443</v>
      </c>
      <c r="AG223" s="672">
        <v>0</v>
      </c>
      <c r="AH223" s="2358" t="s">
        <v>1444</v>
      </c>
    </row>
    <row r="224" spans="1:46" ht="15.75">
      <c r="A224" s="2209" t="s">
        <v>1484</v>
      </c>
      <c r="D224" t="s">
        <v>928</v>
      </c>
      <c r="E224" t="s">
        <v>1515</v>
      </c>
      <c r="H224" s="1859"/>
      <c r="I224" s="1859"/>
      <c r="J224" s="1859"/>
      <c r="K224" t="s">
        <v>387</v>
      </c>
      <c r="L224" t="s">
        <v>1515</v>
      </c>
      <c r="M224" t="s">
        <v>1515</v>
      </c>
      <c r="N224" t="s">
        <v>937</v>
      </c>
      <c r="O224" t="s">
        <v>949</v>
      </c>
      <c r="P224" s="6">
        <v>44633</v>
      </c>
      <c r="R224" s="6"/>
      <c r="AD224" t="s">
        <v>387</v>
      </c>
      <c r="AE224">
        <v>6.8</v>
      </c>
      <c r="AF224" t="s">
        <v>1443</v>
      </c>
      <c r="AG224" s="672">
        <v>0</v>
      </c>
      <c r="AH224" s="2358" t="s">
        <v>1444</v>
      </c>
    </row>
    <row r="225" spans="1:34" s="738" customFormat="1" ht="15" customHeight="1">
      <c r="A225" s="2329" t="s">
        <v>1484</v>
      </c>
      <c r="D225" s="738" t="s">
        <v>928</v>
      </c>
      <c r="E225" s="738" t="s">
        <v>1516</v>
      </c>
      <c r="H225" s="2330"/>
      <c r="I225" s="2330"/>
      <c r="J225" s="2330"/>
      <c r="K225" s="738" t="s">
        <v>387</v>
      </c>
      <c r="L225" s="738" t="s">
        <v>1516</v>
      </c>
      <c r="M225" s="738" t="s">
        <v>1516</v>
      </c>
      <c r="N225" s="738" t="s">
        <v>937</v>
      </c>
      <c r="O225" s="738" t="s">
        <v>13</v>
      </c>
      <c r="P225" s="1119">
        <v>44633</v>
      </c>
      <c r="R225" s="1119"/>
      <c r="AD225" s="738" t="s">
        <v>387</v>
      </c>
      <c r="AE225" s="738">
        <v>6.8</v>
      </c>
      <c r="AF225" s="738" t="s">
        <v>1517</v>
      </c>
      <c r="AG225" s="1172">
        <v>0</v>
      </c>
      <c r="AH225" s="2359" t="s">
        <v>932</v>
      </c>
    </row>
    <row r="226" spans="1:34" ht="15" customHeight="1">
      <c r="A226" s="2209" t="s">
        <v>1484</v>
      </c>
      <c r="D226" t="s">
        <v>928</v>
      </c>
      <c r="E226" t="s">
        <v>1518</v>
      </c>
      <c r="H226" s="1859"/>
      <c r="I226" s="1859"/>
      <c r="J226" s="1859"/>
      <c r="K226" t="s">
        <v>387</v>
      </c>
      <c r="L226" t="s">
        <v>1518</v>
      </c>
      <c r="M226" t="s">
        <v>1518</v>
      </c>
      <c r="N226" t="s">
        <v>937</v>
      </c>
      <c r="O226" t="s">
        <v>13</v>
      </c>
      <c r="P226" s="6">
        <v>44633</v>
      </c>
      <c r="R226" s="6">
        <v>45161</v>
      </c>
      <c r="S226">
        <v>17.600000000000001</v>
      </c>
      <c r="T226">
        <v>18</v>
      </c>
      <c r="U226">
        <v>1.4666666666666668</v>
      </c>
      <c r="AD226" t="s">
        <v>387</v>
      </c>
      <c r="AE226">
        <v>6.8</v>
      </c>
      <c r="AF226" t="s">
        <v>1443</v>
      </c>
      <c r="AG226" s="672">
        <v>0</v>
      </c>
      <c r="AH226" s="2358" t="s">
        <v>1447</v>
      </c>
    </row>
    <row r="227" spans="1:34" ht="15.75">
      <c r="A227" s="2209" t="s">
        <v>1484</v>
      </c>
      <c r="D227" t="s">
        <v>928</v>
      </c>
      <c r="E227" t="s">
        <v>1519</v>
      </c>
      <c r="H227" s="1859"/>
      <c r="I227" s="1859"/>
      <c r="J227" s="1859"/>
      <c r="K227" t="s">
        <v>387</v>
      </c>
      <c r="L227" t="s">
        <v>1519</v>
      </c>
      <c r="M227" t="s">
        <v>1519</v>
      </c>
      <c r="N227" t="s">
        <v>937</v>
      </c>
      <c r="O227" t="s">
        <v>13</v>
      </c>
      <c r="P227" s="6">
        <v>44633</v>
      </c>
      <c r="R227" s="6">
        <v>45161</v>
      </c>
      <c r="S227">
        <v>17.600000000000001</v>
      </c>
      <c r="T227">
        <v>18</v>
      </c>
      <c r="U227">
        <v>1.4666666666666668</v>
      </c>
      <c r="AD227" t="s">
        <v>387</v>
      </c>
      <c r="AE227">
        <v>6.8</v>
      </c>
      <c r="AF227" t="s">
        <v>1443</v>
      </c>
      <c r="AG227" s="672">
        <v>0</v>
      </c>
      <c r="AH227" s="2358" t="s">
        <v>1447</v>
      </c>
    </row>
    <row r="228" spans="1:34" s="738" customFormat="1" ht="15.75">
      <c r="A228" s="2329" t="s">
        <v>1484</v>
      </c>
      <c r="D228" s="738" t="s">
        <v>928</v>
      </c>
      <c r="E228" s="738" t="s">
        <v>1520</v>
      </c>
      <c r="H228" s="2330"/>
      <c r="I228" s="2330"/>
      <c r="J228" s="2330"/>
      <c r="K228" s="738" t="s">
        <v>387</v>
      </c>
      <c r="L228" s="738" t="s">
        <v>1520</v>
      </c>
      <c r="M228" s="738" t="s">
        <v>1520</v>
      </c>
      <c r="N228" s="738" t="s">
        <v>937</v>
      </c>
      <c r="O228" s="738" t="s">
        <v>13</v>
      </c>
      <c r="P228" s="1119">
        <v>44633</v>
      </c>
      <c r="R228" s="1119"/>
      <c r="S228"/>
      <c r="U228"/>
      <c r="V228"/>
      <c r="AD228" s="738" t="s">
        <v>387</v>
      </c>
      <c r="AE228" s="738">
        <v>6.8</v>
      </c>
      <c r="AF228" s="738" t="s">
        <v>1517</v>
      </c>
      <c r="AG228" s="1172">
        <v>0</v>
      </c>
      <c r="AH228" s="2359" t="s">
        <v>932</v>
      </c>
    </row>
    <row r="229" spans="1:34" ht="15.75">
      <c r="A229" s="2209" t="s">
        <v>1484</v>
      </c>
      <c r="D229" t="s">
        <v>928</v>
      </c>
      <c r="E229" t="s">
        <v>1521</v>
      </c>
      <c r="H229" s="1859"/>
      <c r="I229" s="1859"/>
      <c r="J229" s="1859"/>
      <c r="K229" t="s">
        <v>387</v>
      </c>
      <c r="L229" t="s">
        <v>1521</v>
      </c>
      <c r="M229" t="s">
        <v>1521</v>
      </c>
      <c r="N229" t="s">
        <v>948</v>
      </c>
      <c r="O229" t="s">
        <v>949</v>
      </c>
      <c r="P229" s="6">
        <v>44626</v>
      </c>
      <c r="R229" s="6">
        <v>45148</v>
      </c>
      <c r="S229">
        <v>17.399999999999999</v>
      </c>
      <c r="T229">
        <v>17</v>
      </c>
      <c r="U229">
        <v>1.45</v>
      </c>
      <c r="AD229" t="s">
        <v>387</v>
      </c>
      <c r="AE229">
        <v>7.0333333329999999</v>
      </c>
      <c r="AF229" t="s">
        <v>1443</v>
      </c>
      <c r="AG229" s="672">
        <v>0</v>
      </c>
      <c r="AH229" s="2358" t="s">
        <v>1444</v>
      </c>
    </row>
    <row r="230" spans="1:34" ht="15.75">
      <c r="A230" s="2209" t="s">
        <v>1484</v>
      </c>
      <c r="D230" t="s">
        <v>928</v>
      </c>
      <c r="E230" t="s">
        <v>1522</v>
      </c>
      <c r="H230" s="1859"/>
      <c r="I230" s="1859"/>
      <c r="J230" s="1859"/>
      <c r="K230" t="s">
        <v>387</v>
      </c>
      <c r="L230" t="s">
        <v>1522</v>
      </c>
      <c r="M230" t="s">
        <v>1522</v>
      </c>
      <c r="N230" t="s">
        <v>948</v>
      </c>
      <c r="O230" t="s">
        <v>949</v>
      </c>
      <c r="P230" s="6">
        <v>44626</v>
      </c>
      <c r="R230" s="6">
        <v>45148</v>
      </c>
      <c r="S230">
        <v>17.399999999999999</v>
      </c>
      <c r="T230">
        <v>17</v>
      </c>
      <c r="U230">
        <v>1.45</v>
      </c>
      <c r="AD230" t="s">
        <v>387</v>
      </c>
      <c r="AE230">
        <v>7.0333333329999999</v>
      </c>
      <c r="AF230" t="s">
        <v>1443</v>
      </c>
      <c r="AG230" s="672">
        <v>0</v>
      </c>
      <c r="AH230" s="2358" t="s">
        <v>1444</v>
      </c>
    </row>
    <row r="231" spans="1:34" ht="15.75">
      <c r="A231" s="2209" t="s">
        <v>1484</v>
      </c>
      <c r="D231" t="s">
        <v>928</v>
      </c>
      <c r="E231" t="s">
        <v>1523</v>
      </c>
      <c r="H231" s="1859"/>
      <c r="I231" s="1859"/>
      <c r="J231" s="1859"/>
      <c r="K231" t="s">
        <v>387</v>
      </c>
      <c r="L231" t="s">
        <v>1523</v>
      </c>
      <c r="M231" t="s">
        <v>1523</v>
      </c>
      <c r="N231" t="s">
        <v>948</v>
      </c>
      <c r="O231" t="s">
        <v>949</v>
      </c>
      <c r="P231" s="6">
        <v>44626</v>
      </c>
      <c r="R231" s="6">
        <v>45148</v>
      </c>
      <c r="S231">
        <v>17.399999999999999</v>
      </c>
      <c r="T231">
        <v>17</v>
      </c>
      <c r="U231">
        <v>1.45</v>
      </c>
      <c r="AD231" t="s">
        <v>387</v>
      </c>
      <c r="AE231">
        <v>7.0333333329999999</v>
      </c>
      <c r="AF231" t="s">
        <v>1443</v>
      </c>
      <c r="AG231" s="672">
        <v>0</v>
      </c>
      <c r="AH231" s="2358" t="s">
        <v>1444</v>
      </c>
    </row>
    <row r="232" spans="1:34" ht="15.75">
      <c r="A232" s="2209" t="s">
        <v>1484</v>
      </c>
      <c r="D232" t="s">
        <v>928</v>
      </c>
      <c r="E232" t="s">
        <v>1524</v>
      </c>
      <c r="H232" s="1859"/>
      <c r="I232" s="1859"/>
      <c r="J232" s="1859"/>
      <c r="K232" t="s">
        <v>387</v>
      </c>
      <c r="L232" t="s">
        <v>1524</v>
      </c>
      <c r="M232" t="s">
        <v>1524</v>
      </c>
      <c r="N232" t="s">
        <v>948</v>
      </c>
      <c r="O232" t="s">
        <v>949</v>
      </c>
      <c r="P232" s="6">
        <v>44626</v>
      </c>
      <c r="R232" s="6">
        <v>45148</v>
      </c>
      <c r="S232">
        <v>17.399999999999999</v>
      </c>
      <c r="T232">
        <v>17</v>
      </c>
      <c r="U232">
        <v>1.45</v>
      </c>
      <c r="AD232" t="s">
        <v>387</v>
      </c>
      <c r="AE232">
        <v>7.0333333329999999</v>
      </c>
      <c r="AF232" t="s">
        <v>1443</v>
      </c>
      <c r="AG232" s="672">
        <v>0</v>
      </c>
      <c r="AH232" s="2358" t="s">
        <v>1444</v>
      </c>
    </row>
    <row r="233" spans="1:34" ht="15.75">
      <c r="A233" s="2209" t="s">
        <v>1484</v>
      </c>
      <c r="D233" t="s">
        <v>928</v>
      </c>
      <c r="E233" t="s">
        <v>1525</v>
      </c>
      <c r="H233" s="1859"/>
      <c r="I233" s="1859"/>
      <c r="J233" s="1859"/>
      <c r="K233" t="s">
        <v>387</v>
      </c>
      <c r="L233" t="s">
        <v>1525</v>
      </c>
      <c r="M233" t="s">
        <v>1525</v>
      </c>
      <c r="N233" t="s">
        <v>948</v>
      </c>
      <c r="O233" t="s">
        <v>13</v>
      </c>
      <c r="P233" s="6">
        <v>44626</v>
      </c>
      <c r="R233" s="6">
        <v>45141</v>
      </c>
      <c r="S233">
        <v>17.166666666666668</v>
      </c>
      <c r="T233">
        <v>17</v>
      </c>
      <c r="U233">
        <v>1.4305555555555556</v>
      </c>
      <c r="AD233" t="s">
        <v>387</v>
      </c>
      <c r="AE233">
        <v>7.0333333329999999</v>
      </c>
      <c r="AF233" t="s">
        <v>1443</v>
      </c>
      <c r="AG233" s="672">
        <v>0</v>
      </c>
      <c r="AH233" s="2358" t="s">
        <v>1444</v>
      </c>
    </row>
    <row r="234" spans="1:34" ht="15.75">
      <c r="A234" s="2209" t="s">
        <v>1484</v>
      </c>
      <c r="D234" t="s">
        <v>928</v>
      </c>
      <c r="E234" t="s">
        <v>1526</v>
      </c>
      <c r="H234" s="1859"/>
      <c r="I234" s="1859"/>
      <c r="J234" s="1859"/>
      <c r="K234" t="s">
        <v>387</v>
      </c>
      <c r="L234" t="s">
        <v>1526</v>
      </c>
      <c r="M234" t="s">
        <v>1526</v>
      </c>
      <c r="N234" t="s">
        <v>948</v>
      </c>
      <c r="O234" t="s">
        <v>13</v>
      </c>
      <c r="P234" s="6">
        <v>44626</v>
      </c>
      <c r="R234" s="6">
        <v>45141</v>
      </c>
      <c r="S234">
        <v>17.166666666666668</v>
      </c>
      <c r="T234">
        <v>17</v>
      </c>
      <c r="U234">
        <v>1.4305555555555556</v>
      </c>
      <c r="AD234" t="s">
        <v>387</v>
      </c>
      <c r="AE234">
        <v>7.0333333329999999</v>
      </c>
      <c r="AF234" t="s">
        <v>1443</v>
      </c>
      <c r="AG234" s="672">
        <v>0</v>
      </c>
      <c r="AH234" s="2358" t="s">
        <v>1444</v>
      </c>
    </row>
    <row r="235" spans="1:34" ht="15.75">
      <c r="A235" s="2209" t="s">
        <v>1484</v>
      </c>
      <c r="D235" t="s">
        <v>928</v>
      </c>
      <c r="E235" t="s">
        <v>1527</v>
      </c>
      <c r="H235" s="1859"/>
      <c r="I235" s="1859"/>
      <c r="J235" s="1859"/>
      <c r="K235" t="s">
        <v>387</v>
      </c>
      <c r="L235" t="s">
        <v>1527</v>
      </c>
      <c r="M235" t="s">
        <v>1527</v>
      </c>
      <c r="N235" t="s">
        <v>948</v>
      </c>
      <c r="O235" t="s">
        <v>13</v>
      </c>
      <c r="P235" s="6">
        <v>44626</v>
      </c>
      <c r="R235" s="6">
        <v>45141</v>
      </c>
      <c r="S235">
        <v>17.166666666666668</v>
      </c>
      <c r="T235">
        <v>17</v>
      </c>
      <c r="U235">
        <v>1.4305555555555556</v>
      </c>
      <c r="AD235" t="s">
        <v>387</v>
      </c>
      <c r="AE235">
        <v>7.0333333329999999</v>
      </c>
      <c r="AF235" t="s">
        <v>1443</v>
      </c>
      <c r="AG235" s="672">
        <v>0</v>
      </c>
      <c r="AH235" s="2358" t="s">
        <v>1444</v>
      </c>
    </row>
    <row r="236" spans="1:34" ht="15.75">
      <c r="A236" s="2209" t="s">
        <v>1484</v>
      </c>
      <c r="D236" t="s">
        <v>928</v>
      </c>
      <c r="E236" t="s">
        <v>1528</v>
      </c>
      <c r="H236" s="1859"/>
      <c r="I236" s="1859"/>
      <c r="J236" s="1859"/>
      <c r="K236" t="s">
        <v>387</v>
      </c>
      <c r="L236" t="s">
        <v>1528</v>
      </c>
      <c r="M236" t="s">
        <v>1528</v>
      </c>
      <c r="N236" t="s">
        <v>1529</v>
      </c>
      <c r="O236" t="s">
        <v>949</v>
      </c>
      <c r="P236" s="6">
        <v>44614</v>
      </c>
      <c r="R236" s="6">
        <v>45160</v>
      </c>
      <c r="S236">
        <v>18.2</v>
      </c>
      <c r="T236">
        <v>18</v>
      </c>
      <c r="U236">
        <v>1.5166666666666666</v>
      </c>
      <c r="AD236" t="s">
        <v>387</v>
      </c>
      <c r="AE236">
        <v>7.4333333330000002</v>
      </c>
      <c r="AF236" t="s">
        <v>1443</v>
      </c>
      <c r="AG236" s="672">
        <v>0</v>
      </c>
      <c r="AH236" s="2358" t="s">
        <v>1447</v>
      </c>
    </row>
    <row r="237" spans="1:34" ht="15.75">
      <c r="A237" s="2209" t="s">
        <v>1484</v>
      </c>
      <c r="D237" t="s">
        <v>928</v>
      </c>
      <c r="E237" t="s">
        <v>1530</v>
      </c>
      <c r="H237" s="1859"/>
      <c r="I237" s="1859"/>
      <c r="J237" s="1859"/>
      <c r="K237" t="s">
        <v>387</v>
      </c>
      <c r="L237" t="s">
        <v>1530</v>
      </c>
      <c r="M237" t="s">
        <v>1530</v>
      </c>
      <c r="N237" t="s">
        <v>1039</v>
      </c>
      <c r="O237" t="s">
        <v>949</v>
      </c>
      <c r="P237" s="6">
        <v>44628</v>
      </c>
      <c r="R237" s="6">
        <v>45141</v>
      </c>
      <c r="S237">
        <v>17.100000000000001</v>
      </c>
      <c r="T237">
        <v>17</v>
      </c>
      <c r="U237">
        <v>1.425</v>
      </c>
      <c r="AD237" t="s">
        <v>387</v>
      </c>
      <c r="AE237">
        <v>6.9666666670000001</v>
      </c>
      <c r="AF237" t="s">
        <v>1443</v>
      </c>
      <c r="AG237" s="672">
        <v>0</v>
      </c>
      <c r="AH237" s="2358" t="s">
        <v>1444</v>
      </c>
    </row>
    <row r="238" spans="1:34" s="738" customFormat="1" ht="15.75">
      <c r="A238" s="2329" t="s">
        <v>1484</v>
      </c>
      <c r="D238" s="738" t="s">
        <v>928</v>
      </c>
      <c r="E238" s="738" t="s">
        <v>1531</v>
      </c>
      <c r="H238" s="2330"/>
      <c r="I238" s="2330"/>
      <c r="J238" s="2330"/>
      <c r="K238" s="738" t="s">
        <v>387</v>
      </c>
      <c r="L238" s="738" t="s">
        <v>1531</v>
      </c>
      <c r="M238" s="738" t="s">
        <v>1531</v>
      </c>
      <c r="N238" s="738" t="s">
        <v>1039</v>
      </c>
      <c r="O238" s="738" t="s">
        <v>949</v>
      </c>
      <c r="P238" s="1119">
        <v>44628</v>
      </c>
      <c r="R238" s="1119">
        <v>45069</v>
      </c>
      <c r="S238">
        <v>14.7</v>
      </c>
      <c r="T238" s="738">
        <v>15</v>
      </c>
      <c r="U238">
        <v>1.2249999999999999</v>
      </c>
      <c r="V238"/>
      <c r="AD238" s="738" t="s">
        <v>387</v>
      </c>
      <c r="AE238" s="738">
        <v>6.9666666670000001</v>
      </c>
      <c r="AF238" s="738" t="s">
        <v>1532</v>
      </c>
      <c r="AG238" s="1172">
        <v>0</v>
      </c>
      <c r="AH238" s="2359" t="s">
        <v>1444</v>
      </c>
    </row>
    <row r="239" spans="1:34" s="738" customFormat="1" ht="15.75">
      <c r="A239" s="2329" t="s">
        <v>1484</v>
      </c>
      <c r="D239" s="738" t="s">
        <v>928</v>
      </c>
      <c r="E239" s="738" t="s">
        <v>1533</v>
      </c>
      <c r="H239" s="2330"/>
      <c r="I239" s="2330"/>
      <c r="J239" s="2330"/>
      <c r="K239" s="738" t="s">
        <v>387</v>
      </c>
      <c r="L239" s="738" t="s">
        <v>1533</v>
      </c>
      <c r="M239" s="738" t="s">
        <v>1533</v>
      </c>
      <c r="N239" s="738" t="s">
        <v>1039</v>
      </c>
      <c r="O239" s="738" t="s">
        <v>949</v>
      </c>
      <c r="P239" s="1119">
        <v>44631</v>
      </c>
      <c r="R239" s="1119">
        <v>45140</v>
      </c>
      <c r="S239">
        <v>16.966666666666665</v>
      </c>
      <c r="T239" s="738">
        <v>17</v>
      </c>
      <c r="U239">
        <v>1.4138888888888888</v>
      </c>
      <c r="V239"/>
      <c r="AD239" s="738" t="s">
        <v>387</v>
      </c>
      <c r="AE239" s="738">
        <v>6.8666666669999996</v>
      </c>
      <c r="AF239" s="738" t="s">
        <v>1534</v>
      </c>
      <c r="AG239" s="1172">
        <v>0</v>
      </c>
      <c r="AH239" s="2359" t="s">
        <v>1444</v>
      </c>
    </row>
    <row r="240" spans="1:34" ht="15.75">
      <c r="A240" s="2209" t="s">
        <v>1484</v>
      </c>
      <c r="D240" t="s">
        <v>928</v>
      </c>
      <c r="E240" t="s">
        <v>1535</v>
      </c>
      <c r="H240" s="1859"/>
      <c r="I240" s="1859"/>
      <c r="J240" s="1859"/>
      <c r="K240" t="s">
        <v>387</v>
      </c>
      <c r="L240" t="s">
        <v>1535</v>
      </c>
      <c r="M240" t="s">
        <v>1535</v>
      </c>
      <c r="N240" t="s">
        <v>1039</v>
      </c>
      <c r="O240" t="s">
        <v>13</v>
      </c>
      <c r="P240" s="6">
        <v>44628</v>
      </c>
      <c r="R240" s="6">
        <v>45159</v>
      </c>
      <c r="S240">
        <v>17.7</v>
      </c>
      <c r="T240">
        <v>18</v>
      </c>
      <c r="U240">
        <v>1.4749999999999999</v>
      </c>
      <c r="AD240" t="s">
        <v>387</v>
      </c>
      <c r="AE240">
        <v>6.9666666670000001</v>
      </c>
      <c r="AF240" t="s">
        <v>1443</v>
      </c>
      <c r="AG240" s="672">
        <v>0</v>
      </c>
      <c r="AH240" s="2358" t="s">
        <v>1447</v>
      </c>
    </row>
    <row r="241" spans="1:46" ht="15.75">
      <c r="A241" s="2209" t="s">
        <v>1484</v>
      </c>
      <c r="D241" t="s">
        <v>928</v>
      </c>
      <c r="E241" t="s">
        <v>1536</v>
      </c>
      <c r="H241" s="1859"/>
      <c r="I241" s="1859"/>
      <c r="J241" s="1859"/>
      <c r="K241" t="s">
        <v>387</v>
      </c>
      <c r="L241" t="s">
        <v>1536</v>
      </c>
      <c r="M241" t="s">
        <v>1536</v>
      </c>
      <c r="N241" t="s">
        <v>1039</v>
      </c>
      <c r="O241" t="s">
        <v>13</v>
      </c>
      <c r="P241" s="6">
        <v>44628</v>
      </c>
      <c r="R241" s="6">
        <v>45159</v>
      </c>
      <c r="S241">
        <v>17.7</v>
      </c>
      <c r="T241">
        <v>18</v>
      </c>
      <c r="U241">
        <v>1.4749999999999999</v>
      </c>
      <c r="AD241" t="s">
        <v>387</v>
      </c>
      <c r="AE241">
        <v>6.9666666670000001</v>
      </c>
      <c r="AF241" t="s">
        <v>1443</v>
      </c>
      <c r="AG241" s="672">
        <v>0</v>
      </c>
      <c r="AH241" s="2358" t="s">
        <v>1447</v>
      </c>
    </row>
    <row r="242" spans="1:46" ht="15.75">
      <c r="A242" s="2209" t="s">
        <v>1484</v>
      </c>
      <c r="D242" t="s">
        <v>928</v>
      </c>
      <c r="E242" t="s">
        <v>1537</v>
      </c>
      <c r="H242" s="1859"/>
      <c r="I242" s="1859"/>
      <c r="J242" s="1859"/>
      <c r="K242" t="s">
        <v>387</v>
      </c>
      <c r="L242" t="s">
        <v>1537</v>
      </c>
      <c r="M242" t="s">
        <v>1537</v>
      </c>
      <c r="N242" t="s">
        <v>1039</v>
      </c>
      <c r="O242" t="s">
        <v>13</v>
      </c>
      <c r="P242" s="6">
        <v>44631</v>
      </c>
      <c r="R242" s="6">
        <v>45159</v>
      </c>
      <c r="S242">
        <v>17.600000000000001</v>
      </c>
      <c r="T242">
        <v>18</v>
      </c>
      <c r="U242">
        <v>1.4666666666666668</v>
      </c>
      <c r="AD242" t="s">
        <v>387</v>
      </c>
      <c r="AE242">
        <v>6.8666666669999996</v>
      </c>
      <c r="AF242" t="s">
        <v>1443</v>
      </c>
      <c r="AG242" s="672">
        <v>0</v>
      </c>
      <c r="AH242" s="2358" t="s">
        <v>1447</v>
      </c>
    </row>
    <row r="243" spans="1:46" ht="15.75">
      <c r="A243" s="2209" t="s">
        <v>1484</v>
      </c>
      <c r="D243" t="s">
        <v>928</v>
      </c>
      <c r="E243" t="s">
        <v>1538</v>
      </c>
      <c r="H243" s="1859"/>
      <c r="I243" s="1859"/>
      <c r="J243" s="1859"/>
      <c r="K243" t="s">
        <v>387</v>
      </c>
      <c r="L243" t="s">
        <v>1538</v>
      </c>
      <c r="M243" t="s">
        <v>1538</v>
      </c>
      <c r="N243" t="s">
        <v>1039</v>
      </c>
      <c r="O243" t="s">
        <v>13</v>
      </c>
      <c r="P243" s="6">
        <v>44631</v>
      </c>
      <c r="R243" s="6">
        <v>45159</v>
      </c>
      <c r="S243">
        <v>17.600000000000001</v>
      </c>
      <c r="T243">
        <v>18</v>
      </c>
      <c r="U243">
        <v>1.4666666666666668</v>
      </c>
      <c r="AD243" t="s">
        <v>387</v>
      </c>
      <c r="AE243">
        <v>6.8666666669999996</v>
      </c>
      <c r="AF243" t="s">
        <v>1443</v>
      </c>
      <c r="AG243" s="672">
        <v>0</v>
      </c>
      <c r="AH243" s="2358" t="s">
        <v>1447</v>
      </c>
    </row>
    <row r="244" spans="1:46" ht="15.75">
      <c r="A244" s="2209" t="s">
        <v>1484</v>
      </c>
      <c r="D244" t="s">
        <v>928</v>
      </c>
      <c r="E244" t="s">
        <v>1539</v>
      </c>
      <c r="H244" s="1859"/>
      <c r="I244" s="1859"/>
      <c r="J244" s="1859"/>
      <c r="K244" t="s">
        <v>387</v>
      </c>
      <c r="L244" t="s">
        <v>1539</v>
      </c>
      <c r="M244" t="s">
        <v>1539</v>
      </c>
      <c r="N244" t="s">
        <v>1039</v>
      </c>
      <c r="O244" t="s">
        <v>13</v>
      </c>
      <c r="P244" s="6">
        <v>44631</v>
      </c>
      <c r="R244" s="6">
        <v>45159</v>
      </c>
      <c r="S244">
        <v>17.600000000000001</v>
      </c>
      <c r="T244">
        <v>18</v>
      </c>
      <c r="U244">
        <v>1.4666666666666668</v>
      </c>
      <c r="AD244" t="s">
        <v>387</v>
      </c>
      <c r="AE244">
        <v>6.8666666669999996</v>
      </c>
      <c r="AF244" t="s">
        <v>1443</v>
      </c>
      <c r="AG244" s="672">
        <v>0</v>
      </c>
      <c r="AH244" s="2358" t="s">
        <v>1447</v>
      </c>
    </row>
    <row r="245" spans="1:46" ht="16.5" customHeight="1">
      <c r="A245" s="2209" t="s">
        <v>1540</v>
      </c>
      <c r="C245">
        <v>1</v>
      </c>
      <c r="D245" t="s">
        <v>928</v>
      </c>
      <c r="E245" t="s">
        <v>1541</v>
      </c>
      <c r="F245" t="s">
        <v>1541</v>
      </c>
      <c r="G245" t="s">
        <v>1542</v>
      </c>
      <c r="H245" s="1859" t="s">
        <v>1543</v>
      </c>
      <c r="I245" s="1859"/>
      <c r="J245" s="1859"/>
      <c r="K245" t="s">
        <v>141</v>
      </c>
      <c r="L245" t="s">
        <v>1541</v>
      </c>
      <c r="M245" t="s">
        <v>1541</v>
      </c>
      <c r="N245" t="s">
        <v>994</v>
      </c>
      <c r="O245" t="s">
        <v>949</v>
      </c>
      <c r="P245" s="6">
        <v>44516</v>
      </c>
      <c r="Q245">
        <v>44</v>
      </c>
      <c r="R245" s="6">
        <v>44910</v>
      </c>
      <c r="S245">
        <v>13.133333333333333</v>
      </c>
      <c r="T245">
        <v>13</v>
      </c>
      <c r="U245">
        <v>1.0805555555555555</v>
      </c>
      <c r="W245" t="s">
        <v>1541</v>
      </c>
      <c r="AD245" t="s">
        <v>141</v>
      </c>
      <c r="AE245">
        <v>11.666666666666666</v>
      </c>
      <c r="AG245" s="672">
        <v>1</v>
      </c>
      <c r="AH245" s="2358" t="s">
        <v>141</v>
      </c>
      <c r="AI245" s="672"/>
      <c r="AJ245" s="672"/>
      <c r="AK245" s="672"/>
      <c r="AL245" s="672"/>
      <c r="AM245" s="672"/>
      <c r="AN245" s="672"/>
      <c r="AO245" s="672"/>
      <c r="AP245" s="672"/>
      <c r="AQ245" s="672"/>
      <c r="AR245" s="672"/>
      <c r="AS245" s="672"/>
      <c r="AT245" s="672"/>
    </row>
    <row r="246" spans="1:46" s="605" customFormat="1" ht="15.75">
      <c r="A246" s="2209" t="s">
        <v>1540</v>
      </c>
      <c r="B246"/>
      <c r="C246">
        <v>2</v>
      </c>
      <c r="D246" t="s">
        <v>928</v>
      </c>
      <c r="E246" t="s">
        <v>1544</v>
      </c>
      <c r="F246" t="s">
        <v>1544</v>
      </c>
      <c r="G246" t="s">
        <v>1545</v>
      </c>
      <c r="H246" s="1859" t="s">
        <v>1546</v>
      </c>
      <c r="I246" s="1859"/>
      <c r="J246" s="1859"/>
      <c r="K246" t="s">
        <v>141</v>
      </c>
      <c r="L246" t="s">
        <v>1544</v>
      </c>
      <c r="M246" t="s">
        <v>1544</v>
      </c>
      <c r="N246" t="s">
        <v>994</v>
      </c>
      <c r="O246" t="s">
        <v>949</v>
      </c>
      <c r="P246" s="6">
        <v>44516</v>
      </c>
      <c r="Q246">
        <v>41</v>
      </c>
      <c r="R246" s="6">
        <v>44910</v>
      </c>
      <c r="S246">
        <v>13.133333333333333</v>
      </c>
      <c r="T246">
        <v>13</v>
      </c>
      <c r="U246">
        <v>1.0805555555555555</v>
      </c>
      <c r="V246"/>
      <c r="W246" t="s">
        <v>1544</v>
      </c>
      <c r="X246" s="2343"/>
      <c r="Y246" s="2348"/>
      <c r="Z246" s="2348"/>
      <c r="AA246" s="2353"/>
      <c r="AB246"/>
      <c r="AC246"/>
      <c r="AD246" t="s">
        <v>141</v>
      </c>
      <c r="AE246">
        <v>11.666666666666666</v>
      </c>
      <c r="AF246"/>
      <c r="AG246" s="672">
        <v>1</v>
      </c>
      <c r="AH246" s="2358" t="s">
        <v>141</v>
      </c>
      <c r="AI246" s="1760"/>
      <c r="AJ246" s="1760"/>
      <c r="AK246" s="1760"/>
      <c r="AL246" s="1760"/>
      <c r="AM246" s="1760"/>
      <c r="AN246" s="1760"/>
      <c r="AO246" s="1760"/>
      <c r="AP246" s="1760"/>
      <c r="AQ246" s="1760"/>
      <c r="AR246" s="1760"/>
      <c r="AS246" s="1760"/>
      <c r="AT246" s="1760"/>
    </row>
    <row r="247" spans="1:46" ht="15.75">
      <c r="A247" s="2209" t="s">
        <v>1540</v>
      </c>
      <c r="C247">
        <v>3</v>
      </c>
      <c r="D247" t="s">
        <v>928</v>
      </c>
      <c r="E247" t="s">
        <v>1547</v>
      </c>
      <c r="F247" t="s">
        <v>1547</v>
      </c>
      <c r="G247" t="s">
        <v>929</v>
      </c>
      <c r="H247" s="1859" t="s">
        <v>1548</v>
      </c>
      <c r="I247" s="1859"/>
      <c r="J247" s="1859"/>
      <c r="K247" t="s">
        <v>141</v>
      </c>
      <c r="L247" t="s">
        <v>1547</v>
      </c>
      <c r="M247" t="s">
        <v>1547</v>
      </c>
      <c r="N247" t="s">
        <v>1039</v>
      </c>
      <c r="O247" t="s">
        <v>949</v>
      </c>
      <c r="P247" s="6">
        <v>44530</v>
      </c>
      <c r="Q247">
        <v>42</v>
      </c>
      <c r="R247" s="6">
        <v>44903</v>
      </c>
      <c r="S247">
        <v>24.833333333333332</v>
      </c>
      <c r="T247">
        <v>24</v>
      </c>
      <c r="U247">
        <v>2.0416666666666665</v>
      </c>
      <c r="W247" t="s">
        <v>1547</v>
      </c>
      <c r="AD247" t="s">
        <v>141</v>
      </c>
      <c r="AE247">
        <v>23.366666666666667</v>
      </c>
      <c r="AF247" t="s">
        <v>1549</v>
      </c>
      <c r="AG247" s="672">
        <v>1</v>
      </c>
      <c r="AH247" s="2358" t="s">
        <v>141</v>
      </c>
      <c r="AI247" s="672"/>
      <c r="AJ247" s="672"/>
      <c r="AK247" s="672"/>
      <c r="AL247" s="672"/>
      <c r="AM247" s="672"/>
      <c r="AN247" s="672"/>
      <c r="AO247" s="672"/>
      <c r="AP247" s="672"/>
      <c r="AQ247" s="672"/>
      <c r="AR247" s="672"/>
      <c r="AS247" s="672"/>
      <c r="AT247" s="672"/>
    </row>
    <row r="248" spans="1:46" s="1776" customFormat="1" ht="15.75">
      <c r="A248" s="2209" t="s">
        <v>1540</v>
      </c>
      <c r="B248"/>
      <c r="C248">
        <v>4</v>
      </c>
      <c r="D248" t="s">
        <v>928</v>
      </c>
      <c r="E248" t="s">
        <v>1550</v>
      </c>
      <c r="F248" t="s">
        <v>1550</v>
      </c>
      <c r="G248" t="s">
        <v>1551</v>
      </c>
      <c r="H248" s="1859" t="s">
        <v>1552</v>
      </c>
      <c r="I248" s="1859"/>
      <c r="J248" s="1859"/>
      <c r="K248" t="s">
        <v>141</v>
      </c>
      <c r="L248" t="s">
        <v>1550</v>
      </c>
      <c r="M248" t="s">
        <v>1550</v>
      </c>
      <c r="N248" t="s">
        <v>1039</v>
      </c>
      <c r="O248" t="s">
        <v>13</v>
      </c>
      <c r="P248" s="6">
        <v>44530</v>
      </c>
      <c r="Q248">
        <v>38</v>
      </c>
      <c r="R248" s="6">
        <v>44910</v>
      </c>
      <c r="S248">
        <v>24.833333333333332</v>
      </c>
      <c r="T248">
        <v>24</v>
      </c>
      <c r="U248">
        <v>2.0416666666666665</v>
      </c>
      <c r="V248"/>
      <c r="W248" t="s">
        <v>1550</v>
      </c>
      <c r="X248" s="2343"/>
      <c r="Y248" s="2348"/>
      <c r="Z248" s="2348"/>
      <c r="AA248" s="2353"/>
      <c r="AB248"/>
      <c r="AC248"/>
      <c r="AD248" t="s">
        <v>141</v>
      </c>
      <c r="AE248">
        <v>23.366666666666667</v>
      </c>
      <c r="AF248"/>
      <c r="AG248" s="672">
        <v>1</v>
      </c>
      <c r="AH248" s="2358" t="s">
        <v>141</v>
      </c>
      <c r="AI248" s="1777"/>
      <c r="AJ248" s="1777"/>
      <c r="AK248" s="1777"/>
      <c r="AL248" s="1777"/>
      <c r="AM248" s="1777"/>
      <c r="AN248" s="1777"/>
      <c r="AO248" s="1777"/>
      <c r="AP248" s="1777"/>
      <c r="AQ248" s="1777"/>
      <c r="AR248" s="1777"/>
      <c r="AS248" s="1777"/>
      <c r="AT248" s="1777"/>
    </row>
    <row r="249" spans="1:46" ht="15.75">
      <c r="A249" s="2209" t="s">
        <v>1540</v>
      </c>
      <c r="D249" t="s">
        <v>928</v>
      </c>
      <c r="E249" t="s">
        <v>1553</v>
      </c>
      <c r="H249" s="1859"/>
      <c r="I249" s="1859"/>
      <c r="J249" s="1859"/>
      <c r="K249" t="s">
        <v>387</v>
      </c>
      <c r="L249" t="s">
        <v>1553</v>
      </c>
      <c r="M249" t="s">
        <v>1553</v>
      </c>
      <c r="N249" t="s">
        <v>1039</v>
      </c>
      <c r="O249" t="s">
        <v>949</v>
      </c>
      <c r="P249" s="6">
        <v>44656</v>
      </c>
      <c r="R249" s="6">
        <v>45160</v>
      </c>
      <c r="S249">
        <v>16.8</v>
      </c>
      <c r="T249">
        <v>17</v>
      </c>
      <c r="U249">
        <v>1.4000000000000001</v>
      </c>
      <c r="AD249" t="s">
        <v>387</v>
      </c>
      <c r="AE249">
        <v>7</v>
      </c>
      <c r="AF249" t="s">
        <v>1443</v>
      </c>
      <c r="AG249" s="672">
        <v>0</v>
      </c>
      <c r="AH249" s="2358" t="s">
        <v>1447</v>
      </c>
    </row>
    <row r="250" spans="1:46" ht="15.75">
      <c r="A250" s="2209" t="s">
        <v>1540</v>
      </c>
      <c r="D250" t="s">
        <v>928</v>
      </c>
      <c r="E250" t="s">
        <v>1554</v>
      </c>
      <c r="H250" s="1859"/>
      <c r="I250" s="1859"/>
      <c r="J250" s="1859"/>
      <c r="K250" t="s">
        <v>387</v>
      </c>
      <c r="L250" t="s">
        <v>1554</v>
      </c>
      <c r="M250" t="s">
        <v>1554</v>
      </c>
      <c r="N250" t="s">
        <v>1039</v>
      </c>
      <c r="O250" t="s">
        <v>949</v>
      </c>
      <c r="P250" s="6">
        <v>44656</v>
      </c>
      <c r="R250" s="6">
        <v>45160</v>
      </c>
      <c r="S250">
        <v>16.8</v>
      </c>
      <c r="T250">
        <v>17</v>
      </c>
      <c r="U250">
        <v>1.4000000000000001</v>
      </c>
      <c r="AD250" t="s">
        <v>387</v>
      </c>
      <c r="AE250">
        <v>7</v>
      </c>
      <c r="AF250" t="s">
        <v>1443</v>
      </c>
      <c r="AG250" s="672">
        <v>0</v>
      </c>
      <c r="AH250" s="2358" t="s">
        <v>1447</v>
      </c>
    </row>
    <row r="251" spans="1:46" ht="15.75">
      <c r="A251" s="2209" t="s">
        <v>1540</v>
      </c>
      <c r="D251" t="s">
        <v>928</v>
      </c>
      <c r="E251" t="s">
        <v>1555</v>
      </c>
      <c r="H251" s="1859"/>
      <c r="I251" s="1859"/>
      <c r="J251" s="1859"/>
      <c r="K251" t="s">
        <v>387</v>
      </c>
      <c r="L251" t="s">
        <v>1555</v>
      </c>
      <c r="M251" t="s">
        <v>1555</v>
      </c>
      <c r="N251" t="s">
        <v>994</v>
      </c>
      <c r="O251" t="s">
        <v>13</v>
      </c>
      <c r="P251" s="6">
        <v>44649</v>
      </c>
      <c r="R251" s="6"/>
      <c r="AD251" t="s">
        <v>387</v>
      </c>
      <c r="AE251">
        <v>7.233333333</v>
      </c>
      <c r="AF251" t="s">
        <v>1443</v>
      </c>
      <c r="AG251" s="672">
        <v>0</v>
      </c>
      <c r="AH251" s="2358" t="s">
        <v>1444</v>
      </c>
    </row>
    <row r="252" spans="1:46" ht="15.75">
      <c r="A252" s="2209" t="s">
        <v>1540</v>
      </c>
      <c r="D252" t="s">
        <v>928</v>
      </c>
      <c r="E252" t="s">
        <v>1556</v>
      </c>
      <c r="H252" s="1859"/>
      <c r="I252" s="1859"/>
      <c r="J252" s="1859"/>
      <c r="K252" t="s">
        <v>387</v>
      </c>
      <c r="L252" t="s">
        <v>1556</v>
      </c>
      <c r="M252" t="s">
        <v>1556</v>
      </c>
      <c r="N252" t="s">
        <v>994</v>
      </c>
      <c r="O252" t="s">
        <v>13</v>
      </c>
      <c r="P252" s="6">
        <v>44649</v>
      </c>
      <c r="R252" s="6"/>
      <c r="AD252" t="s">
        <v>387</v>
      </c>
      <c r="AE252">
        <v>7.233333333</v>
      </c>
      <c r="AF252" t="s">
        <v>1443</v>
      </c>
      <c r="AG252" s="672">
        <v>0</v>
      </c>
      <c r="AH252" s="2358" t="s">
        <v>1444</v>
      </c>
    </row>
    <row r="253" spans="1:46" ht="15.75">
      <c r="A253" s="2209" t="s">
        <v>1540</v>
      </c>
      <c r="D253" t="s">
        <v>928</v>
      </c>
      <c r="E253" t="s">
        <v>1557</v>
      </c>
      <c r="H253" s="1859"/>
      <c r="I253" s="1859"/>
      <c r="J253" s="1859"/>
      <c r="K253" t="s">
        <v>387</v>
      </c>
      <c r="L253" t="s">
        <v>1557</v>
      </c>
      <c r="M253" t="s">
        <v>1557</v>
      </c>
      <c r="N253" t="s">
        <v>994</v>
      </c>
      <c r="O253" t="s">
        <v>13</v>
      </c>
      <c r="P253" s="6">
        <v>44649</v>
      </c>
      <c r="R253" s="6"/>
      <c r="AD253" t="s">
        <v>387</v>
      </c>
      <c r="AE253">
        <v>7.233333333</v>
      </c>
      <c r="AF253" t="s">
        <v>1443</v>
      </c>
      <c r="AG253" s="672">
        <v>0</v>
      </c>
      <c r="AH253" s="2358" t="s">
        <v>1444</v>
      </c>
    </row>
    <row r="254" spans="1:46" ht="15.75">
      <c r="A254" s="2209" t="s">
        <v>1540</v>
      </c>
      <c r="D254" t="s">
        <v>928</v>
      </c>
      <c r="E254" t="s">
        <v>1558</v>
      </c>
      <c r="H254" s="1859"/>
      <c r="I254" s="1859"/>
      <c r="J254" s="1859"/>
      <c r="K254" t="s">
        <v>387</v>
      </c>
      <c r="L254" t="s">
        <v>1558</v>
      </c>
      <c r="M254" t="s">
        <v>1558</v>
      </c>
      <c r="N254" t="s">
        <v>994</v>
      </c>
      <c r="O254" t="s">
        <v>949</v>
      </c>
      <c r="P254" s="6">
        <v>44649</v>
      </c>
      <c r="R254" s="6"/>
      <c r="AD254" t="s">
        <v>387</v>
      </c>
      <c r="AE254">
        <v>7.233333333</v>
      </c>
      <c r="AF254" t="s">
        <v>1443</v>
      </c>
      <c r="AG254" s="672">
        <v>0</v>
      </c>
      <c r="AH254" s="2358" t="s">
        <v>1444</v>
      </c>
    </row>
    <row r="255" spans="1:46" ht="15.75">
      <c r="A255" s="2209" t="s">
        <v>1540</v>
      </c>
      <c r="D255" t="s">
        <v>928</v>
      </c>
      <c r="E255" t="s">
        <v>1559</v>
      </c>
      <c r="H255" s="1859"/>
      <c r="I255" s="1859"/>
      <c r="J255" s="1859"/>
      <c r="K255" t="s">
        <v>387</v>
      </c>
      <c r="L255" t="s">
        <v>1559</v>
      </c>
      <c r="M255" t="s">
        <v>1559</v>
      </c>
      <c r="N255" t="s">
        <v>994</v>
      </c>
      <c r="O255" t="s">
        <v>949</v>
      </c>
      <c r="P255" s="6">
        <v>44649</v>
      </c>
      <c r="R255" s="6"/>
      <c r="AD255" t="s">
        <v>387</v>
      </c>
      <c r="AE255">
        <v>7.233333333</v>
      </c>
      <c r="AF255" t="s">
        <v>1443</v>
      </c>
      <c r="AG255" s="672">
        <v>0</v>
      </c>
      <c r="AH255" s="2358" t="s">
        <v>1444</v>
      </c>
    </row>
    <row r="256" spans="1:46" ht="15.75">
      <c r="A256" s="2209" t="s">
        <v>1540</v>
      </c>
      <c r="D256" t="s">
        <v>928</v>
      </c>
      <c r="E256" t="s">
        <v>1560</v>
      </c>
      <c r="H256" s="1859"/>
      <c r="I256" s="1859"/>
      <c r="J256" s="1859"/>
      <c r="K256" t="s">
        <v>387</v>
      </c>
      <c r="L256" t="s">
        <v>1560</v>
      </c>
      <c r="M256" t="s">
        <v>1560</v>
      </c>
      <c r="N256" t="s">
        <v>994</v>
      </c>
      <c r="O256" t="s">
        <v>949</v>
      </c>
      <c r="P256" s="6">
        <v>44649</v>
      </c>
      <c r="R256" s="6"/>
      <c r="AD256" t="s">
        <v>387</v>
      </c>
      <c r="AE256">
        <v>7.233333333</v>
      </c>
      <c r="AF256" t="s">
        <v>1443</v>
      </c>
      <c r="AG256" s="672">
        <v>0</v>
      </c>
      <c r="AH256" s="2358" t="s">
        <v>1444</v>
      </c>
    </row>
    <row r="257" spans="1:46" ht="15.75">
      <c r="A257" s="2209" t="s">
        <v>1540</v>
      </c>
      <c r="D257" t="s">
        <v>928</v>
      </c>
      <c r="E257" t="s">
        <v>1561</v>
      </c>
      <c r="H257" s="1859"/>
      <c r="I257" s="1859"/>
      <c r="J257" s="1859"/>
      <c r="K257" t="s">
        <v>387</v>
      </c>
      <c r="L257" t="s">
        <v>1561</v>
      </c>
      <c r="M257" t="s">
        <v>1561</v>
      </c>
      <c r="N257" t="s">
        <v>948</v>
      </c>
      <c r="O257" t="s">
        <v>13</v>
      </c>
      <c r="P257" s="6">
        <v>44669</v>
      </c>
      <c r="R257" s="6"/>
      <c r="AD257" t="s">
        <v>387</v>
      </c>
      <c r="AE257">
        <v>6.5666666669999998</v>
      </c>
      <c r="AF257" s="327" t="s">
        <v>1562</v>
      </c>
      <c r="AG257" s="672">
        <v>0</v>
      </c>
      <c r="AH257" s="2358" t="s">
        <v>1447</v>
      </c>
    </row>
    <row r="258" spans="1:46" ht="15.75">
      <c r="A258" s="2209" t="s">
        <v>1540</v>
      </c>
      <c r="D258" t="s">
        <v>928</v>
      </c>
      <c r="E258" t="s">
        <v>1563</v>
      </c>
      <c r="H258" s="1859"/>
      <c r="I258" s="1859"/>
      <c r="J258" s="1859"/>
      <c r="K258" t="s">
        <v>387</v>
      </c>
      <c r="L258" t="s">
        <v>1563</v>
      </c>
      <c r="M258" t="s">
        <v>1563</v>
      </c>
      <c r="N258" t="s">
        <v>948</v>
      </c>
      <c r="O258" t="s">
        <v>13</v>
      </c>
      <c r="P258" s="6">
        <v>44669</v>
      </c>
      <c r="R258" s="6"/>
      <c r="AD258" t="s">
        <v>387</v>
      </c>
      <c r="AE258">
        <v>6.5666666669999998</v>
      </c>
      <c r="AF258" s="327" t="s">
        <v>1562</v>
      </c>
      <c r="AG258" s="672">
        <v>0</v>
      </c>
      <c r="AH258" s="2358" t="s">
        <v>1447</v>
      </c>
    </row>
    <row r="259" spans="1:46" ht="15.75">
      <c r="A259" s="2209" t="s">
        <v>1540</v>
      </c>
      <c r="D259" t="s">
        <v>928</v>
      </c>
      <c r="E259" t="s">
        <v>1564</v>
      </c>
      <c r="H259" s="1859"/>
      <c r="I259" s="1859"/>
      <c r="J259" s="1859"/>
      <c r="K259" t="s">
        <v>387</v>
      </c>
      <c r="L259" t="s">
        <v>1564</v>
      </c>
      <c r="M259" t="s">
        <v>1564</v>
      </c>
      <c r="N259" t="s">
        <v>948</v>
      </c>
      <c r="O259" t="s">
        <v>949</v>
      </c>
      <c r="P259" s="6">
        <v>44669</v>
      </c>
      <c r="R259" s="6"/>
      <c r="AD259" t="s">
        <v>387</v>
      </c>
      <c r="AE259">
        <v>6.5666666669999998</v>
      </c>
      <c r="AF259" s="327" t="s">
        <v>1562</v>
      </c>
      <c r="AG259" s="672">
        <v>0</v>
      </c>
      <c r="AH259" s="2358" t="s">
        <v>1447</v>
      </c>
    </row>
    <row r="260" spans="1:46" ht="15.75">
      <c r="A260" s="2209" t="s">
        <v>1540</v>
      </c>
      <c r="D260" t="s">
        <v>928</v>
      </c>
      <c r="E260" t="s">
        <v>1565</v>
      </c>
      <c r="H260" s="1859"/>
      <c r="I260" s="1859"/>
      <c r="J260" s="1859"/>
      <c r="K260" t="s">
        <v>387</v>
      </c>
      <c r="L260" t="s">
        <v>1565</v>
      </c>
      <c r="M260" t="s">
        <v>1565</v>
      </c>
      <c r="N260" t="s">
        <v>948</v>
      </c>
      <c r="O260" t="s">
        <v>949</v>
      </c>
      <c r="P260" s="6">
        <v>44669</v>
      </c>
      <c r="R260" s="6"/>
      <c r="AD260" t="s">
        <v>387</v>
      </c>
      <c r="AE260">
        <v>6.5666666669999998</v>
      </c>
      <c r="AF260" s="327" t="s">
        <v>1562</v>
      </c>
      <c r="AG260" s="672">
        <v>0</v>
      </c>
      <c r="AH260" s="2358" t="s">
        <v>1447</v>
      </c>
    </row>
    <row r="261" spans="1:46" ht="15.75">
      <c r="A261" s="2209" t="s">
        <v>1540</v>
      </c>
      <c r="D261" t="s">
        <v>928</v>
      </c>
      <c r="E261" t="s">
        <v>1566</v>
      </c>
      <c r="H261" s="1859"/>
      <c r="I261" s="1859"/>
      <c r="J261" s="1859"/>
      <c r="K261" t="s">
        <v>387</v>
      </c>
      <c r="L261" t="s">
        <v>1566</v>
      </c>
      <c r="M261" t="s">
        <v>1566</v>
      </c>
      <c r="N261" t="s">
        <v>948</v>
      </c>
      <c r="O261" t="s">
        <v>949</v>
      </c>
      <c r="P261" s="6">
        <v>44669</v>
      </c>
      <c r="R261" s="6"/>
      <c r="AD261" t="s">
        <v>387</v>
      </c>
      <c r="AE261">
        <v>6.5666666669999998</v>
      </c>
      <c r="AF261" s="327" t="s">
        <v>1562</v>
      </c>
      <c r="AG261" s="672">
        <v>0</v>
      </c>
      <c r="AH261" s="2358" t="s">
        <v>1447</v>
      </c>
    </row>
    <row r="262" spans="1:46" ht="15.75">
      <c r="A262" s="2209" t="s">
        <v>1540</v>
      </c>
      <c r="D262" t="s">
        <v>928</v>
      </c>
      <c r="E262" t="s">
        <v>1567</v>
      </c>
      <c r="H262" s="1859"/>
      <c r="I262" s="1859"/>
      <c r="J262" s="1859"/>
      <c r="K262" t="s">
        <v>387</v>
      </c>
      <c r="L262" t="s">
        <v>1567</v>
      </c>
      <c r="M262" t="s">
        <v>1567</v>
      </c>
      <c r="N262" t="s">
        <v>948</v>
      </c>
      <c r="O262" t="s">
        <v>949</v>
      </c>
      <c r="P262" s="6">
        <v>44669</v>
      </c>
      <c r="R262" s="6"/>
      <c r="AD262" t="s">
        <v>387</v>
      </c>
      <c r="AE262">
        <v>6.5666666669999998</v>
      </c>
      <c r="AF262" s="327" t="s">
        <v>1562</v>
      </c>
      <c r="AG262" s="672">
        <v>0</v>
      </c>
      <c r="AH262" s="2358" t="s">
        <v>1447</v>
      </c>
    </row>
    <row r="263" spans="1:46" ht="15.75">
      <c r="A263" s="2209" t="s">
        <v>1540</v>
      </c>
      <c r="D263" t="s">
        <v>928</v>
      </c>
      <c r="E263" t="s">
        <v>1568</v>
      </c>
      <c r="H263" s="1859"/>
      <c r="I263" s="1859"/>
      <c r="J263" s="1859"/>
      <c r="K263" t="s">
        <v>387</v>
      </c>
      <c r="L263" t="s">
        <v>1568</v>
      </c>
      <c r="M263" t="s">
        <v>1568</v>
      </c>
      <c r="N263" t="s">
        <v>948</v>
      </c>
      <c r="O263" t="s">
        <v>949</v>
      </c>
      <c r="P263" s="6">
        <v>44669</v>
      </c>
      <c r="R263" s="6"/>
      <c r="AD263" t="s">
        <v>387</v>
      </c>
      <c r="AE263">
        <v>6.5666666669999998</v>
      </c>
      <c r="AF263" s="327" t="s">
        <v>1562</v>
      </c>
      <c r="AG263" s="672">
        <v>0</v>
      </c>
      <c r="AH263" s="2358" t="s">
        <v>1447</v>
      </c>
    </row>
    <row r="264" spans="1:46" ht="15.75">
      <c r="A264" s="2209" t="s">
        <v>1540</v>
      </c>
      <c r="D264" t="s">
        <v>928</v>
      </c>
      <c r="E264" t="s">
        <v>1569</v>
      </c>
      <c r="H264" s="1859"/>
      <c r="I264" s="1859"/>
      <c r="J264" s="1859"/>
      <c r="K264" t="s">
        <v>387</v>
      </c>
      <c r="L264" t="s">
        <v>1569</v>
      </c>
      <c r="M264" t="s">
        <v>1569</v>
      </c>
      <c r="N264" t="s">
        <v>1039</v>
      </c>
      <c r="O264" t="s">
        <v>13</v>
      </c>
      <c r="P264" s="6">
        <v>44683</v>
      </c>
      <c r="R264" s="6"/>
      <c r="AD264" t="s">
        <v>387</v>
      </c>
      <c r="AE264">
        <v>6.1</v>
      </c>
      <c r="AF264" t="s">
        <v>1443</v>
      </c>
      <c r="AG264" s="672">
        <v>0</v>
      </c>
      <c r="AH264" s="2358" t="s">
        <v>1444</v>
      </c>
    </row>
    <row r="265" spans="1:46" ht="15.75">
      <c r="A265" s="2209" t="s">
        <v>1540</v>
      </c>
      <c r="D265" t="s">
        <v>928</v>
      </c>
      <c r="E265" t="s">
        <v>1570</v>
      </c>
      <c r="H265" s="1859"/>
      <c r="I265" s="1859"/>
      <c r="J265" s="1859"/>
      <c r="K265" t="s">
        <v>387</v>
      </c>
      <c r="L265" t="s">
        <v>1570</v>
      </c>
      <c r="M265" t="s">
        <v>1570</v>
      </c>
      <c r="N265" t="s">
        <v>1039</v>
      </c>
      <c r="O265" t="s">
        <v>13</v>
      </c>
      <c r="P265" s="6">
        <v>44683</v>
      </c>
      <c r="R265" s="6"/>
      <c r="AD265" t="s">
        <v>387</v>
      </c>
      <c r="AE265">
        <v>6.1</v>
      </c>
      <c r="AF265" t="s">
        <v>1443</v>
      </c>
      <c r="AG265" s="672">
        <v>0</v>
      </c>
      <c r="AH265" s="2358" t="s">
        <v>1444</v>
      </c>
    </row>
    <row r="266" spans="1:46" ht="15.75">
      <c r="A266" s="2209" t="s">
        <v>1540</v>
      </c>
      <c r="D266" t="s">
        <v>928</v>
      </c>
      <c r="E266" t="s">
        <v>1571</v>
      </c>
      <c r="H266" s="1859"/>
      <c r="I266" s="1859"/>
      <c r="J266" s="1859"/>
      <c r="K266" t="s">
        <v>387</v>
      </c>
      <c r="L266" t="s">
        <v>1571</v>
      </c>
      <c r="M266" t="s">
        <v>1571</v>
      </c>
      <c r="N266" t="s">
        <v>1039</v>
      </c>
      <c r="O266" t="s">
        <v>13</v>
      </c>
      <c r="P266" s="6">
        <v>44683</v>
      </c>
      <c r="R266" s="6"/>
      <c r="AD266" t="s">
        <v>387</v>
      </c>
      <c r="AE266">
        <v>6.1</v>
      </c>
      <c r="AF266" t="s">
        <v>1443</v>
      </c>
      <c r="AG266" s="672">
        <v>0</v>
      </c>
      <c r="AH266" s="2358" t="s">
        <v>1444</v>
      </c>
    </row>
    <row r="267" spans="1:46" ht="15.75">
      <c r="A267" s="2209" t="s">
        <v>1540</v>
      </c>
      <c r="D267" t="s">
        <v>928</v>
      </c>
      <c r="E267" t="s">
        <v>1572</v>
      </c>
      <c r="H267" s="1859"/>
      <c r="I267" s="1859"/>
      <c r="J267" s="1859"/>
      <c r="K267" t="s">
        <v>387</v>
      </c>
      <c r="L267" t="s">
        <v>1572</v>
      </c>
      <c r="M267" t="s">
        <v>1572</v>
      </c>
      <c r="N267" t="s">
        <v>1039</v>
      </c>
      <c r="O267" t="s">
        <v>13</v>
      </c>
      <c r="P267" s="6">
        <v>44683</v>
      </c>
      <c r="R267" s="6"/>
      <c r="AD267" t="s">
        <v>387</v>
      </c>
      <c r="AE267">
        <v>6.1</v>
      </c>
      <c r="AF267" t="s">
        <v>1443</v>
      </c>
      <c r="AG267" s="672">
        <v>0</v>
      </c>
      <c r="AH267" s="2358" t="s">
        <v>1444</v>
      </c>
    </row>
    <row r="268" spans="1:46" ht="15.75">
      <c r="A268" s="2209" t="s">
        <v>1540</v>
      </c>
      <c r="D268" t="s">
        <v>928</v>
      </c>
      <c r="E268" t="s">
        <v>1573</v>
      </c>
      <c r="H268" s="1859"/>
      <c r="I268" s="1859"/>
      <c r="J268" s="1859"/>
      <c r="K268" t="s">
        <v>387</v>
      </c>
      <c r="L268" t="s">
        <v>1573</v>
      </c>
      <c r="M268" t="s">
        <v>1573</v>
      </c>
      <c r="N268" t="s">
        <v>1039</v>
      </c>
      <c r="O268" t="s">
        <v>13</v>
      </c>
      <c r="P268" s="6">
        <v>44683</v>
      </c>
      <c r="R268" s="6"/>
      <c r="AD268" t="s">
        <v>387</v>
      </c>
      <c r="AE268">
        <v>6.1</v>
      </c>
      <c r="AF268" t="s">
        <v>1443</v>
      </c>
      <c r="AG268" s="672">
        <v>0</v>
      </c>
      <c r="AH268" s="2358" t="s">
        <v>1444</v>
      </c>
    </row>
    <row r="269" spans="1:46" ht="15.75">
      <c r="A269" s="2209" t="s">
        <v>1574</v>
      </c>
      <c r="C269">
        <v>1</v>
      </c>
      <c r="D269" t="s">
        <v>928</v>
      </c>
      <c r="E269" t="s">
        <v>1575</v>
      </c>
      <c r="F269" t="s">
        <v>1576</v>
      </c>
      <c r="G269" t="s">
        <v>1577</v>
      </c>
      <c r="H269" s="1859" t="s">
        <v>1578</v>
      </c>
      <c r="I269" s="1859"/>
      <c r="J269" s="1859"/>
      <c r="K269" t="s">
        <v>387</v>
      </c>
      <c r="L269" t="s">
        <v>1575</v>
      </c>
      <c r="M269" t="s">
        <v>1575</v>
      </c>
      <c r="N269" t="s">
        <v>994</v>
      </c>
      <c r="O269" t="s">
        <v>949</v>
      </c>
      <c r="P269" s="6">
        <v>44512</v>
      </c>
      <c r="Q269">
        <v>30</v>
      </c>
      <c r="R269" s="6">
        <v>44944</v>
      </c>
      <c r="S269">
        <v>14.1</v>
      </c>
      <c r="T269">
        <v>14</v>
      </c>
      <c r="U269">
        <v>1.1599999999999999</v>
      </c>
      <c r="W269" t="s">
        <v>1576</v>
      </c>
      <c r="AD269" t="s">
        <v>387</v>
      </c>
      <c r="AE269">
        <v>12.7</v>
      </c>
      <c r="AG269" s="672">
        <v>1</v>
      </c>
      <c r="AH269" s="2358" t="s">
        <v>932</v>
      </c>
      <c r="AI269" s="672"/>
      <c r="AJ269" s="672"/>
      <c r="AK269" s="672"/>
      <c r="AL269" s="672"/>
      <c r="AM269" s="672"/>
      <c r="AN269" s="672"/>
      <c r="AO269" s="672"/>
      <c r="AP269" s="672"/>
      <c r="AQ269" s="672"/>
      <c r="AR269" s="672"/>
      <c r="AS269" s="672"/>
      <c r="AT269" s="672"/>
    </row>
    <row r="270" spans="1:46" ht="15.75">
      <c r="A270" s="2209" t="s">
        <v>1574</v>
      </c>
      <c r="C270">
        <v>2</v>
      </c>
      <c r="D270" t="s">
        <v>928</v>
      </c>
      <c r="E270" t="s">
        <v>1579</v>
      </c>
      <c r="F270" t="s">
        <v>1580</v>
      </c>
      <c r="G270" t="s">
        <v>1581</v>
      </c>
      <c r="H270" s="1859" t="s">
        <v>1582</v>
      </c>
      <c r="I270" s="1859"/>
      <c r="J270" s="1859" t="s">
        <v>1583</v>
      </c>
      <c r="K270" t="s">
        <v>387</v>
      </c>
      <c r="L270" t="s">
        <v>1579</v>
      </c>
      <c r="M270" t="s">
        <v>1579</v>
      </c>
      <c r="N270" t="s">
        <v>994</v>
      </c>
      <c r="O270" t="s">
        <v>13</v>
      </c>
      <c r="P270" s="6">
        <v>44516</v>
      </c>
      <c r="Q270">
        <v>25</v>
      </c>
      <c r="R270" s="6">
        <v>44944</v>
      </c>
      <c r="S270" s="101">
        <v>13.96</v>
      </c>
      <c r="T270">
        <v>14</v>
      </c>
      <c r="U270">
        <v>1.1499999999999999</v>
      </c>
      <c r="W270" t="s">
        <v>1580</v>
      </c>
      <c r="AD270" t="s">
        <v>387</v>
      </c>
      <c r="AE270">
        <v>12.566666666666666</v>
      </c>
      <c r="AG270" s="672">
        <v>1</v>
      </c>
      <c r="AH270" s="2358" t="s">
        <v>932</v>
      </c>
      <c r="AI270" s="672"/>
      <c r="AJ270" s="672"/>
      <c r="AK270" s="672"/>
      <c r="AL270" s="672"/>
      <c r="AM270" s="672"/>
      <c r="AN270" s="672"/>
      <c r="AO270" s="672"/>
      <c r="AP270" s="672"/>
      <c r="AQ270" s="672"/>
      <c r="AR270" s="672"/>
      <c r="AS270" s="672"/>
      <c r="AT270" s="672"/>
    </row>
    <row r="271" spans="1:46" ht="15.75">
      <c r="A271" s="2209" t="s">
        <v>1574</v>
      </c>
      <c r="C271">
        <v>3</v>
      </c>
      <c r="D271" t="s">
        <v>928</v>
      </c>
      <c r="E271" t="s">
        <v>1584</v>
      </c>
      <c r="F271" t="s">
        <v>1585</v>
      </c>
      <c r="G271" t="s">
        <v>1586</v>
      </c>
      <c r="H271" s="1859" t="s">
        <v>1587</v>
      </c>
      <c r="I271" s="1859"/>
      <c r="J271" s="1859" t="s">
        <v>1588</v>
      </c>
      <c r="K271" t="s">
        <v>387</v>
      </c>
      <c r="L271" t="s">
        <v>1584</v>
      </c>
      <c r="M271" t="s">
        <v>1584</v>
      </c>
      <c r="N271" t="s">
        <v>994</v>
      </c>
      <c r="O271" t="s">
        <v>13</v>
      </c>
      <c r="P271" s="6">
        <v>44516</v>
      </c>
      <c r="Q271">
        <v>26</v>
      </c>
      <c r="R271" s="6">
        <v>44944</v>
      </c>
      <c r="S271" s="101">
        <v>13.96</v>
      </c>
      <c r="T271">
        <v>14</v>
      </c>
      <c r="U271">
        <v>1.1499999999999999</v>
      </c>
      <c r="W271" t="s">
        <v>1585</v>
      </c>
      <c r="AD271" t="s">
        <v>387</v>
      </c>
      <c r="AE271">
        <v>12.566666666666666</v>
      </c>
      <c r="AG271" s="672">
        <v>1</v>
      </c>
      <c r="AH271" s="2358" t="s">
        <v>932</v>
      </c>
      <c r="AI271" s="672"/>
      <c r="AJ271" s="672"/>
      <c r="AK271" s="672"/>
      <c r="AL271" s="672"/>
      <c r="AM271" s="672"/>
      <c r="AN271" s="672"/>
      <c r="AO271" s="672"/>
      <c r="AP271" s="672"/>
      <c r="AQ271" s="672"/>
      <c r="AR271" s="672"/>
      <c r="AS271" s="672"/>
      <c r="AT271" s="672"/>
    </row>
    <row r="272" spans="1:46" s="328" customFormat="1" ht="15.75">
      <c r="A272" s="2209" t="s">
        <v>1574</v>
      </c>
      <c r="B272"/>
      <c r="C272">
        <v>4</v>
      </c>
      <c r="D272" t="s">
        <v>928</v>
      </c>
      <c r="E272" t="s">
        <v>1589</v>
      </c>
      <c r="F272" t="s">
        <v>1590</v>
      </c>
      <c r="G272" t="s">
        <v>1591</v>
      </c>
      <c r="H272" s="1859" t="s">
        <v>1592</v>
      </c>
      <c r="I272" s="1859"/>
      <c r="J272" s="1859"/>
      <c r="K272" t="s">
        <v>141</v>
      </c>
      <c r="L272" t="s">
        <v>1589</v>
      </c>
      <c r="M272" t="s">
        <v>1589</v>
      </c>
      <c r="N272" t="s">
        <v>994</v>
      </c>
      <c r="O272" t="s">
        <v>949</v>
      </c>
      <c r="P272" s="6">
        <v>44512</v>
      </c>
      <c r="Q272">
        <v>41</v>
      </c>
      <c r="R272" s="6">
        <v>44945</v>
      </c>
      <c r="S272">
        <v>14.4</v>
      </c>
      <c r="T272">
        <v>14</v>
      </c>
      <c r="U272">
        <v>1.19</v>
      </c>
      <c r="V272"/>
      <c r="W272" t="s">
        <v>1590</v>
      </c>
      <c r="X272"/>
      <c r="Y272"/>
      <c r="Z272"/>
      <c r="AA272"/>
      <c r="AB272"/>
      <c r="AC272"/>
      <c r="AD272" t="s">
        <v>141</v>
      </c>
      <c r="AE272">
        <v>12.7</v>
      </c>
      <c r="AF272"/>
      <c r="AG272" s="672">
        <v>1</v>
      </c>
      <c r="AH272" s="2358" t="s">
        <v>141</v>
      </c>
      <c r="AI272" s="1386"/>
      <c r="AJ272" s="1386"/>
      <c r="AK272" s="1386"/>
      <c r="AL272" s="1386"/>
      <c r="AM272" s="1386"/>
      <c r="AN272" s="1386"/>
      <c r="AO272" s="1386"/>
      <c r="AP272" s="1386"/>
      <c r="AQ272" s="1386"/>
      <c r="AR272" s="1386"/>
      <c r="AS272" s="1386"/>
      <c r="AT272" s="1386"/>
    </row>
    <row r="273" spans="1:46" s="328" customFormat="1" ht="15.75">
      <c r="A273" s="2209" t="s">
        <v>1574</v>
      </c>
      <c r="B273"/>
      <c r="C273">
        <v>5</v>
      </c>
      <c r="D273" t="s">
        <v>928</v>
      </c>
      <c r="E273" t="s">
        <v>1593</v>
      </c>
      <c r="F273" t="s">
        <v>1594</v>
      </c>
      <c r="G273" t="s">
        <v>1595</v>
      </c>
      <c r="H273" s="1859" t="s">
        <v>1596</v>
      </c>
      <c r="I273" s="1859"/>
      <c r="J273" s="1859"/>
      <c r="K273" t="s">
        <v>141</v>
      </c>
      <c r="L273" t="s">
        <v>1593</v>
      </c>
      <c r="M273" t="s">
        <v>1593</v>
      </c>
      <c r="N273" t="s">
        <v>994</v>
      </c>
      <c r="O273" t="s">
        <v>949</v>
      </c>
      <c r="P273" s="6">
        <v>44512</v>
      </c>
      <c r="Q273">
        <v>46</v>
      </c>
      <c r="R273" s="6">
        <v>44945</v>
      </c>
      <c r="S273">
        <v>14.4</v>
      </c>
      <c r="T273">
        <v>14</v>
      </c>
      <c r="U273">
        <v>1.19</v>
      </c>
      <c r="V273"/>
      <c r="W273" t="s">
        <v>1594</v>
      </c>
      <c r="X273"/>
      <c r="Y273"/>
      <c r="Z273"/>
      <c r="AA273"/>
      <c r="AB273"/>
      <c r="AC273"/>
      <c r="AD273" t="s">
        <v>141</v>
      </c>
      <c r="AE273">
        <v>12.7</v>
      </c>
      <c r="AF273"/>
      <c r="AG273" s="672">
        <v>1</v>
      </c>
      <c r="AH273" s="2358" t="s">
        <v>141</v>
      </c>
      <c r="AI273" s="1386"/>
      <c r="AJ273" s="1386"/>
      <c r="AK273" s="1386"/>
      <c r="AL273" s="1386"/>
      <c r="AM273" s="1386"/>
      <c r="AN273" s="1386"/>
      <c r="AO273" s="1386"/>
      <c r="AP273" s="1386"/>
      <c r="AQ273" s="1386"/>
      <c r="AR273" s="1386"/>
      <c r="AS273" s="1386"/>
      <c r="AT273" s="1386"/>
    </row>
    <row r="274" spans="1:46" ht="15.75">
      <c r="A274" s="2209" t="s">
        <v>1574</v>
      </c>
      <c r="C274">
        <v>6</v>
      </c>
      <c r="D274" t="s">
        <v>928</v>
      </c>
      <c r="E274" t="s">
        <v>1597</v>
      </c>
      <c r="F274" t="s">
        <v>1598</v>
      </c>
      <c r="G274" t="s">
        <v>1599</v>
      </c>
      <c r="H274" s="1859" t="s">
        <v>1600</v>
      </c>
      <c r="I274" s="1859"/>
      <c r="J274" s="1859"/>
      <c r="K274" t="s">
        <v>141</v>
      </c>
      <c r="L274" t="s">
        <v>1597</v>
      </c>
      <c r="M274" t="s">
        <v>1597</v>
      </c>
      <c r="N274" t="s">
        <v>994</v>
      </c>
      <c r="O274" t="s">
        <v>949</v>
      </c>
      <c r="P274" s="6">
        <v>44512</v>
      </c>
      <c r="Q274">
        <v>41</v>
      </c>
      <c r="R274" s="6">
        <v>44945</v>
      </c>
      <c r="S274">
        <v>14.4</v>
      </c>
      <c r="T274">
        <v>14</v>
      </c>
      <c r="U274">
        <v>1.19</v>
      </c>
      <c r="W274" t="s">
        <v>1598</v>
      </c>
      <c r="AD274" t="s">
        <v>141</v>
      </c>
      <c r="AE274">
        <v>12.7</v>
      </c>
      <c r="AG274" s="672">
        <v>1</v>
      </c>
      <c r="AH274" s="2358" t="s">
        <v>141</v>
      </c>
      <c r="AI274" s="672"/>
      <c r="AJ274" s="672"/>
      <c r="AK274" s="672"/>
      <c r="AL274" s="672"/>
      <c r="AM274" s="672"/>
      <c r="AN274" s="672"/>
      <c r="AO274" s="672"/>
      <c r="AP274" s="672"/>
      <c r="AQ274" s="672"/>
      <c r="AR274" s="672"/>
      <c r="AS274" s="672"/>
      <c r="AT274" s="672"/>
    </row>
    <row r="275" spans="1:46" ht="15.75">
      <c r="A275" s="2209" t="s">
        <v>1574</v>
      </c>
      <c r="C275">
        <v>7</v>
      </c>
      <c r="D275" t="s">
        <v>928</v>
      </c>
      <c r="E275" t="s">
        <v>1601</v>
      </c>
      <c r="F275" t="s">
        <v>1602</v>
      </c>
      <c r="G275" t="s">
        <v>1603</v>
      </c>
      <c r="H275" s="1859" t="s">
        <v>1604</v>
      </c>
      <c r="I275" s="1859"/>
      <c r="J275" s="1859" t="s">
        <v>1605</v>
      </c>
      <c r="K275" t="s">
        <v>387</v>
      </c>
      <c r="L275" t="s">
        <v>1601</v>
      </c>
      <c r="M275" t="s">
        <v>1601</v>
      </c>
      <c r="N275" t="s">
        <v>931</v>
      </c>
      <c r="O275" t="s">
        <v>949</v>
      </c>
      <c r="P275" s="6">
        <v>44515</v>
      </c>
      <c r="Q275">
        <v>25</v>
      </c>
      <c r="R275" s="6">
        <v>44945</v>
      </c>
      <c r="S275">
        <v>14.3</v>
      </c>
      <c r="T275">
        <v>14</v>
      </c>
      <c r="U275">
        <v>1.18</v>
      </c>
      <c r="W275" t="s">
        <v>1602</v>
      </c>
      <c r="AD275" t="s">
        <v>387</v>
      </c>
      <c r="AE275">
        <v>12.6</v>
      </c>
      <c r="AG275" s="672">
        <v>1</v>
      </c>
      <c r="AH275" s="2358" t="s">
        <v>932</v>
      </c>
      <c r="AI275" s="672"/>
      <c r="AJ275" s="672"/>
      <c r="AK275" s="672"/>
      <c r="AL275" s="672"/>
      <c r="AM275" s="672"/>
      <c r="AN275" s="672"/>
      <c r="AO275" s="672"/>
      <c r="AP275" s="672"/>
      <c r="AQ275" s="672"/>
      <c r="AR275" s="672"/>
      <c r="AS275" s="672"/>
      <c r="AT275" s="672"/>
    </row>
    <row r="276" spans="1:46" ht="15.75">
      <c r="A276" s="2218" t="s">
        <v>1574</v>
      </c>
      <c r="B276" s="327"/>
      <c r="C276" s="327"/>
      <c r="D276" s="327" t="s">
        <v>928</v>
      </c>
      <c r="E276" s="327" t="s">
        <v>1606</v>
      </c>
      <c r="F276" s="327" t="s">
        <v>1607</v>
      </c>
      <c r="G276" s="327" t="s">
        <v>1608</v>
      </c>
      <c r="H276" s="2239"/>
      <c r="I276" s="2239"/>
      <c r="J276" s="2239"/>
      <c r="K276" s="327" t="s">
        <v>387</v>
      </c>
      <c r="L276" s="327" t="s">
        <v>1606</v>
      </c>
      <c r="M276" s="327" t="s">
        <v>1606</v>
      </c>
      <c r="N276" s="327" t="s">
        <v>1248</v>
      </c>
      <c r="O276" s="327" t="s">
        <v>13</v>
      </c>
      <c r="P276" s="929">
        <v>44686</v>
      </c>
      <c r="Q276" s="327"/>
      <c r="R276" s="929">
        <v>45050</v>
      </c>
      <c r="S276" s="327"/>
      <c r="T276" s="327"/>
      <c r="U276" s="327"/>
      <c r="V276" s="327"/>
      <c r="W276" s="327"/>
      <c r="X276" s="327"/>
      <c r="Y276" s="327"/>
      <c r="Z276" s="327"/>
      <c r="AA276" s="327"/>
      <c r="AB276" s="327"/>
      <c r="AC276" s="327"/>
      <c r="AD276" s="327" t="s">
        <v>387</v>
      </c>
      <c r="AE276" s="327">
        <v>6.9</v>
      </c>
      <c r="AF276" s="327" t="s">
        <v>1609</v>
      </c>
      <c r="AG276" s="672">
        <v>1</v>
      </c>
      <c r="AH276" s="2358" t="s">
        <v>932</v>
      </c>
    </row>
    <row r="277" spans="1:46" ht="15.75">
      <c r="A277" s="2218" t="s">
        <v>1574</v>
      </c>
      <c r="B277" s="327"/>
      <c r="C277" s="327"/>
      <c r="D277" s="327" t="s">
        <v>928</v>
      </c>
      <c r="E277" s="327" t="s">
        <v>1610</v>
      </c>
      <c r="F277" s="327" t="s">
        <v>1611</v>
      </c>
      <c r="G277" s="327" t="s">
        <v>1612</v>
      </c>
      <c r="H277" s="2239"/>
      <c r="I277" s="2239"/>
      <c r="J277" s="2239"/>
      <c r="K277" s="327" t="s">
        <v>387</v>
      </c>
      <c r="L277" s="327" t="s">
        <v>1610</v>
      </c>
      <c r="M277" s="327" t="s">
        <v>1610</v>
      </c>
      <c r="N277" s="327" t="s">
        <v>1248</v>
      </c>
      <c r="O277" s="327" t="s">
        <v>13</v>
      </c>
      <c r="P277" s="929">
        <v>44707</v>
      </c>
      <c r="Q277" s="327"/>
      <c r="R277" s="929">
        <v>45050</v>
      </c>
      <c r="S277" s="327"/>
      <c r="T277" s="327"/>
      <c r="U277" s="327"/>
      <c r="V277" s="327"/>
      <c r="W277" s="327"/>
      <c r="X277" s="327"/>
      <c r="Y277" s="327"/>
      <c r="Z277" s="327"/>
      <c r="AA277" s="327"/>
      <c r="AB277" s="327"/>
      <c r="AC277" s="327"/>
      <c r="AD277" s="327" t="s">
        <v>387</v>
      </c>
      <c r="AE277" s="327">
        <v>6.2</v>
      </c>
      <c r="AF277" s="327" t="s">
        <v>1609</v>
      </c>
      <c r="AG277" s="672">
        <v>1</v>
      </c>
      <c r="AH277" s="2358" t="s">
        <v>932</v>
      </c>
    </row>
    <row r="278" spans="1:46" ht="15.75">
      <c r="A278" s="2218" t="s">
        <v>1574</v>
      </c>
      <c r="B278" s="327"/>
      <c r="C278" s="327"/>
      <c r="D278" s="327" t="s">
        <v>928</v>
      </c>
      <c r="E278" s="327" t="s">
        <v>1613</v>
      </c>
      <c r="F278" s="327" t="s">
        <v>1614</v>
      </c>
      <c r="G278" s="327" t="s">
        <v>1615</v>
      </c>
      <c r="H278" s="2239"/>
      <c r="I278" s="2239"/>
      <c r="J278" s="2239"/>
      <c r="K278" s="327" t="s">
        <v>387</v>
      </c>
      <c r="L278" s="327" t="s">
        <v>1613</v>
      </c>
      <c r="M278" s="327" t="s">
        <v>1613</v>
      </c>
      <c r="N278" s="327" t="s">
        <v>1248</v>
      </c>
      <c r="O278" s="327" t="s">
        <v>13</v>
      </c>
      <c r="P278" s="929">
        <v>44686</v>
      </c>
      <c r="Q278" s="327"/>
      <c r="R278" s="929">
        <v>45050</v>
      </c>
      <c r="S278" s="327"/>
      <c r="T278" s="327"/>
      <c r="U278" s="327"/>
      <c r="V278" s="327"/>
      <c r="W278" s="327"/>
      <c r="X278" s="327"/>
      <c r="Y278" s="327"/>
      <c r="Z278" s="327"/>
      <c r="AA278" s="327"/>
      <c r="AB278" s="327"/>
      <c r="AC278" s="327"/>
      <c r="AD278" s="327" t="s">
        <v>387</v>
      </c>
      <c r="AE278" s="327">
        <v>6.9</v>
      </c>
      <c r="AF278" s="327" t="s">
        <v>1609</v>
      </c>
      <c r="AG278" s="672">
        <v>1</v>
      </c>
      <c r="AH278" s="2358" t="s">
        <v>932</v>
      </c>
    </row>
    <row r="279" spans="1:46" ht="15.75">
      <c r="A279" s="2218" t="s">
        <v>1574</v>
      </c>
      <c r="B279" s="327"/>
      <c r="C279" s="327"/>
      <c r="D279" s="327" t="s">
        <v>928</v>
      </c>
      <c r="E279" s="327" t="s">
        <v>1616</v>
      </c>
      <c r="F279" s="327" t="s">
        <v>1617</v>
      </c>
      <c r="G279" s="327" t="s">
        <v>1618</v>
      </c>
      <c r="H279" s="2239"/>
      <c r="I279" s="2239"/>
      <c r="J279" s="2239"/>
      <c r="K279" s="327" t="s">
        <v>387</v>
      </c>
      <c r="L279" s="327" t="s">
        <v>1616</v>
      </c>
      <c r="M279" s="327" t="s">
        <v>1616</v>
      </c>
      <c r="N279" s="327" t="s">
        <v>1248</v>
      </c>
      <c r="O279" s="327" t="s">
        <v>13</v>
      </c>
      <c r="P279" s="929">
        <v>44707</v>
      </c>
      <c r="Q279" s="327"/>
      <c r="R279" s="929">
        <v>45050</v>
      </c>
      <c r="S279" s="327"/>
      <c r="T279" s="327"/>
      <c r="U279" s="327"/>
      <c r="V279" s="327"/>
      <c r="W279" s="327"/>
      <c r="X279" s="327"/>
      <c r="Y279" s="327"/>
      <c r="Z279" s="327"/>
      <c r="AA279" s="327"/>
      <c r="AB279" s="327"/>
      <c r="AC279" s="327"/>
      <c r="AD279" s="327" t="s">
        <v>387</v>
      </c>
      <c r="AE279" s="327">
        <v>6.2</v>
      </c>
      <c r="AF279" s="327" t="s">
        <v>1609</v>
      </c>
      <c r="AG279" s="672">
        <v>1</v>
      </c>
      <c r="AH279" s="2358" t="s">
        <v>932</v>
      </c>
    </row>
    <row r="280" spans="1:46" ht="15.75">
      <c r="A280" s="2209" t="s">
        <v>1574</v>
      </c>
      <c r="D280" t="s">
        <v>928</v>
      </c>
      <c r="E280" t="s">
        <v>1619</v>
      </c>
      <c r="H280" s="1859"/>
      <c r="I280" s="1859"/>
      <c r="J280" s="1859"/>
      <c r="K280" t="s">
        <v>387</v>
      </c>
      <c r="L280" t="s">
        <v>1619</v>
      </c>
      <c r="M280" t="s">
        <v>1619</v>
      </c>
      <c r="N280" t="s">
        <v>1248</v>
      </c>
      <c r="O280" t="s">
        <v>949</v>
      </c>
      <c r="P280" s="6">
        <v>44686</v>
      </c>
      <c r="R280" s="6"/>
      <c r="AD280" t="s">
        <v>387</v>
      </c>
      <c r="AE280">
        <v>6.9</v>
      </c>
      <c r="AF280" t="s">
        <v>1443</v>
      </c>
      <c r="AG280" s="672">
        <v>0</v>
      </c>
      <c r="AH280" s="2358" t="s">
        <v>1444</v>
      </c>
    </row>
    <row r="281" spans="1:46" ht="15.75">
      <c r="A281" s="2209" t="s">
        <v>1574</v>
      </c>
      <c r="D281" t="s">
        <v>928</v>
      </c>
      <c r="E281" t="s">
        <v>1620</v>
      </c>
      <c r="H281" s="1859"/>
      <c r="I281" s="1859"/>
      <c r="J281" s="1859"/>
      <c r="K281" t="s">
        <v>387</v>
      </c>
      <c r="L281" t="s">
        <v>1620</v>
      </c>
      <c r="M281" t="s">
        <v>1620</v>
      </c>
      <c r="N281" t="s">
        <v>1248</v>
      </c>
      <c r="O281" t="s">
        <v>949</v>
      </c>
      <c r="P281" s="6">
        <v>44686</v>
      </c>
      <c r="R281" s="6"/>
      <c r="AD281" t="s">
        <v>387</v>
      </c>
      <c r="AE281">
        <v>6.9</v>
      </c>
      <c r="AF281" t="s">
        <v>1443</v>
      </c>
      <c r="AG281" s="672">
        <v>0</v>
      </c>
      <c r="AH281" s="2358" t="s">
        <v>1444</v>
      </c>
    </row>
    <row r="282" spans="1:46" ht="15.75">
      <c r="A282" s="2209" t="s">
        <v>1574</v>
      </c>
      <c r="D282" t="s">
        <v>928</v>
      </c>
      <c r="E282" t="s">
        <v>1621</v>
      </c>
      <c r="H282" s="1859"/>
      <c r="I282" s="1859"/>
      <c r="J282" s="1859"/>
      <c r="K282" t="s">
        <v>387</v>
      </c>
      <c r="L282" t="s">
        <v>1621</v>
      </c>
      <c r="M282" t="s">
        <v>1621</v>
      </c>
      <c r="N282" t="s">
        <v>931</v>
      </c>
      <c r="O282" t="s">
        <v>13</v>
      </c>
      <c r="P282" s="6">
        <v>44669</v>
      </c>
      <c r="R282" s="6"/>
      <c r="AD282" t="s">
        <v>387</v>
      </c>
      <c r="AE282">
        <v>7.4666666670000001</v>
      </c>
      <c r="AF282" t="s">
        <v>1443</v>
      </c>
      <c r="AG282" s="672">
        <v>0</v>
      </c>
      <c r="AH282" s="2358" t="s">
        <v>1447</v>
      </c>
    </row>
    <row r="283" spans="1:46" ht="15.75">
      <c r="A283" s="2209" t="s">
        <v>1574</v>
      </c>
      <c r="D283" t="s">
        <v>928</v>
      </c>
      <c r="E283" t="s">
        <v>1622</v>
      </c>
      <c r="H283" s="1859"/>
      <c r="I283" s="1859"/>
      <c r="J283" s="1859"/>
      <c r="K283" t="s">
        <v>387</v>
      </c>
      <c r="L283" t="s">
        <v>1622</v>
      </c>
      <c r="M283" t="s">
        <v>1622</v>
      </c>
      <c r="N283" t="s">
        <v>931</v>
      </c>
      <c r="O283" t="s">
        <v>13</v>
      </c>
      <c r="P283" s="6">
        <v>44690</v>
      </c>
      <c r="R283" s="6"/>
      <c r="AD283" t="s">
        <v>387</v>
      </c>
      <c r="AE283">
        <v>6.766666667</v>
      </c>
      <c r="AF283" t="s">
        <v>1443</v>
      </c>
      <c r="AG283" s="672">
        <v>0</v>
      </c>
      <c r="AH283" s="2358" t="s">
        <v>1447</v>
      </c>
    </row>
    <row r="284" spans="1:46" ht="15.75">
      <c r="A284" s="2209" t="s">
        <v>1574</v>
      </c>
      <c r="D284" t="s">
        <v>928</v>
      </c>
      <c r="E284" t="s">
        <v>1623</v>
      </c>
      <c r="H284" s="1859"/>
      <c r="I284" s="1859"/>
      <c r="J284" s="1859"/>
      <c r="K284" t="s">
        <v>387</v>
      </c>
      <c r="L284" t="s">
        <v>1623</v>
      </c>
      <c r="M284" t="s">
        <v>1623</v>
      </c>
      <c r="N284" t="s">
        <v>931</v>
      </c>
      <c r="O284" t="s">
        <v>13</v>
      </c>
      <c r="P284" s="6">
        <v>44707</v>
      </c>
      <c r="R284" s="6"/>
      <c r="AD284" t="s">
        <v>387</v>
      </c>
      <c r="AE284">
        <v>6.2</v>
      </c>
      <c r="AF284" t="s">
        <v>1443</v>
      </c>
      <c r="AG284" s="672">
        <v>0</v>
      </c>
      <c r="AH284" s="2358" t="s">
        <v>1447</v>
      </c>
    </row>
    <row r="285" spans="1:46" ht="15.75">
      <c r="A285" s="2209" t="s">
        <v>1574</v>
      </c>
      <c r="D285" t="s">
        <v>928</v>
      </c>
      <c r="E285" t="s">
        <v>1624</v>
      </c>
      <c r="H285" s="1859"/>
      <c r="I285" s="1859"/>
      <c r="J285" s="1859"/>
      <c r="K285" t="s">
        <v>387</v>
      </c>
      <c r="L285" t="s">
        <v>1624</v>
      </c>
      <c r="M285" t="s">
        <v>1624</v>
      </c>
      <c r="N285" t="s">
        <v>931</v>
      </c>
      <c r="O285" t="s">
        <v>949</v>
      </c>
      <c r="P285" s="6">
        <v>44707</v>
      </c>
      <c r="R285" s="6"/>
      <c r="AD285" t="s">
        <v>387</v>
      </c>
      <c r="AE285">
        <v>6.2</v>
      </c>
      <c r="AF285" t="s">
        <v>1443</v>
      </c>
      <c r="AG285" s="672">
        <v>0</v>
      </c>
      <c r="AH285" s="2358" t="s">
        <v>1444</v>
      </c>
    </row>
    <row r="286" spans="1:46" ht="15.75">
      <c r="A286" s="2209" t="s">
        <v>1574</v>
      </c>
      <c r="D286" t="s">
        <v>928</v>
      </c>
      <c r="E286" t="s">
        <v>1625</v>
      </c>
      <c r="H286" s="1859"/>
      <c r="I286" s="1859"/>
      <c r="J286" s="1859"/>
      <c r="K286" t="s">
        <v>387</v>
      </c>
      <c r="L286" t="s">
        <v>1625</v>
      </c>
      <c r="M286" t="s">
        <v>1625</v>
      </c>
      <c r="N286" t="s">
        <v>931</v>
      </c>
      <c r="O286" t="s">
        <v>949</v>
      </c>
      <c r="P286" s="6">
        <v>44707</v>
      </c>
      <c r="R286" s="6"/>
      <c r="AD286" t="s">
        <v>387</v>
      </c>
      <c r="AE286">
        <v>6.2</v>
      </c>
      <c r="AF286" t="s">
        <v>1443</v>
      </c>
      <c r="AG286" s="672">
        <v>0</v>
      </c>
      <c r="AH286" s="2358" t="s">
        <v>1444</v>
      </c>
    </row>
    <row r="287" spans="1:46" ht="15.75">
      <c r="A287" s="2209" t="s">
        <v>1574</v>
      </c>
      <c r="D287" t="s">
        <v>928</v>
      </c>
      <c r="E287" t="s">
        <v>1626</v>
      </c>
      <c r="H287" s="1859"/>
      <c r="I287" s="1859"/>
      <c r="J287" s="1859"/>
      <c r="K287" t="s">
        <v>387</v>
      </c>
      <c r="L287" t="s">
        <v>1626</v>
      </c>
      <c r="M287" t="s">
        <v>1626</v>
      </c>
      <c r="N287" t="s">
        <v>1039</v>
      </c>
      <c r="O287" t="s">
        <v>949</v>
      </c>
      <c r="P287" s="6">
        <v>44683</v>
      </c>
      <c r="R287" s="6"/>
      <c r="AD287" t="s">
        <v>387</v>
      </c>
      <c r="AE287">
        <v>7</v>
      </c>
      <c r="AF287" t="s">
        <v>1443</v>
      </c>
      <c r="AG287" s="672">
        <v>0</v>
      </c>
      <c r="AH287" s="2358" t="s">
        <v>1444</v>
      </c>
    </row>
    <row r="288" spans="1:46" ht="15.75">
      <c r="A288" s="2209" t="s">
        <v>1574</v>
      </c>
      <c r="D288" t="s">
        <v>928</v>
      </c>
      <c r="E288" t="s">
        <v>1627</v>
      </c>
      <c r="H288" s="1859"/>
      <c r="I288" s="1859"/>
      <c r="J288" s="1859"/>
      <c r="K288" t="s">
        <v>387</v>
      </c>
      <c r="L288" t="s">
        <v>1627</v>
      </c>
      <c r="M288" t="s">
        <v>1627</v>
      </c>
      <c r="N288" t="s">
        <v>1039</v>
      </c>
      <c r="O288" t="s">
        <v>949</v>
      </c>
      <c r="P288" s="6">
        <v>44683</v>
      </c>
      <c r="R288" s="6"/>
      <c r="AD288" t="s">
        <v>387</v>
      </c>
      <c r="AE288">
        <v>7</v>
      </c>
      <c r="AF288" t="s">
        <v>1443</v>
      </c>
      <c r="AG288" s="672">
        <v>0</v>
      </c>
      <c r="AH288" s="2358" t="s">
        <v>1444</v>
      </c>
    </row>
    <row r="289" spans="1:46" ht="14.25" customHeight="1">
      <c r="A289" s="2209" t="s">
        <v>1628</v>
      </c>
      <c r="E289" t="s">
        <v>1629</v>
      </c>
      <c r="F289" t="s">
        <v>1629</v>
      </c>
      <c r="G289" t="s">
        <v>1629</v>
      </c>
      <c r="H289" t="s">
        <v>1630</v>
      </c>
      <c r="K289" t="s">
        <v>141</v>
      </c>
      <c r="L289" t="s">
        <v>1629</v>
      </c>
      <c r="M289" t="s">
        <v>1629</v>
      </c>
      <c r="N289" t="s">
        <v>1039</v>
      </c>
      <c r="O289" t="s">
        <v>949</v>
      </c>
      <c r="P289" s="6">
        <v>44341</v>
      </c>
      <c r="Q289">
        <v>50</v>
      </c>
      <c r="R289" s="6">
        <v>44979</v>
      </c>
      <c r="S289">
        <v>21.266666666666666</v>
      </c>
      <c r="T289">
        <v>21</v>
      </c>
      <c r="U289">
        <v>1.7416666666666667</v>
      </c>
      <c r="W289" t="s">
        <v>1629</v>
      </c>
      <c r="AD289" t="s">
        <v>141</v>
      </c>
      <c r="AE289">
        <v>20.066666666666666</v>
      </c>
      <c r="AG289" s="672">
        <v>1</v>
      </c>
      <c r="AH289" s="2358" t="s">
        <v>141</v>
      </c>
      <c r="AI289" s="672"/>
      <c r="AJ289" s="672"/>
      <c r="AK289" s="672"/>
      <c r="AL289" s="672"/>
      <c r="AM289" s="672"/>
      <c r="AN289" s="672"/>
      <c r="AO289" s="672"/>
      <c r="AP289" s="672"/>
      <c r="AQ289" s="672"/>
      <c r="AR289" s="672"/>
      <c r="AS289" s="672"/>
      <c r="AT289" s="672"/>
    </row>
    <row r="290" spans="1:46" ht="15" customHeight="1">
      <c r="A290" s="2209" t="s">
        <v>1628</v>
      </c>
      <c r="E290" t="s">
        <v>1631</v>
      </c>
      <c r="F290" t="s">
        <v>1631</v>
      </c>
      <c r="G290" t="s">
        <v>1631</v>
      </c>
      <c r="H290" t="s">
        <v>1632</v>
      </c>
      <c r="K290" t="s">
        <v>141</v>
      </c>
      <c r="L290" t="s">
        <v>1631</v>
      </c>
      <c r="M290" t="s">
        <v>1631</v>
      </c>
      <c r="N290" t="s">
        <v>1039</v>
      </c>
      <c r="O290" t="s">
        <v>949</v>
      </c>
      <c r="P290" s="6">
        <v>44341</v>
      </c>
      <c r="Q290">
        <v>47</v>
      </c>
      <c r="R290" s="6">
        <v>44979</v>
      </c>
      <c r="S290">
        <v>21.266666666666666</v>
      </c>
      <c r="T290">
        <v>21</v>
      </c>
      <c r="U290">
        <v>1.7416666666666667</v>
      </c>
      <c r="W290" t="s">
        <v>1631</v>
      </c>
      <c r="AD290" t="s">
        <v>141</v>
      </c>
      <c r="AE290">
        <v>20.066666666666666</v>
      </c>
      <c r="AG290" s="672">
        <v>1</v>
      </c>
      <c r="AH290" s="2358" t="s">
        <v>141</v>
      </c>
      <c r="AI290" s="672"/>
      <c r="AJ290" s="672"/>
      <c r="AK290" s="672"/>
      <c r="AL290" s="672"/>
      <c r="AM290" s="672"/>
      <c r="AN290" s="672"/>
      <c r="AO290" s="672"/>
      <c r="AP290" s="672"/>
      <c r="AQ290" s="672"/>
      <c r="AR290" s="672"/>
      <c r="AS290" s="672"/>
      <c r="AT290" s="672"/>
    </row>
    <row r="291" spans="1:46">
      <c r="A291" s="2209" t="s">
        <v>1628</v>
      </c>
      <c r="E291" t="s">
        <v>1633</v>
      </c>
      <c r="F291" t="s">
        <v>1633</v>
      </c>
      <c r="G291" t="s">
        <v>1633</v>
      </c>
      <c r="H291" t="s">
        <v>1634</v>
      </c>
      <c r="K291" t="s">
        <v>141</v>
      </c>
      <c r="L291" t="s">
        <v>1633</v>
      </c>
      <c r="M291" t="s">
        <v>1633</v>
      </c>
      <c r="N291" t="s">
        <v>1039</v>
      </c>
      <c r="O291" t="s">
        <v>949</v>
      </c>
      <c r="P291" s="6">
        <v>44341</v>
      </c>
      <c r="Q291">
        <v>45</v>
      </c>
      <c r="R291" s="6">
        <v>44978</v>
      </c>
      <c r="S291">
        <v>21.266666666666666</v>
      </c>
      <c r="T291">
        <v>21</v>
      </c>
      <c r="U291">
        <v>1.7416666666666667</v>
      </c>
      <c r="W291" t="s">
        <v>1633</v>
      </c>
      <c r="AD291" t="s">
        <v>141</v>
      </c>
      <c r="AE291">
        <v>20.066666666666666</v>
      </c>
      <c r="AF291" t="s">
        <v>1635</v>
      </c>
      <c r="AG291" s="672">
        <v>1</v>
      </c>
      <c r="AH291" s="2358" t="s">
        <v>141</v>
      </c>
      <c r="AI291" s="672"/>
      <c r="AJ291" s="672"/>
      <c r="AK291" s="672"/>
      <c r="AL291" s="672"/>
      <c r="AM291" s="672"/>
      <c r="AN291" s="672"/>
      <c r="AO291" s="672"/>
      <c r="AP291" s="672"/>
      <c r="AQ291" s="672"/>
      <c r="AR291" s="672"/>
      <c r="AS291" s="672"/>
      <c r="AT291" s="672"/>
    </row>
    <row r="292" spans="1:46">
      <c r="A292" s="2209" t="s">
        <v>1628</v>
      </c>
      <c r="E292" t="s">
        <v>1636</v>
      </c>
      <c r="F292" t="s">
        <v>1636</v>
      </c>
      <c r="G292" t="s">
        <v>1636</v>
      </c>
      <c r="H292" t="s">
        <v>1637</v>
      </c>
      <c r="K292" t="s">
        <v>141</v>
      </c>
      <c r="L292" t="s">
        <v>1636</v>
      </c>
      <c r="M292" t="s">
        <v>1636</v>
      </c>
      <c r="N292" t="s">
        <v>1039</v>
      </c>
      <c r="O292" t="s">
        <v>949</v>
      </c>
      <c r="P292" s="6">
        <v>44341</v>
      </c>
      <c r="Q292">
        <v>35</v>
      </c>
      <c r="R292" s="6">
        <v>44979</v>
      </c>
      <c r="S292">
        <v>21.266666666666666</v>
      </c>
      <c r="T292">
        <v>21</v>
      </c>
      <c r="U292">
        <v>1.7416666666666667</v>
      </c>
      <c r="W292" t="s">
        <v>1636</v>
      </c>
      <c r="AD292" t="s">
        <v>141</v>
      </c>
      <c r="AE292">
        <v>20.066666666666666</v>
      </c>
      <c r="AG292" s="672">
        <v>1</v>
      </c>
      <c r="AH292" s="2358" t="s">
        <v>141</v>
      </c>
      <c r="AI292" s="672"/>
      <c r="AJ292" s="672"/>
      <c r="AK292" s="672"/>
      <c r="AL292" s="672"/>
      <c r="AM292" s="672"/>
      <c r="AN292" s="672"/>
      <c r="AO292" s="672"/>
      <c r="AP292" s="672"/>
      <c r="AQ292" s="672"/>
      <c r="AR292" s="672"/>
      <c r="AS292" s="672"/>
      <c r="AT292" s="672"/>
    </row>
    <row r="293" spans="1:46">
      <c r="A293" s="2209" t="s">
        <v>1628</v>
      </c>
      <c r="E293" t="s">
        <v>1638</v>
      </c>
      <c r="F293" t="s">
        <v>1638</v>
      </c>
      <c r="G293" t="s">
        <v>1638</v>
      </c>
      <c r="H293" t="s">
        <v>1639</v>
      </c>
      <c r="K293" t="s">
        <v>141</v>
      </c>
      <c r="L293" t="s">
        <v>1638</v>
      </c>
      <c r="M293" t="s">
        <v>1638</v>
      </c>
      <c r="N293" t="s">
        <v>1039</v>
      </c>
      <c r="O293" t="s">
        <v>13</v>
      </c>
      <c r="P293" s="6">
        <v>44341</v>
      </c>
      <c r="Q293">
        <v>38</v>
      </c>
      <c r="R293" s="6">
        <v>44979</v>
      </c>
      <c r="S293">
        <v>21.266666666666666</v>
      </c>
      <c r="T293">
        <v>21</v>
      </c>
      <c r="U293">
        <v>1.7416666666666667</v>
      </c>
      <c r="W293" t="s">
        <v>1638</v>
      </c>
      <c r="AD293" t="s">
        <v>141</v>
      </c>
      <c r="AE293">
        <v>20.066666666666666</v>
      </c>
      <c r="AG293" s="672">
        <v>1</v>
      </c>
      <c r="AH293" s="2358" t="s">
        <v>141</v>
      </c>
      <c r="AI293" s="672"/>
      <c r="AJ293" s="672"/>
      <c r="AK293" s="672"/>
      <c r="AL293" s="672"/>
      <c r="AM293" s="672"/>
      <c r="AN293" s="672"/>
      <c r="AO293" s="672"/>
      <c r="AP293" s="672"/>
      <c r="AQ293" s="672"/>
      <c r="AR293" s="672"/>
      <c r="AS293" s="672"/>
      <c r="AT293" s="672"/>
    </row>
    <row r="294" spans="1:46">
      <c r="A294" s="2209" t="s">
        <v>1628</v>
      </c>
      <c r="E294" t="s">
        <v>1640</v>
      </c>
      <c r="F294" t="s">
        <v>1640</v>
      </c>
      <c r="G294" t="s">
        <v>1640</v>
      </c>
      <c r="H294" t="s">
        <v>1641</v>
      </c>
      <c r="K294" t="s">
        <v>141</v>
      </c>
      <c r="L294" t="s">
        <v>1640</v>
      </c>
      <c r="M294" t="s">
        <v>1640</v>
      </c>
      <c r="N294" t="s">
        <v>1039</v>
      </c>
      <c r="O294" t="s">
        <v>13</v>
      </c>
      <c r="P294" s="6">
        <v>44341</v>
      </c>
      <c r="Q294">
        <v>50</v>
      </c>
      <c r="R294" s="6">
        <v>44978</v>
      </c>
      <c r="S294">
        <v>21.266666666666666</v>
      </c>
      <c r="T294">
        <v>21</v>
      </c>
      <c r="U294">
        <v>1.7416666666666667</v>
      </c>
      <c r="W294" t="s">
        <v>1640</v>
      </c>
      <c r="AD294" t="s">
        <v>141</v>
      </c>
      <c r="AE294">
        <v>20.066666666666666</v>
      </c>
      <c r="AF294" t="s">
        <v>1635</v>
      </c>
      <c r="AG294" s="672">
        <v>1</v>
      </c>
      <c r="AH294" s="2358" t="s">
        <v>141</v>
      </c>
      <c r="AI294" s="672"/>
      <c r="AJ294" s="672"/>
      <c r="AK294" s="672"/>
      <c r="AL294" s="672"/>
      <c r="AM294" s="672"/>
      <c r="AN294" s="672"/>
      <c r="AO294" s="672"/>
      <c r="AP294" s="672"/>
      <c r="AQ294" s="672"/>
      <c r="AR294" s="672"/>
      <c r="AS294" s="672"/>
      <c r="AT294" s="672"/>
    </row>
    <row r="295" spans="1:46">
      <c r="A295" s="2209" t="s">
        <v>1628</v>
      </c>
      <c r="E295" t="s">
        <v>1642</v>
      </c>
      <c r="F295" t="s">
        <v>1642</v>
      </c>
      <c r="G295" t="s">
        <v>1643</v>
      </c>
      <c r="H295" t="s">
        <v>1644</v>
      </c>
      <c r="K295" t="s">
        <v>141</v>
      </c>
      <c r="L295" t="s">
        <v>1642</v>
      </c>
      <c r="M295" t="s">
        <v>1642</v>
      </c>
      <c r="N295" t="s">
        <v>1248</v>
      </c>
      <c r="O295" t="s">
        <v>949</v>
      </c>
      <c r="P295" s="6">
        <v>44349</v>
      </c>
      <c r="Q295">
        <v>37</v>
      </c>
      <c r="R295" s="6">
        <v>44980</v>
      </c>
      <c r="S295">
        <v>21.033333333333335</v>
      </c>
      <c r="T295">
        <v>21</v>
      </c>
      <c r="U295">
        <v>1.7250000000000001</v>
      </c>
      <c r="W295" t="s">
        <v>1642</v>
      </c>
      <c r="AD295" t="s">
        <v>141</v>
      </c>
      <c r="AE295">
        <v>19.8</v>
      </c>
      <c r="AG295" s="672">
        <v>1</v>
      </c>
      <c r="AH295" s="2358" t="s">
        <v>141</v>
      </c>
      <c r="AI295" s="672"/>
      <c r="AJ295" s="672"/>
      <c r="AK295" s="672"/>
      <c r="AL295" s="672"/>
      <c r="AM295" s="672"/>
      <c r="AN295" s="672"/>
      <c r="AO295" s="672"/>
      <c r="AP295" s="672"/>
      <c r="AQ295" s="672"/>
      <c r="AR295" s="672"/>
      <c r="AS295" s="672"/>
      <c r="AT295" s="672"/>
    </row>
    <row r="296" spans="1:46">
      <c r="A296" s="2209" t="s">
        <v>1628</v>
      </c>
      <c r="E296" t="s">
        <v>1645</v>
      </c>
      <c r="F296" t="s">
        <v>1645</v>
      </c>
      <c r="G296" t="s">
        <v>1645</v>
      </c>
      <c r="H296" t="s">
        <v>1646</v>
      </c>
      <c r="K296" t="s">
        <v>141</v>
      </c>
      <c r="L296" t="s">
        <v>1645</v>
      </c>
      <c r="M296" t="s">
        <v>1645</v>
      </c>
      <c r="N296" t="s">
        <v>1248</v>
      </c>
      <c r="O296" t="s">
        <v>949</v>
      </c>
      <c r="P296" s="6">
        <v>44349</v>
      </c>
      <c r="Q296">
        <v>42</v>
      </c>
      <c r="R296" s="6">
        <v>44980</v>
      </c>
      <c r="S296">
        <v>21.033333333333335</v>
      </c>
      <c r="T296">
        <v>21</v>
      </c>
      <c r="U296">
        <v>1.7250000000000001</v>
      </c>
      <c r="W296" t="s">
        <v>1645</v>
      </c>
      <c r="AD296" t="s">
        <v>141</v>
      </c>
      <c r="AE296">
        <v>19.8</v>
      </c>
      <c r="AG296" s="672">
        <v>1</v>
      </c>
      <c r="AH296" s="2358" t="s">
        <v>141</v>
      </c>
      <c r="AI296" s="672"/>
      <c r="AJ296" s="672"/>
      <c r="AK296" s="672"/>
      <c r="AL296" s="672"/>
      <c r="AM296" s="672"/>
      <c r="AN296" s="672"/>
      <c r="AO296" s="672"/>
      <c r="AP296" s="672"/>
      <c r="AQ296" s="672"/>
      <c r="AR296" s="672"/>
      <c r="AS296" s="672"/>
      <c r="AT296" s="672"/>
    </row>
    <row r="297" spans="1:46">
      <c r="A297" s="2209" t="s">
        <v>1628</v>
      </c>
      <c r="E297" t="s">
        <v>1647</v>
      </c>
      <c r="F297" t="s">
        <v>1647</v>
      </c>
      <c r="G297" t="s">
        <v>1647</v>
      </c>
      <c r="H297" t="s">
        <v>1648</v>
      </c>
      <c r="K297" t="s">
        <v>141</v>
      </c>
      <c r="L297" t="s">
        <v>1647</v>
      </c>
      <c r="M297" t="s">
        <v>1647</v>
      </c>
      <c r="N297" t="s">
        <v>1248</v>
      </c>
      <c r="O297" t="s">
        <v>949</v>
      </c>
      <c r="P297" s="6">
        <v>44349</v>
      </c>
      <c r="Q297">
        <v>35</v>
      </c>
      <c r="R297" s="6">
        <v>44980</v>
      </c>
      <c r="S297">
        <v>21.033333333333335</v>
      </c>
      <c r="T297">
        <v>21</v>
      </c>
      <c r="U297">
        <v>1.7250000000000001</v>
      </c>
      <c r="W297" t="s">
        <v>1647</v>
      </c>
      <c r="AD297" t="s">
        <v>141</v>
      </c>
      <c r="AE297">
        <v>19.8</v>
      </c>
      <c r="AG297" s="672">
        <v>1</v>
      </c>
      <c r="AH297" s="2358" t="s">
        <v>141</v>
      </c>
      <c r="AI297" s="672"/>
      <c r="AJ297" s="672"/>
      <c r="AK297" s="672"/>
      <c r="AL297" s="672"/>
      <c r="AM297" s="672"/>
      <c r="AN297" s="672"/>
      <c r="AO297" s="672"/>
      <c r="AP297" s="672"/>
      <c r="AQ297" s="672"/>
      <c r="AR297" s="672"/>
      <c r="AS297" s="672"/>
      <c r="AT297" s="672"/>
    </row>
    <row r="298" spans="1:46">
      <c r="A298" s="2209" t="s">
        <v>1628</v>
      </c>
      <c r="E298" t="s">
        <v>1649</v>
      </c>
      <c r="F298" t="s">
        <v>1649</v>
      </c>
      <c r="G298" t="s">
        <v>1649</v>
      </c>
      <c r="H298" t="s">
        <v>1650</v>
      </c>
      <c r="K298" t="s">
        <v>141</v>
      </c>
      <c r="L298" t="s">
        <v>1649</v>
      </c>
      <c r="M298" t="s">
        <v>1649</v>
      </c>
      <c r="N298" t="s">
        <v>1248</v>
      </c>
      <c r="O298" t="s">
        <v>949</v>
      </c>
      <c r="P298" s="6">
        <v>44349</v>
      </c>
      <c r="Q298">
        <v>36</v>
      </c>
      <c r="R298" s="6">
        <v>44979</v>
      </c>
      <c r="S298">
        <v>21.033333333333335</v>
      </c>
      <c r="T298">
        <v>21</v>
      </c>
      <c r="U298">
        <v>1.7250000000000001</v>
      </c>
      <c r="W298" t="s">
        <v>1649</v>
      </c>
      <c r="AD298" t="s">
        <v>141</v>
      </c>
      <c r="AE298">
        <v>19.8</v>
      </c>
      <c r="AF298" t="s">
        <v>1635</v>
      </c>
      <c r="AG298" s="672">
        <v>1</v>
      </c>
      <c r="AH298" s="2358" t="s">
        <v>141</v>
      </c>
      <c r="AI298" s="672"/>
      <c r="AJ298" s="672"/>
      <c r="AK298" s="672"/>
      <c r="AL298" s="672"/>
      <c r="AM298" s="672"/>
      <c r="AN298" s="672"/>
      <c r="AO298" s="672"/>
      <c r="AP298" s="672"/>
      <c r="AQ298" s="672"/>
      <c r="AR298" s="672"/>
      <c r="AS298" s="672"/>
      <c r="AT298" s="672"/>
    </row>
    <row r="299" spans="1:46">
      <c r="A299" s="2209" t="s">
        <v>1628</v>
      </c>
      <c r="E299" t="s">
        <v>1651</v>
      </c>
      <c r="K299" t="s">
        <v>387</v>
      </c>
      <c r="L299" t="s">
        <v>1651</v>
      </c>
      <c r="M299" t="s">
        <v>1651</v>
      </c>
      <c r="N299" t="s">
        <v>994</v>
      </c>
      <c r="O299" t="s">
        <v>949</v>
      </c>
      <c r="P299" s="6">
        <v>44716</v>
      </c>
      <c r="R299" s="6"/>
      <c r="AD299" t="s">
        <v>387</v>
      </c>
      <c r="AE299">
        <v>7.5666666666666664</v>
      </c>
      <c r="AF299" t="s">
        <v>1443</v>
      </c>
      <c r="AG299" s="672">
        <v>0</v>
      </c>
      <c r="AH299" s="2358" t="s">
        <v>1447</v>
      </c>
    </row>
    <row r="300" spans="1:46">
      <c r="A300" s="2209" t="s">
        <v>1628</v>
      </c>
      <c r="E300" t="s">
        <v>1652</v>
      </c>
      <c r="K300" t="s">
        <v>387</v>
      </c>
      <c r="L300" t="s">
        <v>1652</v>
      </c>
      <c r="M300" t="s">
        <v>1652</v>
      </c>
      <c r="N300" t="s">
        <v>994</v>
      </c>
      <c r="O300" t="s">
        <v>949</v>
      </c>
      <c r="P300" s="6">
        <v>44716</v>
      </c>
      <c r="R300" s="6"/>
      <c r="AD300" t="s">
        <v>387</v>
      </c>
      <c r="AE300">
        <v>7.5666666666666664</v>
      </c>
      <c r="AF300" t="s">
        <v>1443</v>
      </c>
      <c r="AG300" s="672">
        <v>0</v>
      </c>
      <c r="AH300" s="2358" t="s">
        <v>1447</v>
      </c>
    </row>
    <row r="301" spans="1:46">
      <c r="A301" s="2209" t="s">
        <v>1628</v>
      </c>
      <c r="E301" t="s">
        <v>1653</v>
      </c>
      <c r="K301" t="s">
        <v>387</v>
      </c>
      <c r="L301" t="s">
        <v>1653</v>
      </c>
      <c r="M301" t="s">
        <v>1653</v>
      </c>
      <c r="N301" t="s">
        <v>994</v>
      </c>
      <c r="O301" t="s">
        <v>949</v>
      </c>
      <c r="P301" s="6">
        <v>44716</v>
      </c>
      <c r="R301" s="6"/>
      <c r="AD301" t="s">
        <v>387</v>
      </c>
      <c r="AE301">
        <v>7.5666666666666664</v>
      </c>
      <c r="AF301" t="s">
        <v>1443</v>
      </c>
      <c r="AG301" s="672">
        <v>0</v>
      </c>
      <c r="AH301" s="2358" t="s">
        <v>1447</v>
      </c>
    </row>
    <row r="302" spans="1:46">
      <c r="A302" s="2209" t="s">
        <v>1628</v>
      </c>
      <c r="E302" t="s">
        <v>1654</v>
      </c>
      <c r="K302" t="s">
        <v>387</v>
      </c>
      <c r="L302" t="s">
        <v>1654</v>
      </c>
      <c r="M302" t="s">
        <v>1654</v>
      </c>
      <c r="N302" t="s">
        <v>994</v>
      </c>
      <c r="O302" t="s">
        <v>13</v>
      </c>
      <c r="P302" s="6">
        <v>44716</v>
      </c>
      <c r="R302" s="6"/>
      <c r="AD302" t="s">
        <v>387</v>
      </c>
      <c r="AE302">
        <v>7.5666666666666664</v>
      </c>
      <c r="AF302" t="s">
        <v>1443</v>
      </c>
      <c r="AG302" s="672">
        <v>0</v>
      </c>
      <c r="AH302" s="2358" t="s">
        <v>1447</v>
      </c>
    </row>
    <row r="303" spans="1:46">
      <c r="A303" s="2209" t="s">
        <v>1628</v>
      </c>
      <c r="E303" t="s">
        <v>1655</v>
      </c>
      <c r="K303" t="s">
        <v>387</v>
      </c>
      <c r="L303" t="s">
        <v>1655</v>
      </c>
      <c r="M303" t="s">
        <v>1655</v>
      </c>
      <c r="N303" t="s">
        <v>994</v>
      </c>
      <c r="O303" t="s">
        <v>13</v>
      </c>
      <c r="P303" s="6">
        <v>44716</v>
      </c>
      <c r="R303" s="6"/>
      <c r="AD303" t="s">
        <v>387</v>
      </c>
      <c r="AE303">
        <v>7.5666666666666664</v>
      </c>
      <c r="AF303" t="s">
        <v>1443</v>
      </c>
      <c r="AG303" s="672">
        <v>0</v>
      </c>
      <c r="AH303" s="2358" t="s">
        <v>1447</v>
      </c>
    </row>
    <row r="304" spans="1:46">
      <c r="A304" s="2209" t="s">
        <v>1628</v>
      </c>
      <c r="E304" t="s">
        <v>1656</v>
      </c>
      <c r="K304" t="s">
        <v>387</v>
      </c>
      <c r="L304" t="s">
        <v>1656</v>
      </c>
      <c r="M304" t="s">
        <v>1656</v>
      </c>
      <c r="N304" t="s">
        <v>994</v>
      </c>
      <c r="O304" t="s">
        <v>13</v>
      </c>
      <c r="P304" s="6">
        <v>44716</v>
      </c>
      <c r="R304" s="6"/>
      <c r="AD304" t="s">
        <v>387</v>
      </c>
      <c r="AE304">
        <v>7.5666666666666664</v>
      </c>
      <c r="AF304" t="s">
        <v>1443</v>
      </c>
      <c r="AG304" s="672">
        <v>0</v>
      </c>
      <c r="AH304" s="2358" t="s">
        <v>1447</v>
      </c>
    </row>
    <row r="305" spans="1:46">
      <c r="A305" s="2209" t="s">
        <v>1628</v>
      </c>
      <c r="E305" t="s">
        <v>1657</v>
      </c>
      <c r="K305" t="s">
        <v>387</v>
      </c>
      <c r="L305" t="s">
        <v>1657</v>
      </c>
      <c r="M305" t="s">
        <v>1657</v>
      </c>
      <c r="N305" t="s">
        <v>994</v>
      </c>
      <c r="O305" t="s">
        <v>13</v>
      </c>
      <c r="P305" s="6">
        <v>44716</v>
      </c>
      <c r="R305" s="6"/>
      <c r="AD305" t="s">
        <v>387</v>
      </c>
      <c r="AE305">
        <v>7.5666666666666664</v>
      </c>
      <c r="AF305" t="s">
        <v>1443</v>
      </c>
      <c r="AG305" s="672">
        <v>0</v>
      </c>
      <c r="AH305" s="2358" t="s">
        <v>1447</v>
      </c>
    </row>
    <row r="306" spans="1:46">
      <c r="A306" s="2209" t="s">
        <v>1628</v>
      </c>
      <c r="E306" t="s">
        <v>1658</v>
      </c>
      <c r="K306" t="s">
        <v>387</v>
      </c>
      <c r="L306" t="s">
        <v>1658</v>
      </c>
      <c r="M306" t="s">
        <v>1658</v>
      </c>
      <c r="N306" t="s">
        <v>994</v>
      </c>
      <c r="O306" t="s">
        <v>13</v>
      </c>
      <c r="P306" s="6">
        <v>44716</v>
      </c>
      <c r="R306" s="6"/>
      <c r="AD306" t="s">
        <v>387</v>
      </c>
      <c r="AE306">
        <v>7.5666666666666664</v>
      </c>
      <c r="AF306" t="s">
        <v>1443</v>
      </c>
      <c r="AG306" s="672">
        <v>0</v>
      </c>
      <c r="AH306" s="2358" t="s">
        <v>1447</v>
      </c>
    </row>
    <row r="307" spans="1:46">
      <c r="A307" s="2209" t="s">
        <v>1628</v>
      </c>
      <c r="E307" t="s">
        <v>1659</v>
      </c>
      <c r="F307" t="s">
        <v>1659</v>
      </c>
      <c r="G307" t="s">
        <v>1659</v>
      </c>
      <c r="H307" t="s">
        <v>1660</v>
      </c>
      <c r="K307" t="s">
        <v>387</v>
      </c>
      <c r="L307" t="s">
        <v>1659</v>
      </c>
      <c r="M307" t="s">
        <v>1659</v>
      </c>
      <c r="N307" t="s">
        <v>994</v>
      </c>
      <c r="O307" t="s">
        <v>949</v>
      </c>
      <c r="P307" s="6">
        <v>44512</v>
      </c>
      <c r="Q307">
        <v>32</v>
      </c>
      <c r="R307" s="6">
        <v>44979</v>
      </c>
      <c r="S307">
        <v>15.566666666666666</v>
      </c>
      <c r="T307">
        <v>16</v>
      </c>
      <c r="U307">
        <v>1.2777777777777777</v>
      </c>
      <c r="W307" t="s">
        <v>1659</v>
      </c>
      <c r="AD307" t="s">
        <v>387</v>
      </c>
      <c r="AE307">
        <v>14.366666666666667</v>
      </c>
      <c r="AG307" s="672">
        <v>1</v>
      </c>
      <c r="AH307" s="2358" t="s">
        <v>932</v>
      </c>
      <c r="AI307" s="672"/>
      <c r="AJ307" s="672"/>
      <c r="AK307" s="672"/>
      <c r="AL307" s="672"/>
      <c r="AM307" s="672"/>
      <c r="AN307" s="672"/>
      <c r="AO307" s="672"/>
      <c r="AP307" s="672"/>
      <c r="AQ307" s="672"/>
      <c r="AR307" s="672"/>
      <c r="AS307" s="672"/>
      <c r="AT307" s="672"/>
    </row>
    <row r="308" spans="1:46" ht="13.5" customHeight="1">
      <c r="A308" s="2209" t="s">
        <v>1628</v>
      </c>
      <c r="E308" t="s">
        <v>1661</v>
      </c>
      <c r="F308" t="s">
        <v>1661</v>
      </c>
      <c r="G308" t="s">
        <v>1661</v>
      </c>
      <c r="H308" t="s">
        <v>1662</v>
      </c>
      <c r="K308" t="s">
        <v>387</v>
      </c>
      <c r="L308" t="s">
        <v>1661</v>
      </c>
      <c r="M308" t="s">
        <v>1661</v>
      </c>
      <c r="N308" t="s">
        <v>994</v>
      </c>
      <c r="O308" t="s">
        <v>13</v>
      </c>
      <c r="P308" s="6">
        <v>44512</v>
      </c>
      <c r="Q308">
        <v>32</v>
      </c>
      <c r="R308" s="6">
        <v>44979</v>
      </c>
      <c r="S308">
        <v>15.566666666666666</v>
      </c>
      <c r="T308">
        <v>16</v>
      </c>
      <c r="U308">
        <v>1.2777777777777777</v>
      </c>
      <c r="W308" t="s">
        <v>1661</v>
      </c>
      <c r="AD308" t="s">
        <v>387</v>
      </c>
      <c r="AE308">
        <v>14.366666666666667</v>
      </c>
      <c r="AF308" t="s">
        <v>1635</v>
      </c>
      <c r="AG308" s="672">
        <v>1</v>
      </c>
      <c r="AH308" s="2358" t="s">
        <v>932</v>
      </c>
      <c r="AI308" s="672"/>
      <c r="AJ308" s="672"/>
      <c r="AK308" s="672"/>
      <c r="AL308" s="672"/>
      <c r="AM308" s="672"/>
      <c r="AN308" s="672"/>
      <c r="AO308" s="672"/>
      <c r="AP308" s="672"/>
      <c r="AQ308" s="672"/>
      <c r="AR308" s="672"/>
      <c r="AS308" s="672"/>
      <c r="AT308" s="672"/>
    </row>
    <row r="309" spans="1:46">
      <c r="A309" s="2209" t="s">
        <v>1663</v>
      </c>
      <c r="E309" t="s">
        <v>1664</v>
      </c>
      <c r="K309" t="s">
        <v>387</v>
      </c>
      <c r="L309" t="s">
        <v>1664</v>
      </c>
      <c r="M309" t="s">
        <v>1664</v>
      </c>
      <c r="N309" t="s">
        <v>1248</v>
      </c>
      <c r="O309" t="s">
        <v>949</v>
      </c>
      <c r="P309" s="6">
        <v>44762</v>
      </c>
      <c r="AD309" t="s">
        <v>387</v>
      </c>
      <c r="AE309">
        <v>6.9333333333333336</v>
      </c>
      <c r="AF309" t="s">
        <v>1443</v>
      </c>
      <c r="AG309" s="672">
        <v>0</v>
      </c>
      <c r="AH309" s="2358" t="s">
        <v>1447</v>
      </c>
    </row>
    <row r="310" spans="1:46">
      <c r="A310" s="2209" t="s">
        <v>1663</v>
      </c>
      <c r="E310" t="s">
        <v>1665</v>
      </c>
      <c r="K310" t="s">
        <v>387</v>
      </c>
      <c r="L310" t="s">
        <v>1665</v>
      </c>
      <c r="M310" t="s">
        <v>1665</v>
      </c>
      <c r="N310" t="s">
        <v>1248</v>
      </c>
      <c r="O310" t="s">
        <v>949</v>
      </c>
      <c r="P310" s="6">
        <v>44762</v>
      </c>
      <c r="AD310" t="s">
        <v>387</v>
      </c>
      <c r="AE310">
        <v>6.9333333333333336</v>
      </c>
      <c r="AF310" t="s">
        <v>1443</v>
      </c>
      <c r="AG310" s="672">
        <v>0</v>
      </c>
      <c r="AH310" s="2358" t="s">
        <v>1447</v>
      </c>
    </row>
    <row r="311" spans="1:46">
      <c r="A311" s="2209" t="s">
        <v>1663</v>
      </c>
      <c r="E311" t="s">
        <v>1666</v>
      </c>
      <c r="K311" t="s">
        <v>387</v>
      </c>
      <c r="L311" t="s">
        <v>1666</v>
      </c>
      <c r="M311" t="s">
        <v>1666</v>
      </c>
      <c r="N311" t="s">
        <v>1248</v>
      </c>
      <c r="O311" t="s">
        <v>949</v>
      </c>
      <c r="P311" s="6">
        <v>44762</v>
      </c>
      <c r="AD311" t="s">
        <v>387</v>
      </c>
      <c r="AE311">
        <v>6.9333333333333336</v>
      </c>
      <c r="AF311" t="s">
        <v>1443</v>
      </c>
      <c r="AG311" s="672">
        <v>0</v>
      </c>
      <c r="AH311" s="2358" t="s">
        <v>1447</v>
      </c>
    </row>
    <row r="312" spans="1:46">
      <c r="A312" s="2209" t="s">
        <v>1663</v>
      </c>
      <c r="E312" t="s">
        <v>1667</v>
      </c>
      <c r="K312" t="s">
        <v>387</v>
      </c>
      <c r="L312" t="s">
        <v>1667</v>
      </c>
      <c r="M312" t="s">
        <v>1667</v>
      </c>
      <c r="N312" t="s">
        <v>1248</v>
      </c>
      <c r="O312" t="s">
        <v>949</v>
      </c>
      <c r="P312" s="6">
        <v>44762</v>
      </c>
      <c r="AD312" t="s">
        <v>387</v>
      </c>
      <c r="AE312">
        <v>6.9333333333333336</v>
      </c>
      <c r="AF312" t="s">
        <v>1443</v>
      </c>
      <c r="AG312" s="672">
        <v>0</v>
      </c>
      <c r="AH312" s="2358" t="s">
        <v>1447</v>
      </c>
    </row>
    <row r="313" spans="1:46">
      <c r="A313" s="2209" t="s">
        <v>1663</v>
      </c>
      <c r="E313" t="s">
        <v>1668</v>
      </c>
      <c r="K313" t="s">
        <v>387</v>
      </c>
      <c r="L313" t="s">
        <v>1668</v>
      </c>
      <c r="M313" t="s">
        <v>1668</v>
      </c>
      <c r="N313" t="s">
        <v>1248</v>
      </c>
      <c r="O313" t="s">
        <v>949</v>
      </c>
      <c r="P313" s="6">
        <v>44762</v>
      </c>
      <c r="AD313" t="s">
        <v>387</v>
      </c>
      <c r="AE313">
        <v>6.9333333333333336</v>
      </c>
      <c r="AF313" t="s">
        <v>1443</v>
      </c>
      <c r="AG313" s="672">
        <v>0</v>
      </c>
      <c r="AH313" s="2358" t="s">
        <v>1447</v>
      </c>
    </row>
    <row r="314" spans="1:46">
      <c r="A314" s="2209" t="s">
        <v>1663</v>
      </c>
      <c r="E314" t="s">
        <v>1669</v>
      </c>
      <c r="K314" t="s">
        <v>387</v>
      </c>
      <c r="L314" t="s">
        <v>1669</v>
      </c>
      <c r="M314" t="s">
        <v>1669</v>
      </c>
      <c r="N314" t="s">
        <v>994</v>
      </c>
      <c r="O314" t="s">
        <v>949</v>
      </c>
      <c r="P314" s="6">
        <v>44765</v>
      </c>
      <c r="AD314" t="s">
        <v>387</v>
      </c>
      <c r="AE314">
        <v>6.833333333333333</v>
      </c>
      <c r="AF314" t="s">
        <v>1443</v>
      </c>
      <c r="AG314" s="672">
        <v>0</v>
      </c>
      <c r="AH314" s="2358" t="s">
        <v>1447</v>
      </c>
    </row>
    <row r="315" spans="1:46">
      <c r="A315" s="2209" t="s">
        <v>1663</v>
      </c>
      <c r="E315" t="s">
        <v>1670</v>
      </c>
      <c r="K315" t="s">
        <v>387</v>
      </c>
      <c r="L315" t="s">
        <v>1670</v>
      </c>
      <c r="M315" t="s">
        <v>1670</v>
      </c>
      <c r="N315" t="s">
        <v>994</v>
      </c>
      <c r="O315" t="s">
        <v>949</v>
      </c>
      <c r="P315" s="6">
        <v>44765</v>
      </c>
      <c r="AD315" t="s">
        <v>387</v>
      </c>
      <c r="AE315">
        <v>6.833333333333333</v>
      </c>
      <c r="AF315" t="s">
        <v>1443</v>
      </c>
      <c r="AG315" s="672">
        <v>0</v>
      </c>
      <c r="AH315" s="2358" t="s">
        <v>1447</v>
      </c>
    </row>
    <row r="316" spans="1:46">
      <c r="A316" s="2209" t="s">
        <v>1663</v>
      </c>
      <c r="E316" t="s">
        <v>1671</v>
      </c>
      <c r="K316" t="s">
        <v>387</v>
      </c>
      <c r="L316" t="s">
        <v>1671</v>
      </c>
      <c r="M316" t="s">
        <v>1671</v>
      </c>
      <c r="N316" t="s">
        <v>994</v>
      </c>
      <c r="O316" t="s">
        <v>949</v>
      </c>
      <c r="P316" s="6">
        <v>44765</v>
      </c>
      <c r="AD316" t="s">
        <v>387</v>
      </c>
      <c r="AE316">
        <v>6.833333333333333</v>
      </c>
      <c r="AF316" t="s">
        <v>1443</v>
      </c>
      <c r="AG316" s="672">
        <v>0</v>
      </c>
      <c r="AH316" s="2358" t="s">
        <v>1447</v>
      </c>
    </row>
    <row r="317" spans="1:46" s="1649" customFormat="1" ht="15.75">
      <c r="A317" s="2209" t="s">
        <v>1663</v>
      </c>
      <c r="B317"/>
      <c r="C317"/>
      <c r="D317"/>
      <c r="E317" t="s">
        <v>1672</v>
      </c>
      <c r="F317" t="s">
        <v>1673</v>
      </c>
      <c r="G317" t="s">
        <v>1674</v>
      </c>
      <c r="H317" s="1859" t="s">
        <v>1675</v>
      </c>
      <c r="I317" s="1859"/>
      <c r="J317"/>
      <c r="K317" t="s">
        <v>387</v>
      </c>
      <c r="L317" t="s">
        <v>1672</v>
      </c>
      <c r="M317" t="s">
        <v>1672</v>
      </c>
      <c r="N317" t="s">
        <v>188</v>
      </c>
      <c r="O317" t="s">
        <v>13</v>
      </c>
      <c r="P317" s="6">
        <v>44562</v>
      </c>
      <c r="Q317">
        <v>26</v>
      </c>
      <c r="R317" s="6">
        <v>45008</v>
      </c>
      <c r="S317">
        <v>15.133333333333333</v>
      </c>
      <c r="T317">
        <v>15</v>
      </c>
      <c r="U317">
        <v>1.25</v>
      </c>
      <c r="V317"/>
      <c r="W317" t="s">
        <v>1673</v>
      </c>
      <c r="X317" s="2343"/>
      <c r="Y317" s="2348"/>
      <c r="Z317" s="2348"/>
      <c r="AA317" s="2353"/>
      <c r="AB317"/>
      <c r="AC317"/>
      <c r="AD317" t="s">
        <v>387</v>
      </c>
      <c r="AE317">
        <v>13.6</v>
      </c>
      <c r="AF317"/>
      <c r="AG317" s="672">
        <v>1</v>
      </c>
      <c r="AH317" s="2358" t="s">
        <v>932</v>
      </c>
      <c r="AI317" s="1650"/>
      <c r="AJ317" s="1650"/>
      <c r="AK317" s="1650"/>
      <c r="AL317" s="1650"/>
      <c r="AM317" s="1650"/>
      <c r="AN317" s="1650"/>
      <c r="AO317" s="1650"/>
      <c r="AP317" s="1650"/>
      <c r="AQ317" s="1650"/>
      <c r="AR317" s="1650"/>
      <c r="AS317" s="1650"/>
      <c r="AT317" s="1650"/>
    </row>
    <row r="318" spans="1:46" s="1649" customFormat="1" ht="15.75">
      <c r="A318" s="2209" t="s">
        <v>1663</v>
      </c>
      <c r="B318"/>
      <c r="C318"/>
      <c r="D318"/>
      <c r="E318" t="s">
        <v>1676</v>
      </c>
      <c r="F318" t="s">
        <v>1677</v>
      </c>
      <c r="G318" t="s">
        <v>1678</v>
      </c>
      <c r="H318" s="1859" t="s">
        <v>1679</v>
      </c>
      <c r="I318" s="1859"/>
      <c r="J318"/>
      <c r="K318" t="s">
        <v>387</v>
      </c>
      <c r="L318" t="s">
        <v>1676</v>
      </c>
      <c r="M318" t="s">
        <v>1676</v>
      </c>
      <c r="N318" t="s">
        <v>188</v>
      </c>
      <c r="O318" t="s">
        <v>13</v>
      </c>
      <c r="P318" s="6">
        <v>44562</v>
      </c>
      <c r="Q318">
        <v>23</v>
      </c>
      <c r="R318" s="6">
        <v>45008</v>
      </c>
      <c r="S318">
        <v>15.133333333333333</v>
      </c>
      <c r="T318">
        <v>15</v>
      </c>
      <c r="U318">
        <v>1.25</v>
      </c>
      <c r="V318"/>
      <c r="W318" t="s">
        <v>1677</v>
      </c>
      <c r="X318" s="2343"/>
      <c r="Y318" s="2348"/>
      <c r="Z318" s="2348"/>
      <c r="AA318" s="2353"/>
      <c r="AB318"/>
      <c r="AC318"/>
      <c r="AD318" t="s">
        <v>387</v>
      </c>
      <c r="AE318">
        <v>13.6</v>
      </c>
      <c r="AF318"/>
      <c r="AG318" s="672">
        <v>1</v>
      </c>
      <c r="AH318" s="2358" t="s">
        <v>932</v>
      </c>
      <c r="AI318" s="1650"/>
      <c r="AJ318" s="1650"/>
      <c r="AK318" s="1650"/>
      <c r="AL318" s="1650"/>
      <c r="AM318" s="1650"/>
      <c r="AN318" s="1650"/>
      <c r="AO318" s="1650"/>
      <c r="AP318" s="1650"/>
      <c r="AQ318" s="1650"/>
      <c r="AR318" s="1650"/>
      <c r="AS318" s="1650"/>
      <c r="AT318" s="1650"/>
    </row>
    <row r="319" spans="1:46" s="605" customFormat="1" ht="15.75">
      <c r="A319" s="2209" t="s">
        <v>1663</v>
      </c>
      <c r="B319"/>
      <c r="C319"/>
      <c r="D319"/>
      <c r="E319" t="s">
        <v>1680</v>
      </c>
      <c r="F319" t="s">
        <v>1681</v>
      </c>
      <c r="G319" t="s">
        <v>1682</v>
      </c>
      <c r="H319" s="1859" t="s">
        <v>1683</v>
      </c>
      <c r="I319" s="1859"/>
      <c r="J319"/>
      <c r="K319" t="s">
        <v>387</v>
      </c>
      <c r="L319" t="s">
        <v>1680</v>
      </c>
      <c r="M319" t="s">
        <v>1680</v>
      </c>
      <c r="N319" t="s">
        <v>188</v>
      </c>
      <c r="O319" t="s">
        <v>13</v>
      </c>
      <c r="P319" s="6">
        <v>44562</v>
      </c>
      <c r="Q319">
        <v>23</v>
      </c>
      <c r="R319" s="6">
        <v>45008</v>
      </c>
      <c r="S319">
        <v>15.133333333333333</v>
      </c>
      <c r="T319">
        <v>15</v>
      </c>
      <c r="U319">
        <v>1.25</v>
      </c>
      <c r="V319"/>
      <c r="W319" t="s">
        <v>1681</v>
      </c>
      <c r="X319" s="2343"/>
      <c r="Y319" s="2348"/>
      <c r="Z319" s="2348"/>
      <c r="AA319" s="2353"/>
      <c r="AB319"/>
      <c r="AC319"/>
      <c r="AD319" t="s">
        <v>387</v>
      </c>
      <c r="AE319">
        <v>13.6</v>
      </c>
      <c r="AF319"/>
      <c r="AG319" s="672">
        <v>1</v>
      </c>
      <c r="AH319" s="2358" t="s">
        <v>932</v>
      </c>
      <c r="AI319" s="1760"/>
      <c r="AJ319" s="1760"/>
      <c r="AK319" s="1760"/>
      <c r="AL319" s="1760"/>
      <c r="AM319" s="1760"/>
      <c r="AN319" s="1760"/>
      <c r="AO319" s="1760"/>
      <c r="AP319" s="1760"/>
      <c r="AQ319" s="1760"/>
      <c r="AR319" s="1760"/>
      <c r="AS319" s="1760"/>
      <c r="AT319" s="1760"/>
    </row>
    <row r="320" spans="1:46" s="605" customFormat="1" ht="15.75">
      <c r="A320" s="2209" t="s">
        <v>1663</v>
      </c>
      <c r="B320"/>
      <c r="C320"/>
      <c r="D320"/>
      <c r="E320" t="s">
        <v>1684</v>
      </c>
      <c r="F320" t="s">
        <v>1685</v>
      </c>
      <c r="G320" t="s">
        <v>1686</v>
      </c>
      <c r="H320" s="1859" t="s">
        <v>1687</v>
      </c>
      <c r="I320" s="1859"/>
      <c r="J320"/>
      <c r="K320" t="s">
        <v>387</v>
      </c>
      <c r="L320" t="s">
        <v>1684</v>
      </c>
      <c r="M320" t="s">
        <v>1684</v>
      </c>
      <c r="N320" t="s">
        <v>188</v>
      </c>
      <c r="O320" t="s">
        <v>13</v>
      </c>
      <c r="P320" s="6">
        <v>44572</v>
      </c>
      <c r="Q320">
        <v>25</v>
      </c>
      <c r="R320" s="6">
        <v>45008</v>
      </c>
      <c r="S320">
        <v>14.8</v>
      </c>
      <c r="T320">
        <v>15</v>
      </c>
      <c r="U320">
        <v>1.2222222222222223</v>
      </c>
      <c r="V320"/>
      <c r="W320" t="s">
        <v>1685</v>
      </c>
      <c r="X320" s="2343"/>
      <c r="Y320" s="2348"/>
      <c r="Z320" s="2348"/>
      <c r="AA320" s="2353"/>
      <c r="AB320"/>
      <c r="AC320"/>
      <c r="AD320" t="s">
        <v>387</v>
      </c>
      <c r="AE320">
        <v>13.266666666666667</v>
      </c>
      <c r="AF320"/>
      <c r="AG320" s="672">
        <v>1</v>
      </c>
      <c r="AH320" s="2358" t="s">
        <v>932</v>
      </c>
      <c r="AI320" s="1760"/>
      <c r="AJ320" s="1760"/>
      <c r="AK320" s="1760"/>
      <c r="AL320" s="1760"/>
      <c r="AM320" s="1760"/>
      <c r="AN320" s="1760"/>
      <c r="AO320" s="1760"/>
      <c r="AP320" s="1760"/>
      <c r="AQ320" s="1760"/>
      <c r="AR320" s="1760"/>
      <c r="AS320" s="1760"/>
      <c r="AT320" s="1760"/>
    </row>
    <row r="321" spans="1:46" s="605" customFormat="1" ht="15.75">
      <c r="A321" s="2209" t="s">
        <v>1663</v>
      </c>
      <c r="B321"/>
      <c r="C321"/>
      <c r="D321"/>
      <c r="E321" t="s">
        <v>1688</v>
      </c>
      <c r="F321" t="s">
        <v>1689</v>
      </c>
      <c r="G321" t="s">
        <v>1690</v>
      </c>
      <c r="H321" s="1859" t="s">
        <v>1691</v>
      </c>
      <c r="I321" s="1859"/>
      <c r="J321"/>
      <c r="K321" t="s">
        <v>387</v>
      </c>
      <c r="L321" t="s">
        <v>1688</v>
      </c>
      <c r="M321" t="s">
        <v>1688</v>
      </c>
      <c r="N321" t="s">
        <v>188</v>
      </c>
      <c r="O321" t="s">
        <v>949</v>
      </c>
      <c r="P321" s="6">
        <v>44579</v>
      </c>
      <c r="Q321">
        <v>32</v>
      </c>
      <c r="R321" s="6">
        <v>45008</v>
      </c>
      <c r="S321">
        <v>14.566666666666666</v>
      </c>
      <c r="T321">
        <v>15</v>
      </c>
      <c r="U321">
        <v>1.2027777777777777</v>
      </c>
      <c r="V321"/>
      <c r="W321" t="s">
        <v>1689</v>
      </c>
      <c r="X321" s="2343"/>
      <c r="Y321" s="2348"/>
      <c r="Z321" s="2348"/>
      <c r="AA321" s="2353"/>
      <c r="AB321"/>
      <c r="AC321"/>
      <c r="AD321" t="s">
        <v>387</v>
      </c>
      <c r="AE321">
        <v>13.033333333333333</v>
      </c>
      <c r="AF321"/>
      <c r="AG321" s="672">
        <v>1</v>
      </c>
      <c r="AH321" s="2358" t="s">
        <v>932</v>
      </c>
      <c r="AI321" s="1760"/>
      <c r="AJ321" s="1760"/>
      <c r="AK321" s="1760"/>
      <c r="AL321" s="1760"/>
      <c r="AM321" s="1760"/>
      <c r="AN321" s="1760"/>
      <c r="AO321" s="1760"/>
      <c r="AP321" s="1760"/>
      <c r="AQ321" s="1760"/>
      <c r="AR321" s="1760"/>
      <c r="AS321" s="1760"/>
      <c r="AT321" s="1760"/>
    </row>
    <row r="322" spans="1:46" ht="15.75">
      <c r="A322" s="2209" t="s">
        <v>1663</v>
      </c>
      <c r="E322" t="s">
        <v>1692</v>
      </c>
      <c r="F322" t="s">
        <v>1693</v>
      </c>
      <c r="G322" t="s">
        <v>1694</v>
      </c>
      <c r="H322" s="1859" t="s">
        <v>1695</v>
      </c>
      <c r="I322" s="1859"/>
      <c r="K322" t="s">
        <v>387</v>
      </c>
      <c r="L322" t="s">
        <v>1692</v>
      </c>
      <c r="M322" t="s">
        <v>1692</v>
      </c>
      <c r="N322" t="s">
        <v>188</v>
      </c>
      <c r="O322" t="s">
        <v>949</v>
      </c>
      <c r="P322" s="6">
        <v>44527</v>
      </c>
      <c r="Q322">
        <v>31</v>
      </c>
      <c r="R322" s="6">
        <v>45008</v>
      </c>
      <c r="S322">
        <v>16.3</v>
      </c>
      <c r="T322">
        <v>16</v>
      </c>
      <c r="U322">
        <v>1.3444444444444446</v>
      </c>
      <c r="W322" t="s">
        <v>1693</v>
      </c>
      <c r="X322" s="2343"/>
      <c r="Y322" s="2348"/>
      <c r="Z322" s="2348"/>
      <c r="AA322" s="2353"/>
      <c r="AD322" t="s">
        <v>387</v>
      </c>
      <c r="AE322">
        <v>14.766666666666667</v>
      </c>
      <c r="AG322" s="672">
        <v>1</v>
      </c>
      <c r="AH322" s="2358" t="s">
        <v>932</v>
      </c>
      <c r="AI322" s="672"/>
      <c r="AJ322" s="672"/>
      <c r="AK322" s="672"/>
      <c r="AL322" s="672"/>
      <c r="AM322" s="672"/>
      <c r="AN322" s="672"/>
      <c r="AO322" s="672"/>
      <c r="AP322" s="672"/>
      <c r="AQ322" s="672"/>
      <c r="AR322" s="672"/>
      <c r="AS322" s="672"/>
      <c r="AT322" s="672"/>
    </row>
    <row r="323" spans="1:46" ht="15.75">
      <c r="A323" s="2209" t="s">
        <v>1663</v>
      </c>
      <c r="E323" t="s">
        <v>1696</v>
      </c>
      <c r="F323" t="s">
        <v>1697</v>
      </c>
      <c r="G323" t="s">
        <v>1698</v>
      </c>
      <c r="H323" s="1859" t="s">
        <v>1699</v>
      </c>
      <c r="I323" s="1859"/>
      <c r="K323" t="s">
        <v>387</v>
      </c>
      <c r="L323" t="s">
        <v>1696</v>
      </c>
      <c r="M323" t="s">
        <v>1696</v>
      </c>
      <c r="N323" t="s">
        <v>188</v>
      </c>
      <c r="O323" t="s">
        <v>949</v>
      </c>
      <c r="P323" s="6">
        <v>44527</v>
      </c>
      <c r="Q323">
        <v>30</v>
      </c>
      <c r="R323" s="6">
        <v>45008</v>
      </c>
      <c r="S323">
        <v>16.3</v>
      </c>
      <c r="T323">
        <v>16</v>
      </c>
      <c r="U323">
        <v>1.3444444444444446</v>
      </c>
      <c r="W323" t="s">
        <v>1697</v>
      </c>
      <c r="AD323" t="s">
        <v>387</v>
      </c>
      <c r="AE323">
        <v>14.766666666666667</v>
      </c>
      <c r="AG323" s="672">
        <v>1</v>
      </c>
      <c r="AH323" s="2358" t="s">
        <v>932</v>
      </c>
      <c r="AI323" s="672"/>
      <c r="AJ323" s="672"/>
      <c r="AK323" s="672"/>
      <c r="AL323" s="672"/>
      <c r="AM323" s="672"/>
      <c r="AN323" s="672"/>
      <c r="AO323" s="672"/>
      <c r="AP323" s="672"/>
      <c r="AQ323" s="672"/>
      <c r="AR323" s="672"/>
      <c r="AS323" s="672"/>
      <c r="AT323" s="672"/>
    </row>
    <row r="324" spans="1:46" ht="15.75">
      <c r="A324" s="2209" t="s">
        <v>1663</v>
      </c>
      <c r="E324" t="s">
        <v>1700</v>
      </c>
      <c r="F324" t="s">
        <v>1701</v>
      </c>
      <c r="G324" t="s">
        <v>1702</v>
      </c>
      <c r="H324" s="1859" t="s">
        <v>1703</v>
      </c>
      <c r="I324" s="1859"/>
      <c r="K324" t="s">
        <v>387</v>
      </c>
      <c r="L324" t="s">
        <v>1700</v>
      </c>
      <c r="M324" t="s">
        <v>1700</v>
      </c>
      <c r="N324" t="s">
        <v>188</v>
      </c>
      <c r="O324" t="s">
        <v>949</v>
      </c>
      <c r="P324" s="6">
        <v>44527</v>
      </c>
      <c r="Q324">
        <v>32</v>
      </c>
      <c r="R324" s="6">
        <v>45008</v>
      </c>
      <c r="S324">
        <v>16.3</v>
      </c>
      <c r="T324">
        <v>16</v>
      </c>
      <c r="U324">
        <v>1.3444444444444446</v>
      </c>
      <c r="W324" t="s">
        <v>1701</v>
      </c>
      <c r="AD324" t="s">
        <v>387</v>
      </c>
      <c r="AE324">
        <v>14.766666666666667</v>
      </c>
      <c r="AG324" s="672">
        <v>1</v>
      </c>
      <c r="AH324" s="2358" t="s">
        <v>932</v>
      </c>
      <c r="AI324" s="672"/>
      <c r="AJ324" s="672"/>
      <c r="AK324" s="672"/>
      <c r="AL324" s="672"/>
      <c r="AM324" s="672"/>
      <c r="AN324" s="672"/>
      <c r="AO324" s="672"/>
      <c r="AP324" s="672"/>
      <c r="AQ324" s="672"/>
      <c r="AR324" s="672"/>
      <c r="AS324" s="672"/>
      <c r="AT324" s="672"/>
    </row>
    <row r="325" spans="1:46" ht="15.75">
      <c r="A325" s="2209" t="s">
        <v>1663</v>
      </c>
      <c r="E325" t="s">
        <v>1704</v>
      </c>
      <c r="F325" t="s">
        <v>1705</v>
      </c>
      <c r="G325" t="s">
        <v>1706</v>
      </c>
      <c r="H325" s="1859" t="s">
        <v>1707</v>
      </c>
      <c r="I325" s="1859"/>
      <c r="K325" t="s">
        <v>387</v>
      </c>
      <c r="L325" t="s">
        <v>1704</v>
      </c>
      <c r="M325" t="s">
        <v>1704</v>
      </c>
      <c r="N325" t="s">
        <v>937</v>
      </c>
      <c r="O325" t="s">
        <v>949</v>
      </c>
      <c r="P325" s="6">
        <v>44787</v>
      </c>
      <c r="Q325">
        <v>35</v>
      </c>
      <c r="R325" s="6">
        <v>45008</v>
      </c>
      <c r="S325">
        <v>7.6333333333333337</v>
      </c>
      <c r="T325">
        <v>8</v>
      </c>
      <c r="U325">
        <v>0.63055555555555554</v>
      </c>
      <c r="W325" t="s">
        <v>1705</v>
      </c>
      <c r="AD325" t="s">
        <v>387</v>
      </c>
      <c r="AE325">
        <v>6.1</v>
      </c>
      <c r="AF325" t="s">
        <v>1708</v>
      </c>
      <c r="AG325" s="672">
        <v>0</v>
      </c>
      <c r="AH325" s="2358" t="s">
        <v>932</v>
      </c>
      <c r="AI325" s="672"/>
      <c r="AJ325" s="672"/>
      <c r="AK325" s="672"/>
      <c r="AL325" s="672"/>
      <c r="AM325" s="672"/>
      <c r="AN325" s="672"/>
      <c r="AO325" s="672"/>
      <c r="AP325" s="672"/>
      <c r="AQ325" s="672"/>
      <c r="AR325" s="672"/>
      <c r="AS325" s="672"/>
      <c r="AT325" s="672"/>
    </row>
    <row r="326" spans="1:46" ht="15.75">
      <c r="A326" s="2209" t="s">
        <v>1663</v>
      </c>
      <c r="E326" t="s">
        <v>1709</v>
      </c>
      <c r="F326" t="s">
        <v>1710</v>
      </c>
      <c r="G326" t="s">
        <v>1711</v>
      </c>
      <c r="H326" s="1859" t="s">
        <v>1712</v>
      </c>
      <c r="I326" s="1859"/>
      <c r="K326" t="s">
        <v>387</v>
      </c>
      <c r="L326" t="s">
        <v>1709</v>
      </c>
      <c r="M326" t="s">
        <v>1709</v>
      </c>
      <c r="N326" t="s">
        <v>937</v>
      </c>
      <c r="O326" t="s">
        <v>949</v>
      </c>
      <c r="P326" s="6">
        <v>44787</v>
      </c>
      <c r="Q326">
        <v>29</v>
      </c>
      <c r="R326" s="6">
        <v>45008</v>
      </c>
      <c r="S326">
        <v>7.6333333333333337</v>
      </c>
      <c r="T326">
        <v>8</v>
      </c>
      <c r="U326">
        <v>0.63055555555555554</v>
      </c>
      <c r="W326" t="s">
        <v>1710</v>
      </c>
      <c r="AD326" t="s">
        <v>387</v>
      </c>
      <c r="AE326">
        <v>6.1</v>
      </c>
      <c r="AF326" t="s">
        <v>1708</v>
      </c>
      <c r="AG326" s="672">
        <v>0</v>
      </c>
      <c r="AH326" s="2358" t="s">
        <v>932</v>
      </c>
      <c r="AI326" s="672"/>
      <c r="AJ326" s="672"/>
      <c r="AK326" s="672"/>
      <c r="AL326" s="672"/>
      <c r="AM326" s="672"/>
      <c r="AN326" s="672"/>
      <c r="AO326" s="672"/>
      <c r="AP326" s="672"/>
      <c r="AQ326" s="672"/>
      <c r="AR326" s="672"/>
      <c r="AS326" s="672"/>
      <c r="AT326" s="672"/>
    </row>
    <row r="327" spans="1:46" ht="15.75">
      <c r="A327" s="2209" t="s">
        <v>1663</v>
      </c>
      <c r="E327" t="s">
        <v>1713</v>
      </c>
      <c r="F327" t="s">
        <v>1714</v>
      </c>
      <c r="G327" t="s">
        <v>1715</v>
      </c>
      <c r="H327" s="1859" t="s">
        <v>1716</v>
      </c>
      <c r="I327" s="1859"/>
      <c r="K327" t="s">
        <v>387</v>
      </c>
      <c r="L327" t="s">
        <v>1713</v>
      </c>
      <c r="M327" t="s">
        <v>1713</v>
      </c>
      <c r="N327" t="s">
        <v>188</v>
      </c>
      <c r="O327" t="s">
        <v>13</v>
      </c>
      <c r="P327" s="6">
        <v>44579</v>
      </c>
      <c r="Q327">
        <v>29</v>
      </c>
      <c r="R327" s="6">
        <v>45008</v>
      </c>
      <c r="S327">
        <v>14.566666666666666</v>
      </c>
      <c r="T327">
        <v>15</v>
      </c>
      <c r="U327">
        <v>1.2027777777777777</v>
      </c>
      <c r="W327" t="s">
        <v>1714</v>
      </c>
      <c r="AD327" t="s">
        <v>387</v>
      </c>
      <c r="AE327">
        <v>13.033333333333333</v>
      </c>
      <c r="AG327" s="672">
        <v>1</v>
      </c>
      <c r="AH327" s="2358" t="s">
        <v>932</v>
      </c>
      <c r="AI327" s="672"/>
      <c r="AJ327" s="672"/>
      <c r="AK327" s="672"/>
      <c r="AL327" s="672"/>
      <c r="AM327" s="672"/>
      <c r="AN327" s="672"/>
      <c r="AO327" s="672"/>
      <c r="AP327" s="672"/>
      <c r="AQ327" s="672"/>
      <c r="AR327" s="672"/>
      <c r="AS327" s="672"/>
      <c r="AT327" s="672"/>
    </row>
    <row r="328" spans="1:46" ht="15.75">
      <c r="A328" s="2209" t="s">
        <v>1663</v>
      </c>
      <c r="E328" t="s">
        <v>1717</v>
      </c>
      <c r="F328" t="s">
        <v>1718</v>
      </c>
      <c r="G328" t="s">
        <v>1719</v>
      </c>
      <c r="H328" s="1859" t="s">
        <v>1720</v>
      </c>
      <c r="I328" s="1859"/>
      <c r="K328" t="s">
        <v>387</v>
      </c>
      <c r="L328" t="s">
        <v>1717</v>
      </c>
      <c r="M328" t="s">
        <v>1717</v>
      </c>
      <c r="N328" t="s">
        <v>188</v>
      </c>
      <c r="O328" t="s">
        <v>13</v>
      </c>
      <c r="P328" s="6">
        <v>44579</v>
      </c>
      <c r="Q328">
        <v>28</v>
      </c>
      <c r="R328" s="6">
        <v>45008</v>
      </c>
      <c r="S328">
        <v>14.566666666666666</v>
      </c>
      <c r="T328">
        <v>15</v>
      </c>
      <c r="U328">
        <v>1.2027777777777777</v>
      </c>
      <c r="W328" t="s">
        <v>1718</v>
      </c>
      <c r="AD328" t="s">
        <v>387</v>
      </c>
      <c r="AE328">
        <v>13.033333333333333</v>
      </c>
      <c r="AG328" s="672">
        <v>1</v>
      </c>
      <c r="AH328" s="2358" t="s">
        <v>932</v>
      </c>
      <c r="AI328" s="672"/>
      <c r="AJ328" s="672"/>
      <c r="AK328" s="672"/>
      <c r="AL328" s="672"/>
      <c r="AM328" s="672"/>
      <c r="AN328" s="672"/>
      <c r="AO328" s="672"/>
      <c r="AP328" s="672"/>
      <c r="AQ328" s="672"/>
      <c r="AR328" s="672"/>
      <c r="AS328" s="672"/>
      <c r="AT328" s="672"/>
    </row>
    <row r="329" spans="1:46" s="738" customFormat="1">
      <c r="A329" s="2209" t="s">
        <v>1721</v>
      </c>
      <c r="B329"/>
      <c r="C329"/>
      <c r="D329"/>
      <c r="E329" t="s">
        <v>1722</v>
      </c>
      <c r="F329"/>
      <c r="G329"/>
      <c r="H329"/>
      <c r="I329"/>
      <c r="J329"/>
      <c r="K329" t="s">
        <v>387</v>
      </c>
      <c r="L329" t="s">
        <v>1722</v>
      </c>
      <c r="M329" t="s">
        <v>1722</v>
      </c>
      <c r="N329" t="s">
        <v>1248</v>
      </c>
      <c r="O329" t="s">
        <v>949</v>
      </c>
      <c r="P329" s="6">
        <v>44806</v>
      </c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 t="s">
        <v>387</v>
      </c>
      <c r="AE329">
        <v>6.4</v>
      </c>
      <c r="AF329" t="s">
        <v>1443</v>
      </c>
      <c r="AG329" s="672">
        <v>0</v>
      </c>
      <c r="AH329" s="2358" t="s">
        <v>1444</v>
      </c>
    </row>
    <row r="330" spans="1:46" s="738" customFormat="1">
      <c r="A330" s="2209" t="s">
        <v>1721</v>
      </c>
      <c r="B330"/>
      <c r="C330"/>
      <c r="D330"/>
      <c r="E330" t="s">
        <v>1723</v>
      </c>
      <c r="F330"/>
      <c r="G330"/>
      <c r="H330"/>
      <c r="I330"/>
      <c r="J330"/>
      <c r="K330" t="s">
        <v>387</v>
      </c>
      <c r="L330" t="s">
        <v>1723</v>
      </c>
      <c r="M330" t="s">
        <v>1723</v>
      </c>
      <c r="N330" t="s">
        <v>1248</v>
      </c>
      <c r="O330" t="s">
        <v>949</v>
      </c>
      <c r="P330" s="6">
        <v>44806</v>
      </c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 t="s">
        <v>387</v>
      </c>
      <c r="AE330">
        <v>6.4</v>
      </c>
      <c r="AF330" t="s">
        <v>1443</v>
      </c>
      <c r="AG330" s="672">
        <v>0</v>
      </c>
      <c r="AH330" s="2358" t="s">
        <v>1444</v>
      </c>
    </row>
    <row r="331" spans="1:46">
      <c r="A331" s="2209" t="s">
        <v>1721</v>
      </c>
      <c r="E331" t="s">
        <v>1724</v>
      </c>
      <c r="K331" t="s">
        <v>387</v>
      </c>
      <c r="L331" t="s">
        <v>1724</v>
      </c>
      <c r="M331" t="s">
        <v>1724</v>
      </c>
      <c r="N331" t="s">
        <v>1248</v>
      </c>
      <c r="O331" t="s">
        <v>949</v>
      </c>
      <c r="P331" s="6">
        <v>44806</v>
      </c>
      <c r="AD331" t="s">
        <v>387</v>
      </c>
      <c r="AE331">
        <v>6.4</v>
      </c>
      <c r="AF331" t="s">
        <v>1443</v>
      </c>
      <c r="AG331" s="672">
        <v>0</v>
      </c>
      <c r="AH331" s="2358" t="s">
        <v>1444</v>
      </c>
    </row>
    <row r="332" spans="1:46">
      <c r="A332" s="2209" t="s">
        <v>1721</v>
      </c>
      <c r="E332" t="s">
        <v>1725</v>
      </c>
      <c r="K332" t="s">
        <v>387</v>
      </c>
      <c r="L332" t="s">
        <v>1725</v>
      </c>
      <c r="M332" t="s">
        <v>1725</v>
      </c>
      <c r="N332" t="s">
        <v>1248</v>
      </c>
      <c r="O332" t="s">
        <v>13</v>
      </c>
      <c r="P332" s="6">
        <v>44806</v>
      </c>
      <c r="AD332" t="s">
        <v>387</v>
      </c>
      <c r="AE332">
        <v>6.4</v>
      </c>
      <c r="AF332" t="s">
        <v>1443</v>
      </c>
      <c r="AG332" s="672">
        <v>0</v>
      </c>
      <c r="AH332" s="2358" t="s">
        <v>1444</v>
      </c>
    </row>
    <row r="333" spans="1:46" s="738" customFormat="1">
      <c r="A333" s="2209" t="s">
        <v>1721</v>
      </c>
      <c r="B333"/>
      <c r="C333"/>
      <c r="D333"/>
      <c r="E333" t="s">
        <v>1726</v>
      </c>
      <c r="F333"/>
      <c r="G333"/>
      <c r="H333"/>
      <c r="I333"/>
      <c r="J333"/>
      <c r="K333" t="s">
        <v>387</v>
      </c>
      <c r="L333" t="s">
        <v>1726</v>
      </c>
      <c r="M333" t="s">
        <v>1726</v>
      </c>
      <c r="N333" t="s">
        <v>1248</v>
      </c>
      <c r="O333" t="s">
        <v>13</v>
      </c>
      <c r="P333" s="6">
        <v>44806</v>
      </c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 t="s">
        <v>387</v>
      </c>
      <c r="AE333">
        <v>6.4</v>
      </c>
      <c r="AF333" t="s">
        <v>1443</v>
      </c>
      <c r="AG333" s="672">
        <v>0</v>
      </c>
      <c r="AH333" s="2358" t="s">
        <v>1444</v>
      </c>
    </row>
    <row r="334" spans="1:46" s="738" customFormat="1">
      <c r="A334" s="2209" t="s">
        <v>1721</v>
      </c>
      <c r="B334"/>
      <c r="C334"/>
      <c r="D334"/>
      <c r="E334" t="s">
        <v>1727</v>
      </c>
      <c r="F334"/>
      <c r="G334"/>
      <c r="H334"/>
      <c r="I334"/>
      <c r="J334"/>
      <c r="K334" t="s">
        <v>387</v>
      </c>
      <c r="L334" t="s">
        <v>1727</v>
      </c>
      <c r="M334" t="s">
        <v>1727</v>
      </c>
      <c r="N334" t="s">
        <v>1248</v>
      </c>
      <c r="O334" t="s">
        <v>13</v>
      </c>
      <c r="P334" s="6">
        <v>44806</v>
      </c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 t="s">
        <v>387</v>
      </c>
      <c r="AE334">
        <v>6.4</v>
      </c>
      <c r="AF334" t="s">
        <v>1443</v>
      </c>
      <c r="AG334" s="672">
        <v>0</v>
      </c>
      <c r="AH334" s="2358" t="s">
        <v>1444</v>
      </c>
    </row>
    <row r="335" spans="1:46" s="738" customFormat="1">
      <c r="A335" s="2209" t="s">
        <v>1721</v>
      </c>
      <c r="B335"/>
      <c r="C335"/>
      <c r="D335"/>
      <c r="E335" t="s">
        <v>1728</v>
      </c>
      <c r="F335"/>
      <c r="G335"/>
      <c r="H335"/>
      <c r="I335"/>
      <c r="J335"/>
      <c r="K335" t="s">
        <v>387</v>
      </c>
      <c r="L335" t="s">
        <v>1728</v>
      </c>
      <c r="M335" t="s">
        <v>1728</v>
      </c>
      <c r="N335" t="s">
        <v>1248</v>
      </c>
      <c r="O335" t="s">
        <v>13</v>
      </c>
      <c r="P335" s="6">
        <v>44806</v>
      </c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 t="s">
        <v>387</v>
      </c>
      <c r="AE335">
        <v>6.4</v>
      </c>
      <c r="AF335" t="s">
        <v>1443</v>
      </c>
      <c r="AG335" s="672">
        <v>0</v>
      </c>
      <c r="AH335" s="2358" t="s">
        <v>1444</v>
      </c>
    </row>
    <row r="336" spans="1:46">
      <c r="A336" s="2209" t="s">
        <v>1721</v>
      </c>
      <c r="E336" t="s">
        <v>1729</v>
      </c>
      <c r="K336" t="s">
        <v>387</v>
      </c>
      <c r="L336" t="s">
        <v>1729</v>
      </c>
      <c r="M336" t="s">
        <v>1729</v>
      </c>
      <c r="N336" t="s">
        <v>1248</v>
      </c>
      <c r="O336" t="s">
        <v>13</v>
      </c>
      <c r="P336" s="6">
        <v>44806</v>
      </c>
      <c r="AD336" t="s">
        <v>387</v>
      </c>
      <c r="AE336">
        <v>6.4</v>
      </c>
      <c r="AF336" t="s">
        <v>1443</v>
      </c>
      <c r="AG336" s="672">
        <v>0</v>
      </c>
      <c r="AH336" s="2358" t="s">
        <v>1444</v>
      </c>
    </row>
    <row r="337" spans="1:46">
      <c r="A337" s="2209" t="s">
        <v>1721</v>
      </c>
      <c r="E337" t="s">
        <v>1730</v>
      </c>
      <c r="K337" t="s">
        <v>387</v>
      </c>
      <c r="L337" t="s">
        <v>1730</v>
      </c>
      <c r="M337" t="s">
        <v>1730</v>
      </c>
      <c r="N337" t="s">
        <v>1248</v>
      </c>
      <c r="O337" t="s">
        <v>13</v>
      </c>
      <c r="P337" s="6">
        <v>44806</v>
      </c>
      <c r="AD337" t="s">
        <v>387</v>
      </c>
      <c r="AE337">
        <v>6.4</v>
      </c>
      <c r="AF337" t="s">
        <v>1443</v>
      </c>
      <c r="AG337" s="672">
        <v>0</v>
      </c>
      <c r="AH337" s="2358" t="s">
        <v>1444</v>
      </c>
    </row>
    <row r="338" spans="1:46" ht="15.75">
      <c r="A338" s="2209" t="s">
        <v>1721</v>
      </c>
      <c r="E338" t="s">
        <v>1731</v>
      </c>
      <c r="F338" t="s">
        <v>1732</v>
      </c>
      <c r="G338" t="s">
        <v>1733</v>
      </c>
      <c r="H338" s="1859" t="s">
        <v>1734</v>
      </c>
      <c r="I338" s="1859"/>
      <c r="K338" t="s">
        <v>387</v>
      </c>
      <c r="L338" t="s">
        <v>1731</v>
      </c>
      <c r="M338" t="s">
        <v>1731</v>
      </c>
      <c r="N338" t="s">
        <v>188</v>
      </c>
      <c r="O338" t="s">
        <v>13</v>
      </c>
      <c r="P338" s="6">
        <v>44490</v>
      </c>
      <c r="Q338" s="82">
        <v>25</v>
      </c>
      <c r="R338" s="6">
        <v>45036</v>
      </c>
      <c r="S338">
        <v>18.233333333333334</v>
      </c>
      <c r="T338">
        <v>18</v>
      </c>
      <c r="U338">
        <v>1.5</v>
      </c>
      <c r="W338" t="s">
        <v>1732</v>
      </c>
      <c r="AD338" t="s">
        <v>387</v>
      </c>
      <c r="AE338">
        <v>16.933333333333334</v>
      </c>
      <c r="AG338" s="672">
        <v>1</v>
      </c>
      <c r="AH338" s="2358" t="s">
        <v>932</v>
      </c>
      <c r="AI338" s="672"/>
      <c r="AJ338" s="672"/>
      <c r="AK338" s="672"/>
      <c r="AL338" s="672"/>
      <c r="AM338" s="672"/>
      <c r="AN338" s="672"/>
      <c r="AO338" s="672"/>
      <c r="AP338" s="672"/>
      <c r="AQ338" s="672"/>
      <c r="AR338" s="672"/>
      <c r="AS338" s="672"/>
      <c r="AT338" s="672"/>
    </row>
    <row r="339" spans="1:46" ht="15.75">
      <c r="A339" s="2209" t="s">
        <v>1721</v>
      </c>
      <c r="E339" t="s">
        <v>1735</v>
      </c>
      <c r="F339" t="s">
        <v>1736</v>
      </c>
      <c r="G339" t="s">
        <v>1737</v>
      </c>
      <c r="H339" s="1859" t="s">
        <v>1738</v>
      </c>
      <c r="I339" s="1859"/>
      <c r="K339" t="s">
        <v>387</v>
      </c>
      <c r="L339" t="s">
        <v>1735</v>
      </c>
      <c r="M339" t="s">
        <v>1735</v>
      </c>
      <c r="N339" t="s">
        <v>188</v>
      </c>
      <c r="O339" t="s">
        <v>13</v>
      </c>
      <c r="P339" s="6">
        <v>44490</v>
      </c>
      <c r="Q339" s="82">
        <v>27</v>
      </c>
      <c r="R339" s="6">
        <v>45036</v>
      </c>
      <c r="S339">
        <v>18.233333333333334</v>
      </c>
      <c r="T339">
        <v>18</v>
      </c>
      <c r="U339">
        <v>1.5</v>
      </c>
      <c r="W339" t="s">
        <v>1736</v>
      </c>
      <c r="AD339" t="s">
        <v>387</v>
      </c>
      <c r="AE339">
        <v>16.933333333333334</v>
      </c>
      <c r="AG339" s="672">
        <v>1</v>
      </c>
      <c r="AH339" s="2358" t="s">
        <v>932</v>
      </c>
      <c r="AI339" s="672"/>
      <c r="AJ339" s="672"/>
      <c r="AK339" s="672"/>
      <c r="AL339" s="672"/>
      <c r="AM339" s="672"/>
      <c r="AN339" s="672"/>
      <c r="AO339" s="672"/>
      <c r="AP339" s="672"/>
      <c r="AQ339" s="672"/>
      <c r="AR339" s="672"/>
      <c r="AS339" s="672"/>
      <c r="AT339" s="672"/>
    </row>
    <row r="340" spans="1:46" ht="15.75">
      <c r="A340" s="2209" t="s">
        <v>1721</v>
      </c>
      <c r="E340" t="s">
        <v>1739</v>
      </c>
      <c r="F340" t="s">
        <v>1740</v>
      </c>
      <c r="G340" t="s">
        <v>1741</v>
      </c>
      <c r="H340" s="1859" t="s">
        <v>1742</v>
      </c>
      <c r="I340" s="1859"/>
      <c r="K340" t="s">
        <v>387</v>
      </c>
      <c r="L340" t="s">
        <v>1739</v>
      </c>
      <c r="M340" t="s">
        <v>1739</v>
      </c>
      <c r="N340" t="s">
        <v>188</v>
      </c>
      <c r="O340" t="s">
        <v>13</v>
      </c>
      <c r="P340" s="6">
        <v>44490</v>
      </c>
      <c r="Q340" s="82">
        <v>24</v>
      </c>
      <c r="R340" s="6">
        <v>45036</v>
      </c>
      <c r="S340">
        <v>18.233333333333334</v>
      </c>
      <c r="T340">
        <v>18</v>
      </c>
      <c r="U340">
        <v>1.5</v>
      </c>
      <c r="W340" t="s">
        <v>1740</v>
      </c>
      <c r="AD340" t="s">
        <v>387</v>
      </c>
      <c r="AE340">
        <v>16.933333333333334</v>
      </c>
      <c r="AG340" s="672">
        <v>1</v>
      </c>
      <c r="AH340" s="2358" t="s">
        <v>932</v>
      </c>
      <c r="AI340" s="672"/>
      <c r="AJ340" s="672"/>
      <c r="AK340" s="672"/>
      <c r="AL340" s="672"/>
      <c r="AM340" s="672"/>
      <c r="AN340" s="672"/>
      <c r="AO340" s="672"/>
      <c r="AP340" s="672"/>
      <c r="AQ340" s="672"/>
      <c r="AR340" s="672"/>
      <c r="AS340" s="672"/>
      <c r="AT340" s="672"/>
    </row>
    <row r="341" spans="1:46" ht="15.75">
      <c r="A341" s="2209" t="s">
        <v>1721</v>
      </c>
      <c r="E341" t="s">
        <v>1743</v>
      </c>
      <c r="F341" t="s">
        <v>1744</v>
      </c>
      <c r="G341" t="s">
        <v>1745</v>
      </c>
      <c r="H341" s="1859" t="s">
        <v>1746</v>
      </c>
      <c r="I341" s="1859"/>
      <c r="K341" t="s">
        <v>387</v>
      </c>
      <c r="L341" t="s">
        <v>1743</v>
      </c>
      <c r="M341" t="s">
        <v>1743</v>
      </c>
      <c r="N341" t="s">
        <v>188</v>
      </c>
      <c r="O341" t="s">
        <v>949</v>
      </c>
      <c r="P341" s="6">
        <v>44467</v>
      </c>
      <c r="Q341" s="2235">
        <v>32</v>
      </c>
      <c r="R341" s="6">
        <v>45035</v>
      </c>
      <c r="S341">
        <v>19</v>
      </c>
      <c r="T341">
        <v>19</v>
      </c>
      <c r="U341">
        <v>1.5638888888888889</v>
      </c>
      <c r="W341" t="s">
        <v>1744</v>
      </c>
      <c r="AD341" t="s">
        <v>387</v>
      </c>
      <c r="AE341">
        <v>17.7</v>
      </c>
      <c r="AG341" s="672">
        <v>1</v>
      </c>
      <c r="AH341" s="2358" t="s">
        <v>932</v>
      </c>
      <c r="AI341" s="672"/>
      <c r="AJ341" s="672"/>
      <c r="AK341" s="672"/>
      <c r="AL341" s="672"/>
      <c r="AM341" s="672"/>
      <c r="AN341" s="672"/>
      <c r="AO341" s="672"/>
      <c r="AP341" s="672"/>
      <c r="AQ341" s="672"/>
      <c r="AR341" s="672"/>
      <c r="AS341" s="672"/>
      <c r="AT341" s="672"/>
    </row>
    <row r="342" spans="1:46" ht="15.75">
      <c r="A342" s="2209" t="s">
        <v>1721</v>
      </c>
      <c r="E342" t="s">
        <v>1747</v>
      </c>
      <c r="F342" t="s">
        <v>1748</v>
      </c>
      <c r="G342" t="s">
        <v>1749</v>
      </c>
      <c r="H342" s="1859" t="s">
        <v>1750</v>
      </c>
      <c r="I342" s="1859"/>
      <c r="K342" t="s">
        <v>387</v>
      </c>
      <c r="L342" t="s">
        <v>1747</v>
      </c>
      <c r="M342" t="s">
        <v>1747</v>
      </c>
      <c r="N342" t="s">
        <v>188</v>
      </c>
      <c r="O342" t="s">
        <v>949</v>
      </c>
      <c r="P342" s="6">
        <v>44467</v>
      </c>
      <c r="Q342" s="2235">
        <v>32</v>
      </c>
      <c r="R342" s="6">
        <v>45035</v>
      </c>
      <c r="S342">
        <v>19</v>
      </c>
      <c r="T342">
        <v>19</v>
      </c>
      <c r="U342">
        <v>1.5638888888888889</v>
      </c>
      <c r="W342" t="s">
        <v>1748</v>
      </c>
      <c r="AD342" t="s">
        <v>387</v>
      </c>
      <c r="AE342">
        <v>17.7</v>
      </c>
      <c r="AG342" s="672">
        <v>1</v>
      </c>
      <c r="AH342" s="2358" t="s">
        <v>932</v>
      </c>
      <c r="AI342" s="672"/>
      <c r="AJ342" s="672"/>
      <c r="AK342" s="672"/>
      <c r="AL342" s="672"/>
      <c r="AM342" s="672"/>
      <c r="AN342" s="672"/>
      <c r="AO342" s="672"/>
      <c r="AP342" s="672"/>
      <c r="AQ342" s="672"/>
      <c r="AR342" s="672"/>
      <c r="AS342" s="672"/>
      <c r="AT342" s="672"/>
    </row>
    <row r="343" spans="1:46" ht="15.75">
      <c r="A343" s="2209" t="s">
        <v>1721</v>
      </c>
      <c r="E343" t="s">
        <v>1751</v>
      </c>
      <c r="F343" t="s">
        <v>1752</v>
      </c>
      <c r="G343" t="s">
        <v>1753</v>
      </c>
      <c r="H343" s="1859" t="s">
        <v>1754</v>
      </c>
      <c r="I343" s="1859"/>
      <c r="K343" t="s">
        <v>387</v>
      </c>
      <c r="L343" t="s">
        <v>1751</v>
      </c>
      <c r="M343" t="s">
        <v>1751</v>
      </c>
      <c r="N343" t="s">
        <v>188</v>
      </c>
      <c r="O343" t="s">
        <v>949</v>
      </c>
      <c r="P343" s="6">
        <v>44467</v>
      </c>
      <c r="Q343" s="2235">
        <v>33</v>
      </c>
      <c r="R343" s="6">
        <v>45035</v>
      </c>
      <c r="S343">
        <v>19</v>
      </c>
      <c r="T343">
        <v>19</v>
      </c>
      <c r="U343">
        <v>1.5638888888888889</v>
      </c>
      <c r="W343" t="s">
        <v>1752</v>
      </c>
      <c r="AD343" t="s">
        <v>387</v>
      </c>
      <c r="AE343">
        <v>17.7</v>
      </c>
      <c r="AG343" s="672">
        <v>1</v>
      </c>
      <c r="AH343" s="2358" t="s">
        <v>932</v>
      </c>
      <c r="AI343" s="672"/>
      <c r="AJ343" s="672"/>
      <c r="AK343" s="672"/>
      <c r="AL343" s="672"/>
      <c r="AM343" s="672"/>
      <c r="AN343" s="672"/>
      <c r="AO343" s="672"/>
      <c r="AP343" s="672"/>
      <c r="AQ343" s="672"/>
      <c r="AR343" s="672"/>
      <c r="AS343" s="672"/>
      <c r="AT343" s="672"/>
    </row>
    <row r="344" spans="1:46" ht="15.75">
      <c r="A344" s="2209" t="s">
        <v>1721</v>
      </c>
      <c r="E344" t="s">
        <v>1755</v>
      </c>
      <c r="F344" t="s">
        <v>1756</v>
      </c>
      <c r="G344" t="s">
        <v>1757</v>
      </c>
      <c r="H344" s="1859" t="s">
        <v>1758</v>
      </c>
      <c r="I344" s="1859"/>
      <c r="K344" t="s">
        <v>141</v>
      </c>
      <c r="L344" t="s">
        <v>1755</v>
      </c>
      <c r="M344" t="s">
        <v>1755</v>
      </c>
      <c r="N344" t="s">
        <v>1248</v>
      </c>
      <c r="O344" t="s">
        <v>13</v>
      </c>
      <c r="P344" s="6">
        <v>44470</v>
      </c>
      <c r="Q344" s="1304">
        <v>45</v>
      </c>
      <c r="R344" s="6">
        <v>45035</v>
      </c>
      <c r="S344">
        <v>18.899999999999999</v>
      </c>
      <c r="T344">
        <v>19</v>
      </c>
      <c r="U344">
        <v>1.5555555555555556</v>
      </c>
      <c r="W344" t="s">
        <v>1756</v>
      </c>
      <c r="AD344" t="s">
        <v>141</v>
      </c>
      <c r="AE344">
        <v>17.600000000000001</v>
      </c>
      <c r="AG344" s="672">
        <v>1</v>
      </c>
      <c r="AH344" s="2358" t="s">
        <v>141</v>
      </c>
      <c r="AI344" s="672"/>
      <c r="AJ344" s="672"/>
      <c r="AK344" s="672"/>
      <c r="AL344" s="672"/>
      <c r="AM344" s="672"/>
      <c r="AN344" s="672"/>
      <c r="AO344" s="672"/>
      <c r="AP344" s="672"/>
      <c r="AQ344" s="672"/>
      <c r="AR344" s="672"/>
      <c r="AS344" s="672"/>
      <c r="AT344" s="672"/>
    </row>
    <row r="345" spans="1:46" ht="15.75">
      <c r="A345" s="2209" t="s">
        <v>1721</v>
      </c>
      <c r="E345" t="s">
        <v>1759</v>
      </c>
      <c r="F345" t="s">
        <v>1760</v>
      </c>
      <c r="G345" t="s">
        <v>1761</v>
      </c>
      <c r="H345" s="1859" t="s">
        <v>1762</v>
      </c>
      <c r="I345" s="1859"/>
      <c r="K345" t="s">
        <v>141</v>
      </c>
      <c r="L345" t="s">
        <v>1759</v>
      </c>
      <c r="M345" t="s">
        <v>1759</v>
      </c>
      <c r="N345" t="s">
        <v>1248</v>
      </c>
      <c r="O345" t="s">
        <v>13</v>
      </c>
      <c r="P345" s="6">
        <v>44470</v>
      </c>
      <c r="Q345" s="1304">
        <v>32</v>
      </c>
      <c r="R345" s="6">
        <v>45035</v>
      </c>
      <c r="S345">
        <v>18.899999999999999</v>
      </c>
      <c r="T345">
        <v>19</v>
      </c>
      <c r="U345">
        <v>1.5555555555555556</v>
      </c>
      <c r="W345" t="s">
        <v>1760</v>
      </c>
      <c r="AD345" t="s">
        <v>141</v>
      </c>
      <c r="AE345">
        <v>17.600000000000001</v>
      </c>
      <c r="AG345" s="672">
        <v>1</v>
      </c>
      <c r="AH345" s="2358" t="s">
        <v>141</v>
      </c>
      <c r="AI345" s="672"/>
      <c r="AJ345" s="672"/>
      <c r="AK345" s="672"/>
      <c r="AL345" s="672"/>
      <c r="AM345" s="672"/>
      <c r="AN345" s="672"/>
      <c r="AO345" s="672"/>
      <c r="AP345" s="672"/>
      <c r="AQ345" s="672"/>
      <c r="AR345" s="672"/>
      <c r="AS345" s="672"/>
      <c r="AT345" s="672"/>
    </row>
    <row r="346" spans="1:46" ht="15.75">
      <c r="A346" s="2209" t="s">
        <v>1721</v>
      </c>
      <c r="E346" t="s">
        <v>1763</v>
      </c>
      <c r="F346" t="s">
        <v>1764</v>
      </c>
      <c r="G346" t="s">
        <v>1765</v>
      </c>
      <c r="H346" s="1859" t="s">
        <v>1766</v>
      </c>
      <c r="I346" s="1859"/>
      <c r="K346" t="s">
        <v>141</v>
      </c>
      <c r="L346" t="s">
        <v>1763</v>
      </c>
      <c r="M346" t="s">
        <v>1763</v>
      </c>
      <c r="N346" t="s">
        <v>1248</v>
      </c>
      <c r="O346" t="s">
        <v>13</v>
      </c>
      <c r="P346" s="6">
        <v>44470</v>
      </c>
      <c r="Q346" s="1304">
        <v>27</v>
      </c>
      <c r="R346" s="6">
        <v>45035</v>
      </c>
      <c r="S346">
        <v>18.899999999999999</v>
      </c>
      <c r="T346">
        <v>19</v>
      </c>
      <c r="U346">
        <v>1.5555555555555556</v>
      </c>
      <c r="W346" t="s">
        <v>1764</v>
      </c>
      <c r="AD346" t="s">
        <v>141</v>
      </c>
      <c r="AE346">
        <v>17.600000000000001</v>
      </c>
      <c r="AG346" s="672">
        <v>1</v>
      </c>
      <c r="AH346" s="2358" t="s">
        <v>141</v>
      </c>
      <c r="AI346" s="672"/>
      <c r="AJ346" s="672"/>
      <c r="AK346" s="672"/>
      <c r="AL346" s="672"/>
      <c r="AM346" s="672"/>
      <c r="AN346" s="672"/>
      <c r="AO346" s="672"/>
      <c r="AP346" s="672"/>
      <c r="AQ346" s="672"/>
      <c r="AR346" s="672"/>
      <c r="AS346" s="672"/>
      <c r="AT346" s="672"/>
    </row>
    <row r="347" spans="1:46" ht="15.75">
      <c r="A347" s="2209" t="s">
        <v>1767</v>
      </c>
      <c r="E347" t="s">
        <v>1768</v>
      </c>
      <c r="F347" s="327" t="s">
        <v>1769</v>
      </c>
      <c r="G347" t="s">
        <v>1769</v>
      </c>
      <c r="H347" s="1859" t="s">
        <v>1770</v>
      </c>
      <c r="I347" s="1859"/>
      <c r="K347" t="s">
        <v>141</v>
      </c>
      <c r="L347" t="s">
        <v>1769</v>
      </c>
      <c r="M347" t="s">
        <v>1768</v>
      </c>
      <c r="N347" t="s">
        <v>1248</v>
      </c>
      <c r="O347" t="s">
        <v>949</v>
      </c>
      <c r="P347" s="6">
        <v>44470</v>
      </c>
      <c r="Q347">
        <v>36</v>
      </c>
      <c r="R347" s="6">
        <v>45063</v>
      </c>
      <c r="S347">
        <v>19.766666666666666</v>
      </c>
      <c r="T347">
        <v>20</v>
      </c>
      <c r="U347">
        <v>1.6666666666666667</v>
      </c>
      <c r="W347" t="s">
        <v>1768</v>
      </c>
      <c r="AD347" t="s">
        <v>141</v>
      </c>
      <c r="AE347">
        <v>18.533333333333335</v>
      </c>
      <c r="AG347" s="672">
        <v>1</v>
      </c>
      <c r="AH347" s="2358" t="s">
        <v>141</v>
      </c>
      <c r="AI347" s="672"/>
      <c r="AJ347" s="672"/>
      <c r="AK347" s="672"/>
      <c r="AL347" s="672"/>
      <c r="AM347" s="672"/>
      <c r="AN347" s="672"/>
      <c r="AO347" s="672"/>
      <c r="AP347" s="672"/>
      <c r="AQ347" s="672"/>
      <c r="AR347" s="672"/>
      <c r="AS347" s="672"/>
      <c r="AT347" s="672"/>
    </row>
    <row r="348" spans="1:46" ht="15.75">
      <c r="A348" s="2209" t="s">
        <v>1767</v>
      </c>
      <c r="E348" t="s">
        <v>1771</v>
      </c>
      <c r="F348" s="1297" t="s">
        <v>1772</v>
      </c>
      <c r="G348" t="s">
        <v>1772</v>
      </c>
      <c r="H348" s="1859" t="s">
        <v>1773</v>
      </c>
      <c r="I348" s="1859"/>
      <c r="K348" t="s">
        <v>141</v>
      </c>
      <c r="L348" s="672" t="s">
        <v>1772</v>
      </c>
      <c r="M348" t="s">
        <v>1771</v>
      </c>
      <c r="N348" t="s">
        <v>931</v>
      </c>
      <c r="O348" t="s">
        <v>949</v>
      </c>
      <c r="P348" s="6">
        <v>44481</v>
      </c>
      <c r="Q348">
        <v>42</v>
      </c>
      <c r="R348" s="6">
        <v>45063</v>
      </c>
      <c r="S348">
        <v>19.399999999999999</v>
      </c>
      <c r="T348">
        <v>19</v>
      </c>
      <c r="U348">
        <v>1.5833333333333333</v>
      </c>
      <c r="W348" t="s">
        <v>1771</v>
      </c>
      <c r="AD348" t="s">
        <v>141</v>
      </c>
      <c r="AE348">
        <v>18.166666666666668</v>
      </c>
      <c r="AG348" s="672">
        <v>1</v>
      </c>
      <c r="AH348" s="2358" t="s">
        <v>141</v>
      </c>
      <c r="AI348" s="672"/>
      <c r="AJ348" s="672"/>
      <c r="AK348" s="672"/>
      <c r="AL348" s="672"/>
      <c r="AM348" s="672"/>
      <c r="AN348" s="672"/>
      <c r="AO348" s="672"/>
      <c r="AP348" s="672"/>
      <c r="AQ348" s="672"/>
      <c r="AR348" s="672"/>
      <c r="AS348" s="672"/>
      <c r="AT348" s="672"/>
    </row>
    <row r="349" spans="1:46" ht="15.75">
      <c r="A349" s="2209" t="s">
        <v>1767</v>
      </c>
      <c r="E349" t="s">
        <v>1774</v>
      </c>
      <c r="F349" s="1297" t="s">
        <v>1775</v>
      </c>
      <c r="G349" t="s">
        <v>1776</v>
      </c>
      <c r="H349" s="1859" t="s">
        <v>1777</v>
      </c>
      <c r="I349" s="1859"/>
      <c r="K349" t="s">
        <v>141</v>
      </c>
      <c r="L349" s="672" t="s">
        <v>1775</v>
      </c>
      <c r="M349" t="s">
        <v>1774</v>
      </c>
      <c r="N349" t="s">
        <v>931</v>
      </c>
      <c r="O349" t="s">
        <v>13</v>
      </c>
      <c r="P349" s="6">
        <v>44481</v>
      </c>
      <c r="Q349">
        <v>41</v>
      </c>
      <c r="R349" s="6">
        <v>45063</v>
      </c>
      <c r="S349">
        <v>19.399999999999999</v>
      </c>
      <c r="T349">
        <v>19</v>
      </c>
      <c r="U349">
        <v>1.5833333333333333</v>
      </c>
      <c r="W349" t="s">
        <v>1774</v>
      </c>
      <c r="AD349" t="s">
        <v>141</v>
      </c>
      <c r="AE349">
        <v>18.166666666666668</v>
      </c>
      <c r="AG349" s="672">
        <v>1</v>
      </c>
      <c r="AH349" s="2358" t="s">
        <v>141</v>
      </c>
      <c r="AI349" s="672"/>
      <c r="AJ349" s="672"/>
      <c r="AK349" s="672"/>
      <c r="AL349" s="672"/>
      <c r="AM349" s="672"/>
      <c r="AN349" s="672"/>
      <c r="AO349" s="672"/>
      <c r="AP349" s="672"/>
      <c r="AQ349" s="672"/>
      <c r="AR349" s="672"/>
      <c r="AS349" s="672"/>
      <c r="AT349" s="672"/>
    </row>
    <row r="350" spans="1:46" ht="15.75">
      <c r="A350" s="2209" t="s">
        <v>1767</v>
      </c>
      <c r="E350" t="s">
        <v>1778</v>
      </c>
      <c r="F350" s="1297" t="s">
        <v>1779</v>
      </c>
      <c r="G350" t="s">
        <v>1779</v>
      </c>
      <c r="H350" s="1859" t="s">
        <v>1780</v>
      </c>
      <c r="I350" s="1859"/>
      <c r="K350" t="s">
        <v>141</v>
      </c>
      <c r="L350" s="672" t="s">
        <v>1779</v>
      </c>
      <c r="M350" t="s">
        <v>1778</v>
      </c>
      <c r="N350" t="s">
        <v>931</v>
      </c>
      <c r="O350" t="s">
        <v>13</v>
      </c>
      <c r="P350" s="6">
        <v>44481</v>
      </c>
      <c r="Q350">
        <v>28</v>
      </c>
      <c r="R350" s="6">
        <v>45063</v>
      </c>
      <c r="S350">
        <v>19.399999999999999</v>
      </c>
      <c r="T350">
        <v>19</v>
      </c>
      <c r="U350">
        <v>1.5833333333333333</v>
      </c>
      <c r="W350" t="s">
        <v>1778</v>
      </c>
      <c r="AD350" t="s">
        <v>141</v>
      </c>
      <c r="AE350">
        <v>18.166666666666668</v>
      </c>
      <c r="AG350" s="672">
        <v>1</v>
      </c>
      <c r="AH350" s="2358" t="s">
        <v>141</v>
      </c>
      <c r="AI350" s="672"/>
      <c r="AJ350" s="672"/>
      <c r="AK350" s="672"/>
      <c r="AL350" s="672"/>
      <c r="AM350" s="672"/>
      <c r="AN350" s="672"/>
      <c r="AO350" s="672"/>
      <c r="AP350" s="672"/>
      <c r="AQ350" s="672"/>
      <c r="AR350" s="672"/>
      <c r="AS350" s="672"/>
      <c r="AT350" s="672"/>
    </row>
    <row r="351" spans="1:46" ht="15.75">
      <c r="A351" s="2209" t="s">
        <v>1767</v>
      </c>
      <c r="E351" t="s">
        <v>1781</v>
      </c>
      <c r="F351" s="1297" t="s">
        <v>1782</v>
      </c>
      <c r="G351" t="s">
        <v>1782</v>
      </c>
      <c r="H351" s="1859" t="s">
        <v>1783</v>
      </c>
      <c r="I351" s="1859"/>
      <c r="K351" t="s">
        <v>141</v>
      </c>
      <c r="L351" s="672" t="s">
        <v>1782</v>
      </c>
      <c r="M351" t="s">
        <v>1781</v>
      </c>
      <c r="N351" t="s">
        <v>931</v>
      </c>
      <c r="O351" t="s">
        <v>13</v>
      </c>
      <c r="P351" s="6">
        <v>44515</v>
      </c>
      <c r="Q351">
        <v>43</v>
      </c>
      <c r="R351" s="6">
        <v>45063</v>
      </c>
      <c r="S351">
        <v>18.266666666666666</v>
      </c>
      <c r="T351">
        <v>18</v>
      </c>
      <c r="U351">
        <v>1.5</v>
      </c>
      <c r="W351" t="s">
        <v>1781</v>
      </c>
      <c r="AD351" t="s">
        <v>141</v>
      </c>
      <c r="AE351">
        <v>17.033333333333335</v>
      </c>
      <c r="AG351" s="672">
        <v>1</v>
      </c>
      <c r="AH351" s="2358" t="s">
        <v>141</v>
      </c>
      <c r="AI351" s="672"/>
      <c r="AJ351" s="672"/>
      <c r="AK351" s="672"/>
      <c r="AL351" s="672"/>
      <c r="AM351" s="672"/>
      <c r="AN351" s="672"/>
      <c r="AO351" s="672"/>
      <c r="AP351" s="672"/>
      <c r="AQ351" s="672"/>
      <c r="AR351" s="672"/>
      <c r="AS351" s="672"/>
      <c r="AT351" s="672"/>
    </row>
    <row r="352" spans="1:46" ht="15.75">
      <c r="A352" s="2209" t="s">
        <v>1767</v>
      </c>
      <c r="E352" t="s">
        <v>1784</v>
      </c>
      <c r="F352" s="1297" t="s">
        <v>1785</v>
      </c>
      <c r="G352" t="s">
        <v>1785</v>
      </c>
      <c r="H352" s="1859" t="s">
        <v>1786</v>
      </c>
      <c r="I352" s="1859"/>
      <c r="K352" t="s">
        <v>141</v>
      </c>
      <c r="L352" s="672" t="s">
        <v>1785</v>
      </c>
      <c r="M352" t="s">
        <v>1784</v>
      </c>
      <c r="N352" t="s">
        <v>931</v>
      </c>
      <c r="O352" t="s">
        <v>13</v>
      </c>
      <c r="P352" s="6">
        <v>44515</v>
      </c>
      <c r="Q352">
        <v>30</v>
      </c>
      <c r="R352" s="6">
        <v>45063</v>
      </c>
      <c r="S352">
        <v>18.266666666666666</v>
      </c>
      <c r="T352">
        <v>18</v>
      </c>
      <c r="U352">
        <v>1.5</v>
      </c>
      <c r="W352" t="s">
        <v>1784</v>
      </c>
      <c r="AD352" t="s">
        <v>141</v>
      </c>
      <c r="AE352">
        <v>17.033333333333335</v>
      </c>
      <c r="AG352" s="672">
        <v>1</v>
      </c>
      <c r="AH352" s="2358" t="s">
        <v>141</v>
      </c>
      <c r="AI352" s="672"/>
      <c r="AJ352" s="672"/>
      <c r="AK352" s="672"/>
      <c r="AL352" s="672"/>
      <c r="AM352" s="672"/>
      <c r="AN352" s="672"/>
      <c r="AO352" s="672"/>
      <c r="AP352" s="672"/>
      <c r="AQ352" s="672"/>
      <c r="AR352" s="672"/>
      <c r="AS352" s="672"/>
      <c r="AT352" s="672"/>
    </row>
    <row r="353" spans="1:46" ht="15.75">
      <c r="A353" s="2209" t="s">
        <v>1767</v>
      </c>
      <c r="E353" t="s">
        <v>1787</v>
      </c>
      <c r="F353" s="1297" t="s">
        <v>1788</v>
      </c>
      <c r="G353" t="s">
        <v>1789</v>
      </c>
      <c r="H353" s="1859" t="s">
        <v>1790</v>
      </c>
      <c r="I353" s="1859"/>
      <c r="K353" t="s">
        <v>141</v>
      </c>
      <c r="L353" s="672" t="s">
        <v>1788</v>
      </c>
      <c r="M353" t="s">
        <v>1787</v>
      </c>
      <c r="N353" t="s">
        <v>931</v>
      </c>
      <c r="O353" t="s">
        <v>13</v>
      </c>
      <c r="P353" s="6">
        <v>44515</v>
      </c>
      <c r="Q353">
        <v>39</v>
      </c>
      <c r="R353" s="6">
        <v>45063</v>
      </c>
      <c r="S353">
        <v>18.266666666666666</v>
      </c>
      <c r="T353">
        <v>18</v>
      </c>
      <c r="U353">
        <v>1.5</v>
      </c>
      <c r="W353" t="s">
        <v>1787</v>
      </c>
      <c r="AD353" t="s">
        <v>141</v>
      </c>
      <c r="AE353">
        <v>17.033333333333335</v>
      </c>
      <c r="AG353" s="672">
        <v>1</v>
      </c>
      <c r="AH353" s="2358" t="s">
        <v>141</v>
      </c>
      <c r="AI353" s="672"/>
      <c r="AJ353" s="672"/>
      <c r="AK353" s="672"/>
      <c r="AL353" s="672"/>
      <c r="AM353" s="672"/>
      <c r="AN353" s="672"/>
      <c r="AO353" s="672"/>
      <c r="AP353" s="672"/>
      <c r="AQ353" s="672"/>
      <c r="AR353" s="672"/>
      <c r="AS353" s="672"/>
      <c r="AT353" s="672"/>
    </row>
    <row r="354" spans="1:46" ht="15.75">
      <c r="A354" s="2209" t="s">
        <v>1767</v>
      </c>
      <c r="E354" t="s">
        <v>1791</v>
      </c>
      <c r="F354" s="1297" t="s">
        <v>1792</v>
      </c>
      <c r="G354" t="s">
        <v>1793</v>
      </c>
      <c r="H354" s="1859" t="s">
        <v>1794</v>
      </c>
      <c r="I354" s="1859"/>
      <c r="K354" t="s">
        <v>141</v>
      </c>
      <c r="L354" s="672" t="s">
        <v>1792</v>
      </c>
      <c r="M354" t="s">
        <v>1791</v>
      </c>
      <c r="N354" t="s">
        <v>948</v>
      </c>
      <c r="O354" t="s">
        <v>949</v>
      </c>
      <c r="P354" s="6">
        <v>44423</v>
      </c>
      <c r="Q354">
        <v>34</v>
      </c>
      <c r="R354" s="6">
        <v>45063</v>
      </c>
      <c r="S354">
        <v>21.333333333333332</v>
      </c>
      <c r="T354">
        <v>21</v>
      </c>
      <c r="U354">
        <v>1.75</v>
      </c>
      <c r="W354" t="s">
        <v>1791</v>
      </c>
      <c r="AD354" t="s">
        <v>141</v>
      </c>
      <c r="AE354">
        <v>20.100000000000001</v>
      </c>
      <c r="AG354" s="672">
        <v>1</v>
      </c>
      <c r="AH354" s="2358" t="s">
        <v>141</v>
      </c>
      <c r="AI354" s="672"/>
      <c r="AJ354" s="672"/>
      <c r="AK354" s="672"/>
      <c r="AL354" s="672"/>
      <c r="AM354" s="672"/>
      <c r="AN354" s="672"/>
      <c r="AO354" s="672"/>
      <c r="AP354" s="672"/>
      <c r="AQ354" s="672"/>
      <c r="AR354" s="672"/>
      <c r="AS354" s="672"/>
      <c r="AT354" s="672"/>
    </row>
    <row r="355" spans="1:46" ht="15.75">
      <c r="A355" s="2209" t="s">
        <v>1767</v>
      </c>
      <c r="E355" t="s">
        <v>1795</v>
      </c>
      <c r="F355" s="1297" t="s">
        <v>1796</v>
      </c>
      <c r="G355" t="s">
        <v>1796</v>
      </c>
      <c r="H355" s="1859" t="s">
        <v>1797</v>
      </c>
      <c r="I355" s="1859"/>
      <c r="K355" t="s">
        <v>141</v>
      </c>
      <c r="L355" s="672" t="s">
        <v>1796</v>
      </c>
      <c r="M355" t="s">
        <v>1795</v>
      </c>
      <c r="N355" t="s">
        <v>948</v>
      </c>
      <c r="O355" t="s">
        <v>13</v>
      </c>
      <c r="P355" s="6">
        <v>44472</v>
      </c>
      <c r="Q355">
        <v>52</v>
      </c>
      <c r="R355" s="6">
        <v>45063</v>
      </c>
      <c r="S355">
        <v>19.7</v>
      </c>
      <c r="T355">
        <v>20</v>
      </c>
      <c r="U355">
        <v>1.6666666666666667</v>
      </c>
      <c r="W355" t="s">
        <v>1795</v>
      </c>
      <c r="AD355" t="s">
        <v>141</v>
      </c>
      <c r="AE355">
        <v>18.466666666666665</v>
      </c>
      <c r="AG355" s="672">
        <v>1</v>
      </c>
      <c r="AH355" s="2358" t="s">
        <v>141</v>
      </c>
      <c r="AI355" s="672"/>
      <c r="AJ355" s="672"/>
      <c r="AK355" s="672"/>
      <c r="AL355" s="672"/>
      <c r="AM355" s="672"/>
      <c r="AN355" s="672"/>
      <c r="AO355" s="672"/>
      <c r="AP355" s="672"/>
      <c r="AQ355" s="672"/>
      <c r="AR355" s="672"/>
      <c r="AS355" s="672"/>
      <c r="AT355" s="672"/>
    </row>
    <row r="356" spans="1:46" ht="15.75">
      <c r="A356" s="2329" t="s">
        <v>1767</v>
      </c>
      <c r="B356" s="738"/>
      <c r="C356" s="738"/>
      <c r="D356" s="738"/>
      <c r="E356" s="738" t="s">
        <v>1798</v>
      </c>
      <c r="F356" s="1031" t="s">
        <v>1799</v>
      </c>
      <c r="G356" s="738" t="s">
        <v>1799</v>
      </c>
      <c r="H356" s="2330" t="s">
        <v>1800</v>
      </c>
      <c r="I356" s="2330"/>
      <c r="J356" s="738"/>
      <c r="K356" s="738" t="s">
        <v>141</v>
      </c>
      <c r="L356" s="738" t="s">
        <v>1799</v>
      </c>
      <c r="M356" s="738" t="s">
        <v>1798</v>
      </c>
      <c r="N356" s="738" t="s">
        <v>937</v>
      </c>
      <c r="O356" s="738" t="s">
        <v>949</v>
      </c>
      <c r="P356" s="1119">
        <v>44409</v>
      </c>
      <c r="Q356" s="738"/>
      <c r="R356" s="6">
        <v>45069</v>
      </c>
      <c r="S356" s="738">
        <v>22</v>
      </c>
      <c r="T356" s="738">
        <v>22</v>
      </c>
      <c r="U356" s="738">
        <v>1.8333333333333333</v>
      </c>
      <c r="V356" s="738"/>
      <c r="W356" s="738" t="s">
        <v>1798</v>
      </c>
      <c r="X356" s="738"/>
      <c r="Y356" s="738"/>
      <c r="Z356" s="738"/>
      <c r="AA356" s="738"/>
      <c r="AB356" s="738"/>
      <c r="AC356" s="738"/>
      <c r="AD356" s="738" t="s">
        <v>141</v>
      </c>
      <c r="AE356" s="738">
        <v>20.566666666666666</v>
      </c>
      <c r="AF356" s="738" t="s">
        <v>1801</v>
      </c>
      <c r="AG356" s="672">
        <v>1</v>
      </c>
      <c r="AH356" s="2358" t="s">
        <v>141</v>
      </c>
      <c r="AI356" s="672"/>
      <c r="AJ356" s="672"/>
      <c r="AK356" s="672"/>
      <c r="AL356" s="672"/>
      <c r="AM356" s="672"/>
      <c r="AN356" s="672"/>
      <c r="AO356" s="672"/>
      <c r="AP356" s="672"/>
      <c r="AQ356" s="672"/>
      <c r="AR356" s="672"/>
      <c r="AS356" s="672"/>
      <c r="AT356" s="672"/>
    </row>
    <row r="357" spans="1:46" s="1649" customFormat="1" ht="15.75">
      <c r="A357" s="2329" t="s">
        <v>1767</v>
      </c>
      <c r="B357" s="738"/>
      <c r="C357" s="738"/>
      <c r="D357" s="738"/>
      <c r="E357" s="738" t="s">
        <v>1802</v>
      </c>
      <c r="F357" s="1031" t="s">
        <v>1803</v>
      </c>
      <c r="G357" s="738" t="s">
        <v>1804</v>
      </c>
      <c r="H357" s="2330" t="s">
        <v>1805</v>
      </c>
      <c r="I357" s="2330"/>
      <c r="J357" s="738"/>
      <c r="K357" s="738" t="s">
        <v>141</v>
      </c>
      <c r="L357" s="1172" t="s">
        <v>1803</v>
      </c>
      <c r="M357" s="738" t="s">
        <v>1802</v>
      </c>
      <c r="N357" s="738" t="s">
        <v>937</v>
      </c>
      <c r="O357" s="738" t="s">
        <v>949</v>
      </c>
      <c r="P357" s="1119">
        <v>44409</v>
      </c>
      <c r="Q357" s="738"/>
      <c r="R357" s="6">
        <v>45069</v>
      </c>
      <c r="S357" s="738">
        <v>22</v>
      </c>
      <c r="T357" s="738">
        <v>22</v>
      </c>
      <c r="U357" s="738">
        <v>1.8333333333333333</v>
      </c>
      <c r="V357" s="738"/>
      <c r="W357" s="738" t="s">
        <v>1802</v>
      </c>
      <c r="X357" s="2344"/>
      <c r="Y357" s="2349"/>
      <c r="Z357" s="2349"/>
      <c r="AA357" s="2354"/>
      <c r="AB357" s="738"/>
      <c r="AC357" s="738"/>
      <c r="AD357" s="738" t="s">
        <v>141</v>
      </c>
      <c r="AE357" s="738">
        <v>20.566666666666666</v>
      </c>
      <c r="AF357" s="738" t="s">
        <v>1801</v>
      </c>
      <c r="AG357" s="672">
        <v>1</v>
      </c>
      <c r="AH357" s="2358" t="s">
        <v>141</v>
      </c>
      <c r="AI357" s="1650"/>
      <c r="AJ357" s="1650"/>
      <c r="AK357" s="1650"/>
      <c r="AL357" s="1650"/>
      <c r="AM357" s="1650"/>
      <c r="AN357" s="1650"/>
      <c r="AO357" s="1650"/>
      <c r="AP357" s="1650"/>
      <c r="AQ357" s="1650"/>
      <c r="AR357" s="1650"/>
      <c r="AS357" s="1650"/>
      <c r="AT357" s="1650"/>
    </row>
    <row r="358" spans="1:46" s="1649" customFormat="1" ht="15.75">
      <c r="A358" s="2209" t="s">
        <v>1767</v>
      </c>
      <c r="B358"/>
      <c r="C358"/>
      <c r="D358"/>
      <c r="E358" t="s">
        <v>1806</v>
      </c>
      <c r="F358" s="327" t="s">
        <v>1807</v>
      </c>
      <c r="G358" t="s">
        <v>1807</v>
      </c>
      <c r="H358" s="1859" t="s">
        <v>1808</v>
      </c>
      <c r="I358" s="1859"/>
      <c r="J358"/>
      <c r="K358" t="s">
        <v>141</v>
      </c>
      <c r="L358" t="s">
        <v>1807</v>
      </c>
      <c r="M358" t="s">
        <v>1806</v>
      </c>
      <c r="N358" t="s">
        <v>937</v>
      </c>
      <c r="O358" t="s">
        <v>949</v>
      </c>
      <c r="P358" s="6">
        <v>44409</v>
      </c>
      <c r="Q358">
        <v>43</v>
      </c>
      <c r="R358" s="6">
        <v>45069</v>
      </c>
      <c r="S358">
        <v>22</v>
      </c>
      <c r="T358">
        <v>22</v>
      </c>
      <c r="U358">
        <v>1.8333333333333333</v>
      </c>
      <c r="V358"/>
      <c r="W358" t="s">
        <v>1806</v>
      </c>
      <c r="X358" s="2343"/>
      <c r="Y358" s="2348"/>
      <c r="Z358" s="2348"/>
      <c r="AA358" s="2353"/>
      <c r="AB358"/>
      <c r="AC358"/>
      <c r="AD358" t="s">
        <v>141</v>
      </c>
      <c r="AE358">
        <v>20.566666666666666</v>
      </c>
      <c r="AF358" t="s">
        <v>1809</v>
      </c>
      <c r="AG358" s="672">
        <v>1</v>
      </c>
      <c r="AH358" s="2358" t="s">
        <v>141</v>
      </c>
      <c r="AI358" s="1650"/>
      <c r="AJ358" s="1650"/>
      <c r="AK358" s="1650"/>
      <c r="AL358" s="1650"/>
      <c r="AM358" s="1650"/>
      <c r="AN358" s="1650"/>
      <c r="AO358" s="1650"/>
      <c r="AP358" s="1650"/>
      <c r="AQ358" s="1650"/>
      <c r="AR358" s="1650"/>
      <c r="AS358" s="1650"/>
      <c r="AT358" s="1650"/>
    </row>
    <row r="359" spans="1:46" ht="15.75">
      <c r="A359" s="2209" t="s">
        <v>1767</v>
      </c>
      <c r="E359" t="s">
        <v>1810</v>
      </c>
      <c r="F359" s="327" t="s">
        <v>1811</v>
      </c>
      <c r="G359" t="s">
        <v>1811</v>
      </c>
      <c r="H359" s="1859" t="s">
        <v>1812</v>
      </c>
      <c r="I359" s="1859"/>
      <c r="K359" t="s">
        <v>141</v>
      </c>
      <c r="L359" s="672" t="s">
        <v>1811</v>
      </c>
      <c r="M359" t="s">
        <v>1810</v>
      </c>
      <c r="N359" t="s">
        <v>937</v>
      </c>
      <c r="O359" t="s">
        <v>949</v>
      </c>
      <c r="P359" s="6">
        <v>44409</v>
      </c>
      <c r="Q359">
        <v>40</v>
      </c>
      <c r="R359" s="6">
        <v>45069</v>
      </c>
      <c r="S359">
        <v>22</v>
      </c>
      <c r="T359">
        <v>22</v>
      </c>
      <c r="U359">
        <v>1.8333333333333333</v>
      </c>
      <c r="W359" t="s">
        <v>1810</v>
      </c>
      <c r="AD359" t="s">
        <v>141</v>
      </c>
      <c r="AE359">
        <v>20.566666666666666</v>
      </c>
      <c r="AG359" s="672">
        <v>1</v>
      </c>
      <c r="AH359" s="2358" t="s">
        <v>141</v>
      </c>
      <c r="AI359" s="672"/>
      <c r="AJ359" s="672"/>
      <c r="AK359" s="672"/>
      <c r="AL359" s="672"/>
      <c r="AM359" s="672"/>
      <c r="AN359" s="672"/>
      <c r="AO359" s="672"/>
      <c r="AP359" s="672"/>
      <c r="AQ359" s="672"/>
      <c r="AR359" s="672"/>
      <c r="AS359" s="672"/>
      <c r="AT359" s="672"/>
    </row>
    <row r="360" spans="1:46" s="327" customFormat="1" ht="15.75">
      <c r="A360" s="2329" t="s">
        <v>1767</v>
      </c>
      <c r="B360" s="738"/>
      <c r="C360" s="738"/>
      <c r="D360" s="738"/>
      <c r="E360" s="738" t="s">
        <v>1813</v>
      </c>
      <c r="F360" s="1031" t="s">
        <v>1814</v>
      </c>
      <c r="G360" s="738" t="s">
        <v>1814</v>
      </c>
      <c r="H360" s="2330" t="s">
        <v>1815</v>
      </c>
      <c r="I360" s="2330"/>
      <c r="J360" s="738"/>
      <c r="K360" s="738" t="s">
        <v>387</v>
      </c>
      <c r="L360" s="738" t="s">
        <v>1814</v>
      </c>
      <c r="M360" s="738" t="s">
        <v>1813</v>
      </c>
      <c r="N360" s="738" t="s">
        <v>188</v>
      </c>
      <c r="O360" s="738" t="s">
        <v>13</v>
      </c>
      <c r="P360" s="1119">
        <v>44488</v>
      </c>
      <c r="Q360" s="738"/>
      <c r="R360" s="6">
        <v>45069</v>
      </c>
      <c r="S360" s="738">
        <v>19.366666666666667</v>
      </c>
      <c r="T360" s="738">
        <v>19</v>
      </c>
      <c r="U360" s="738">
        <v>1.6138888888888889</v>
      </c>
      <c r="V360" s="738"/>
      <c r="W360" s="738" t="s">
        <v>1813</v>
      </c>
      <c r="X360" s="738"/>
      <c r="Y360" s="738"/>
      <c r="Z360" s="738"/>
      <c r="AA360" s="738"/>
      <c r="AB360" s="738"/>
      <c r="AC360" s="738"/>
      <c r="AD360" s="738" t="s">
        <v>387</v>
      </c>
      <c r="AE360" s="738">
        <v>17.933333333333334</v>
      </c>
      <c r="AF360" s="738" t="s">
        <v>1801</v>
      </c>
      <c r="AG360" s="672">
        <v>1</v>
      </c>
      <c r="AH360" s="2358" t="s">
        <v>932</v>
      </c>
      <c r="AI360" s="1297"/>
      <c r="AJ360" s="1297"/>
      <c r="AK360" s="1297"/>
      <c r="AL360" s="1297"/>
      <c r="AM360" s="1297"/>
      <c r="AN360" s="1297"/>
      <c r="AO360" s="1297"/>
      <c r="AP360" s="1297"/>
      <c r="AQ360" s="1297"/>
      <c r="AR360" s="1297"/>
      <c r="AS360" s="1297"/>
      <c r="AT360" s="1297"/>
    </row>
    <row r="361" spans="1:46" s="328" customFormat="1" ht="15.75">
      <c r="A361" s="2209" t="s">
        <v>1767</v>
      </c>
      <c r="B361"/>
      <c r="C361"/>
      <c r="D361"/>
      <c r="E361" t="s">
        <v>1816</v>
      </c>
      <c r="F361" s="327" t="s">
        <v>1817</v>
      </c>
      <c r="G361" t="s">
        <v>1817</v>
      </c>
      <c r="H361" s="1859" t="s">
        <v>1818</v>
      </c>
      <c r="I361" s="1859"/>
      <c r="J361"/>
      <c r="K361" t="s">
        <v>387</v>
      </c>
      <c r="L361" t="s">
        <v>1817</v>
      </c>
      <c r="M361" t="s">
        <v>1816</v>
      </c>
      <c r="N361" t="s">
        <v>188</v>
      </c>
      <c r="O361" t="s">
        <v>13</v>
      </c>
      <c r="P361" s="6">
        <v>44488</v>
      </c>
      <c r="Q361">
        <v>28</v>
      </c>
      <c r="R361" s="6">
        <v>45069</v>
      </c>
      <c r="S361">
        <v>19.366666666666667</v>
      </c>
      <c r="T361">
        <v>19</v>
      </c>
      <c r="U361">
        <v>1.5833333333333333</v>
      </c>
      <c r="V361"/>
      <c r="W361" t="s">
        <v>1816</v>
      </c>
      <c r="X361"/>
      <c r="Y361"/>
      <c r="Z361"/>
      <c r="AA361"/>
      <c r="AB361"/>
      <c r="AC361"/>
      <c r="AD361" t="s">
        <v>387</v>
      </c>
      <c r="AE361">
        <v>17.933333333333334</v>
      </c>
      <c r="AF361"/>
      <c r="AG361" s="672">
        <v>1</v>
      </c>
      <c r="AH361" s="2358" t="s">
        <v>932</v>
      </c>
      <c r="AI361" s="1386"/>
      <c r="AJ361" s="1386"/>
      <c r="AK361" s="1386"/>
      <c r="AL361" s="1386"/>
      <c r="AM361" s="1386"/>
      <c r="AN361" s="1386"/>
      <c r="AO361" s="1386"/>
      <c r="AP361" s="1386"/>
      <c r="AQ361" s="1386"/>
      <c r="AR361" s="1386"/>
      <c r="AS361" s="1386"/>
      <c r="AT361" s="1386"/>
    </row>
    <row r="362" spans="1:46" ht="15.75">
      <c r="A362" s="2209" t="s">
        <v>1767</v>
      </c>
      <c r="E362" t="s">
        <v>1819</v>
      </c>
      <c r="F362" s="327" t="s">
        <v>1820</v>
      </c>
      <c r="G362" t="s">
        <v>1821</v>
      </c>
      <c r="H362" s="1859" t="s">
        <v>1822</v>
      </c>
      <c r="I362" s="1859"/>
      <c r="K362" t="s">
        <v>387</v>
      </c>
      <c r="L362" s="672" t="s">
        <v>1820</v>
      </c>
      <c r="M362" t="s">
        <v>1819</v>
      </c>
      <c r="N362" t="s">
        <v>188</v>
      </c>
      <c r="O362" t="s">
        <v>13</v>
      </c>
      <c r="P362" s="6">
        <v>44488</v>
      </c>
      <c r="Q362">
        <v>28</v>
      </c>
      <c r="R362" s="6">
        <v>45069</v>
      </c>
      <c r="S362">
        <v>19.366666666666667</v>
      </c>
      <c r="T362">
        <v>19</v>
      </c>
      <c r="U362">
        <v>1.5833333333333333</v>
      </c>
      <c r="W362" t="s">
        <v>1819</v>
      </c>
      <c r="AD362" t="s">
        <v>387</v>
      </c>
      <c r="AE362">
        <v>17.933333333333334</v>
      </c>
      <c r="AG362" s="672">
        <v>1</v>
      </c>
      <c r="AH362" s="2358" t="s">
        <v>932</v>
      </c>
      <c r="AI362" s="672"/>
      <c r="AJ362" s="672"/>
      <c r="AK362" s="672"/>
      <c r="AL362" s="672"/>
      <c r="AM362" s="672"/>
      <c r="AN362" s="672"/>
      <c r="AO362" s="672"/>
      <c r="AP362" s="672"/>
      <c r="AQ362" s="672"/>
      <c r="AR362" s="672"/>
      <c r="AS362" s="672"/>
      <c r="AT362" s="672"/>
    </row>
    <row r="363" spans="1:46" ht="15.75">
      <c r="A363" s="2209" t="s">
        <v>1767</v>
      </c>
      <c r="E363" t="s">
        <v>1823</v>
      </c>
      <c r="F363" s="327" t="s">
        <v>1824</v>
      </c>
      <c r="G363" t="s">
        <v>1824</v>
      </c>
      <c r="H363" s="1859" t="s">
        <v>1825</v>
      </c>
      <c r="I363" s="1859"/>
      <c r="K363" t="s">
        <v>387</v>
      </c>
      <c r="L363" s="672" t="s">
        <v>1824</v>
      </c>
      <c r="M363" t="s">
        <v>1823</v>
      </c>
      <c r="N363" t="s">
        <v>188</v>
      </c>
      <c r="O363" t="s">
        <v>949</v>
      </c>
      <c r="P363" s="6">
        <v>44488</v>
      </c>
      <c r="Q363">
        <v>33</v>
      </c>
      <c r="R363" s="6">
        <v>45069</v>
      </c>
      <c r="S363">
        <v>19.366666666666667</v>
      </c>
      <c r="T363">
        <v>19</v>
      </c>
      <c r="U363">
        <v>1.5833333333333333</v>
      </c>
      <c r="W363" t="s">
        <v>1823</v>
      </c>
      <c r="AD363" t="s">
        <v>387</v>
      </c>
      <c r="AE363">
        <v>17.933333333333334</v>
      </c>
      <c r="AG363" s="672">
        <v>1</v>
      </c>
      <c r="AH363" s="2358" t="s">
        <v>932</v>
      </c>
      <c r="AI363" s="672"/>
      <c r="AJ363" s="672"/>
      <c r="AK363" s="672"/>
      <c r="AL363" s="672"/>
      <c r="AM363" s="672"/>
      <c r="AN363" s="672"/>
      <c r="AO363" s="672"/>
      <c r="AP363" s="672"/>
      <c r="AQ363" s="672"/>
      <c r="AR363" s="672"/>
      <c r="AS363" s="672"/>
      <c r="AT363" s="672"/>
    </row>
    <row r="364" spans="1:46" ht="15.75">
      <c r="A364" s="2209" t="s">
        <v>1767</v>
      </c>
      <c r="E364" t="s">
        <v>1826</v>
      </c>
      <c r="F364" s="327" t="s">
        <v>1827</v>
      </c>
      <c r="G364" t="s">
        <v>1827</v>
      </c>
      <c r="H364" s="1859" t="s">
        <v>1828</v>
      </c>
      <c r="I364" s="1859"/>
      <c r="K364" t="s">
        <v>387</v>
      </c>
      <c r="L364" t="s">
        <v>1827</v>
      </c>
      <c r="M364" t="s">
        <v>1826</v>
      </c>
      <c r="N364" t="s">
        <v>188</v>
      </c>
      <c r="O364" t="s">
        <v>949</v>
      </c>
      <c r="P364" s="6">
        <v>44488</v>
      </c>
      <c r="Q364">
        <v>33</v>
      </c>
      <c r="R364" s="6">
        <v>45069</v>
      </c>
      <c r="S364">
        <v>19.366666666666667</v>
      </c>
      <c r="T364">
        <v>19</v>
      </c>
      <c r="U364">
        <v>1.5833333333333333</v>
      </c>
      <c r="W364" t="s">
        <v>1826</v>
      </c>
      <c r="AD364" t="s">
        <v>387</v>
      </c>
      <c r="AE364">
        <v>17.933333333333334</v>
      </c>
      <c r="AG364" s="672">
        <v>1</v>
      </c>
      <c r="AH364" s="2358" t="s">
        <v>932</v>
      </c>
      <c r="AI364" s="672"/>
      <c r="AJ364" s="672"/>
      <c r="AK364" s="672"/>
      <c r="AL364" s="672"/>
      <c r="AM364" s="672"/>
      <c r="AN364" s="672"/>
      <c r="AO364" s="672"/>
      <c r="AP364" s="672"/>
      <c r="AQ364" s="672"/>
      <c r="AR364" s="672"/>
      <c r="AS364" s="672"/>
      <c r="AT364" s="672"/>
    </row>
    <row r="365" spans="1:46">
      <c r="A365" s="2329" t="s">
        <v>1767</v>
      </c>
      <c r="B365" s="738"/>
      <c r="C365" s="738"/>
      <c r="D365" s="738"/>
      <c r="E365" s="738" t="s">
        <v>1829</v>
      </c>
      <c r="F365" s="1031" t="s">
        <v>1830</v>
      </c>
      <c r="G365" s="738" t="s">
        <v>1831</v>
      </c>
      <c r="H365" s="738"/>
      <c r="I365" s="738"/>
      <c r="J365" s="738"/>
      <c r="K365" s="738" t="s">
        <v>141</v>
      </c>
      <c r="L365" s="738" t="s">
        <v>1829</v>
      </c>
      <c r="M365" s="738" t="s">
        <v>1829</v>
      </c>
      <c r="N365" s="738" t="s">
        <v>937</v>
      </c>
      <c r="O365" s="738" t="s">
        <v>13</v>
      </c>
      <c r="P365" s="1119">
        <v>44459</v>
      </c>
      <c r="Q365" s="738"/>
      <c r="R365" s="738"/>
      <c r="S365" s="738"/>
      <c r="T365" s="738"/>
      <c r="U365" s="738"/>
      <c r="V365" s="738"/>
      <c r="W365" s="738" t="s">
        <v>1829</v>
      </c>
      <c r="X365" s="738"/>
      <c r="Y365" s="738"/>
      <c r="Z365" s="738"/>
      <c r="AA365" s="738"/>
      <c r="AB365" s="738"/>
      <c r="AC365" s="738"/>
      <c r="AD365" s="738" t="s">
        <v>141</v>
      </c>
      <c r="AE365" s="738">
        <v>18.899999999999999</v>
      </c>
      <c r="AF365" s="738" t="s">
        <v>1831</v>
      </c>
      <c r="AG365" s="672">
        <v>1</v>
      </c>
      <c r="AH365" s="2358" t="s">
        <v>141</v>
      </c>
    </row>
    <row r="366" spans="1:46">
      <c r="A366" s="2329" t="s">
        <v>1767</v>
      </c>
      <c r="B366" s="738"/>
      <c r="C366" s="738"/>
      <c r="D366" s="738"/>
      <c r="E366" s="738" t="s">
        <v>1832</v>
      </c>
      <c r="F366" s="1031" t="s">
        <v>1830</v>
      </c>
      <c r="G366" s="738" t="s">
        <v>1833</v>
      </c>
      <c r="H366" s="738"/>
      <c r="I366" s="738"/>
      <c r="J366" s="738"/>
      <c r="K366" s="774" t="s">
        <v>387</v>
      </c>
      <c r="L366" s="738" t="s">
        <v>1832</v>
      </c>
      <c r="M366" s="738" t="s">
        <v>1832</v>
      </c>
      <c r="N366" s="738" t="s">
        <v>188</v>
      </c>
      <c r="O366" s="738" t="s">
        <v>13</v>
      </c>
      <c r="P366" s="1119">
        <v>44488</v>
      </c>
      <c r="Q366" s="738"/>
      <c r="R366" s="738"/>
      <c r="S366" s="738"/>
      <c r="T366" s="738"/>
      <c r="U366" s="738"/>
      <c r="V366" s="738"/>
      <c r="W366" s="738" t="s">
        <v>1832</v>
      </c>
      <c r="X366" s="738"/>
      <c r="Y366" s="738"/>
      <c r="Z366" s="738"/>
      <c r="AA366" s="738"/>
      <c r="AB366" s="738"/>
      <c r="AC366" s="738"/>
      <c r="AD366" s="738" t="s">
        <v>387</v>
      </c>
      <c r="AE366" s="738">
        <v>17.933333333333334</v>
      </c>
      <c r="AF366" s="738" t="s">
        <v>1833</v>
      </c>
      <c r="AG366" s="672">
        <v>1</v>
      </c>
      <c r="AH366" s="2358" t="s">
        <v>932</v>
      </c>
    </row>
    <row r="367" spans="1:46">
      <c r="A367" s="2209" t="s">
        <v>1834</v>
      </c>
      <c r="E367" t="s">
        <v>1835</v>
      </c>
      <c r="F367" t="s">
        <v>1836</v>
      </c>
      <c r="G367" t="s">
        <v>1836</v>
      </c>
      <c r="K367" t="s">
        <v>141</v>
      </c>
      <c r="L367" t="s">
        <v>1836</v>
      </c>
      <c r="M367" t="s">
        <v>1836</v>
      </c>
      <c r="N367" t="s">
        <v>188</v>
      </c>
      <c r="O367" t="s">
        <v>13</v>
      </c>
      <c r="P367" s="6">
        <v>44628</v>
      </c>
      <c r="Q367">
        <v>30</v>
      </c>
      <c r="R367" s="6">
        <v>45092</v>
      </c>
      <c r="S367">
        <v>15.466666666666667</v>
      </c>
      <c r="T367">
        <v>15</v>
      </c>
      <c r="U367">
        <v>1.288888888888889</v>
      </c>
      <c r="W367" t="s">
        <v>1836</v>
      </c>
      <c r="AD367" t="s">
        <v>141</v>
      </c>
      <c r="AE367">
        <v>14.2</v>
      </c>
      <c r="AG367" s="672">
        <v>1</v>
      </c>
      <c r="AH367" s="2358" t="s">
        <v>141</v>
      </c>
    </row>
    <row r="368" spans="1:46">
      <c r="A368" s="2209" t="s">
        <v>1834</v>
      </c>
      <c r="E368" t="s">
        <v>1837</v>
      </c>
      <c r="F368" t="s">
        <v>1838</v>
      </c>
      <c r="G368" t="s">
        <v>1838</v>
      </c>
      <c r="K368" t="s">
        <v>141</v>
      </c>
      <c r="L368" t="s">
        <v>1838</v>
      </c>
      <c r="M368" t="s">
        <v>1838</v>
      </c>
      <c r="N368" t="s">
        <v>188</v>
      </c>
      <c r="O368" t="s">
        <v>13</v>
      </c>
      <c r="P368" s="6">
        <v>44628</v>
      </c>
      <c r="Q368">
        <v>30</v>
      </c>
      <c r="R368" s="6">
        <v>45092</v>
      </c>
      <c r="S368">
        <v>15.466666666666667</v>
      </c>
      <c r="T368">
        <v>15</v>
      </c>
      <c r="U368">
        <v>1.288888888888889</v>
      </c>
      <c r="W368" t="s">
        <v>1838</v>
      </c>
      <c r="AD368" t="s">
        <v>141</v>
      </c>
      <c r="AE368">
        <v>14.2</v>
      </c>
      <c r="AG368" s="672">
        <v>1</v>
      </c>
      <c r="AH368" s="2358" t="s">
        <v>141</v>
      </c>
    </row>
    <row r="369" spans="1:34">
      <c r="A369" s="2209" t="s">
        <v>1834</v>
      </c>
      <c r="E369" t="s">
        <v>1839</v>
      </c>
      <c r="F369" t="s">
        <v>1840</v>
      </c>
      <c r="G369" t="s">
        <v>1840</v>
      </c>
      <c r="K369" t="s">
        <v>141</v>
      </c>
      <c r="L369" t="s">
        <v>1840</v>
      </c>
      <c r="M369" t="s">
        <v>1840</v>
      </c>
      <c r="N369" t="s">
        <v>188</v>
      </c>
      <c r="O369" t="s">
        <v>13</v>
      </c>
      <c r="P369" s="6">
        <v>44628</v>
      </c>
      <c r="Q369">
        <v>28</v>
      </c>
      <c r="R369" s="6">
        <v>45092</v>
      </c>
      <c r="S369">
        <v>15.466666666666667</v>
      </c>
      <c r="T369">
        <v>15</v>
      </c>
      <c r="U369">
        <v>1.288888888888889</v>
      </c>
      <c r="W369" t="s">
        <v>1840</v>
      </c>
      <c r="AD369" t="s">
        <v>141</v>
      </c>
      <c r="AE369">
        <v>14.2</v>
      </c>
      <c r="AG369" s="672">
        <v>1</v>
      </c>
      <c r="AH369" s="2358" t="s">
        <v>141</v>
      </c>
    </row>
    <row r="370" spans="1:34">
      <c r="A370" s="2209" t="s">
        <v>1834</v>
      </c>
      <c r="E370" t="s">
        <v>1841</v>
      </c>
      <c r="F370" t="s">
        <v>1842</v>
      </c>
      <c r="G370" t="s">
        <v>1842</v>
      </c>
      <c r="K370" t="s">
        <v>141</v>
      </c>
      <c r="L370" t="s">
        <v>1842</v>
      </c>
      <c r="M370" t="s">
        <v>1842</v>
      </c>
      <c r="N370" t="s">
        <v>188</v>
      </c>
      <c r="O370" t="s">
        <v>13</v>
      </c>
      <c r="P370" s="6">
        <v>44624</v>
      </c>
      <c r="Q370">
        <v>26</v>
      </c>
      <c r="R370" s="6">
        <v>45092</v>
      </c>
      <c r="S370">
        <v>15.6</v>
      </c>
      <c r="T370">
        <v>16</v>
      </c>
      <c r="U370">
        <v>1.3</v>
      </c>
      <c r="W370" t="s">
        <v>1842</v>
      </c>
      <c r="AD370" t="s">
        <v>141</v>
      </c>
      <c r="AE370">
        <v>14.333333333333334</v>
      </c>
      <c r="AG370" s="672">
        <v>1</v>
      </c>
      <c r="AH370" s="2358" t="s">
        <v>141</v>
      </c>
    </row>
    <row r="371" spans="1:34">
      <c r="A371" s="2209" t="s">
        <v>1834</v>
      </c>
      <c r="E371" t="s">
        <v>1843</v>
      </c>
      <c r="F371" t="s">
        <v>1844</v>
      </c>
      <c r="G371" t="s">
        <v>1844</v>
      </c>
      <c r="K371" t="s">
        <v>141</v>
      </c>
      <c r="L371" t="s">
        <v>1844</v>
      </c>
      <c r="M371" t="s">
        <v>1844</v>
      </c>
      <c r="N371" t="s">
        <v>188</v>
      </c>
      <c r="O371" t="s">
        <v>13</v>
      </c>
      <c r="P371" s="6">
        <v>44624</v>
      </c>
      <c r="Q371">
        <v>32</v>
      </c>
      <c r="R371" s="6">
        <v>45092</v>
      </c>
      <c r="S371">
        <v>15.6</v>
      </c>
      <c r="T371">
        <v>16</v>
      </c>
      <c r="U371">
        <v>1.3</v>
      </c>
      <c r="W371" t="s">
        <v>1844</v>
      </c>
      <c r="AD371" t="s">
        <v>141</v>
      </c>
      <c r="AE371">
        <v>14.333333333333334</v>
      </c>
      <c r="AG371" s="672">
        <v>1</v>
      </c>
      <c r="AH371" s="2358" t="s">
        <v>141</v>
      </c>
    </row>
    <row r="372" spans="1:34">
      <c r="A372" s="2209" t="s">
        <v>1834</v>
      </c>
      <c r="E372" t="s">
        <v>1845</v>
      </c>
      <c r="F372" t="s">
        <v>1846</v>
      </c>
      <c r="G372" t="s">
        <v>1847</v>
      </c>
      <c r="K372" t="s">
        <v>387</v>
      </c>
      <c r="L372" t="s">
        <v>1846</v>
      </c>
      <c r="M372" t="s">
        <v>1846</v>
      </c>
      <c r="N372" t="s">
        <v>188</v>
      </c>
      <c r="O372" t="s">
        <v>949</v>
      </c>
      <c r="P372" s="6">
        <v>44499</v>
      </c>
      <c r="Q372">
        <v>32</v>
      </c>
      <c r="R372" s="6">
        <v>45091</v>
      </c>
      <c r="S372">
        <v>19.733333333333334</v>
      </c>
      <c r="T372">
        <v>20</v>
      </c>
      <c r="U372">
        <v>1.6444444444444446</v>
      </c>
      <c r="W372" t="s">
        <v>1846</v>
      </c>
      <c r="AD372" t="s">
        <v>387</v>
      </c>
      <c r="AE372">
        <v>18.5</v>
      </c>
      <c r="AG372" s="672">
        <v>1</v>
      </c>
      <c r="AH372" s="2358" t="s">
        <v>932</v>
      </c>
    </row>
    <row r="373" spans="1:34">
      <c r="A373" s="2209" t="s">
        <v>1834</v>
      </c>
      <c r="E373" t="s">
        <v>1848</v>
      </c>
      <c r="F373" t="s">
        <v>1849</v>
      </c>
      <c r="G373" t="s">
        <v>1849</v>
      </c>
      <c r="K373" t="s">
        <v>387</v>
      </c>
      <c r="L373" t="s">
        <v>1849</v>
      </c>
      <c r="M373" t="s">
        <v>1849</v>
      </c>
      <c r="N373" t="s">
        <v>188</v>
      </c>
      <c r="O373" t="s">
        <v>949</v>
      </c>
      <c r="P373" s="6">
        <v>44499</v>
      </c>
      <c r="Q373">
        <v>31</v>
      </c>
      <c r="R373" s="6">
        <v>45091</v>
      </c>
      <c r="S373">
        <v>19.733333333333334</v>
      </c>
      <c r="T373">
        <v>20</v>
      </c>
      <c r="U373">
        <v>1.6444444444444446</v>
      </c>
      <c r="W373" t="s">
        <v>1849</v>
      </c>
      <c r="AD373" t="s">
        <v>387</v>
      </c>
      <c r="AE373">
        <v>18.5</v>
      </c>
      <c r="AG373" s="672">
        <v>1</v>
      </c>
      <c r="AH373" s="2358" t="s">
        <v>932</v>
      </c>
    </row>
    <row r="374" spans="1:34">
      <c r="A374" s="2209" t="s">
        <v>1834</v>
      </c>
      <c r="E374" t="s">
        <v>1850</v>
      </c>
      <c r="F374" t="s">
        <v>1851</v>
      </c>
      <c r="G374" t="s">
        <v>1851</v>
      </c>
      <c r="K374" t="s">
        <v>141</v>
      </c>
      <c r="L374" t="s">
        <v>1851</v>
      </c>
      <c r="M374" t="s">
        <v>1851</v>
      </c>
      <c r="N374" t="s">
        <v>188</v>
      </c>
      <c r="O374" t="s">
        <v>949</v>
      </c>
      <c r="P374" s="6">
        <v>44516</v>
      </c>
      <c r="Q374">
        <v>39</v>
      </c>
      <c r="R374" s="6">
        <v>45091</v>
      </c>
      <c r="S374">
        <v>19.166666666666668</v>
      </c>
      <c r="T374">
        <v>19</v>
      </c>
      <c r="U374">
        <v>1.5972222222222223</v>
      </c>
      <c r="W374" t="s">
        <v>1851</v>
      </c>
      <c r="AD374" t="s">
        <v>141</v>
      </c>
      <c r="AE374">
        <v>17.933333333333334</v>
      </c>
      <c r="AG374" s="672">
        <v>1</v>
      </c>
      <c r="AH374" s="2358" t="s">
        <v>141</v>
      </c>
    </row>
    <row r="375" spans="1:34">
      <c r="A375" s="2209" t="s">
        <v>1834</v>
      </c>
      <c r="E375" t="s">
        <v>1852</v>
      </c>
      <c r="F375" t="s">
        <v>1853</v>
      </c>
      <c r="G375" t="s">
        <v>1853</v>
      </c>
      <c r="K375" t="s">
        <v>141</v>
      </c>
      <c r="L375" t="s">
        <v>1853</v>
      </c>
      <c r="M375" t="s">
        <v>1853</v>
      </c>
      <c r="N375" t="s">
        <v>188</v>
      </c>
      <c r="O375" t="s">
        <v>949</v>
      </c>
      <c r="P375" s="6">
        <v>44516</v>
      </c>
      <c r="Q375">
        <v>36</v>
      </c>
      <c r="R375" s="6">
        <v>45091</v>
      </c>
      <c r="S375">
        <v>19.166666666666668</v>
      </c>
      <c r="T375">
        <v>19</v>
      </c>
      <c r="U375">
        <v>1.5972222222222223</v>
      </c>
      <c r="W375" t="s">
        <v>1853</v>
      </c>
      <c r="AD375" t="s">
        <v>141</v>
      </c>
      <c r="AE375">
        <v>17.933333333333334</v>
      </c>
      <c r="AG375" s="672">
        <v>1</v>
      </c>
      <c r="AH375" s="2358" t="s">
        <v>141</v>
      </c>
    </row>
    <row r="376" spans="1:34">
      <c r="A376" s="2209" t="s">
        <v>1834</v>
      </c>
      <c r="E376" t="s">
        <v>1854</v>
      </c>
      <c r="F376" t="s">
        <v>1855</v>
      </c>
      <c r="G376" t="s">
        <v>1855</v>
      </c>
      <c r="K376" t="s">
        <v>141</v>
      </c>
      <c r="L376" t="s">
        <v>1855</v>
      </c>
      <c r="M376" t="s">
        <v>1855</v>
      </c>
      <c r="N376" t="s">
        <v>188</v>
      </c>
      <c r="O376" t="s">
        <v>949</v>
      </c>
      <c r="P376" s="6">
        <v>44516</v>
      </c>
      <c r="Q376">
        <v>32</v>
      </c>
      <c r="R376" s="6">
        <v>45091</v>
      </c>
      <c r="S376">
        <v>19.166666666666668</v>
      </c>
      <c r="T376">
        <v>19</v>
      </c>
      <c r="U376">
        <v>1.5972222222222223</v>
      </c>
      <c r="W376" t="s">
        <v>1855</v>
      </c>
      <c r="AD376" t="s">
        <v>141</v>
      </c>
      <c r="AE376">
        <v>17.933333333333334</v>
      </c>
      <c r="AG376" s="672">
        <v>1</v>
      </c>
      <c r="AH376" s="2358" t="s">
        <v>141</v>
      </c>
    </row>
    <row r="377" spans="1:34">
      <c r="A377" s="2209" t="s">
        <v>1834</v>
      </c>
      <c r="E377" t="s">
        <v>1856</v>
      </c>
      <c r="F377" t="s">
        <v>1857</v>
      </c>
      <c r="G377" t="s">
        <v>1857</v>
      </c>
      <c r="K377" t="s">
        <v>141</v>
      </c>
      <c r="L377" t="s">
        <v>1857</v>
      </c>
      <c r="M377" t="s">
        <v>1857</v>
      </c>
      <c r="N377" t="s">
        <v>188</v>
      </c>
      <c r="O377" t="s">
        <v>13</v>
      </c>
      <c r="P377" s="6">
        <v>44516</v>
      </c>
      <c r="Q377">
        <v>27</v>
      </c>
      <c r="R377" s="6">
        <v>45099</v>
      </c>
      <c r="S377">
        <v>19.433333333333334</v>
      </c>
      <c r="T377">
        <v>19</v>
      </c>
      <c r="U377">
        <v>1.6194444444444445</v>
      </c>
      <c r="W377" t="s">
        <v>1857</v>
      </c>
      <c r="AD377" t="s">
        <v>141</v>
      </c>
      <c r="AE377">
        <v>17.933333333333334</v>
      </c>
      <c r="AG377" s="672">
        <v>1</v>
      </c>
      <c r="AH377" s="2358" t="s">
        <v>141</v>
      </c>
    </row>
    <row r="378" spans="1:34" s="738" customFormat="1">
      <c r="A378" s="2329" t="s">
        <v>1834</v>
      </c>
      <c r="E378" s="738" t="s">
        <v>1858</v>
      </c>
      <c r="F378" s="738" t="s">
        <v>1859</v>
      </c>
      <c r="G378" s="738" t="s">
        <v>1860</v>
      </c>
      <c r="K378" s="738" t="s">
        <v>141</v>
      </c>
      <c r="L378" s="738" t="s">
        <v>1859</v>
      </c>
      <c r="M378" s="738" t="s">
        <v>1859</v>
      </c>
      <c r="N378" s="738" t="s">
        <v>188</v>
      </c>
      <c r="O378" s="738" t="s">
        <v>13</v>
      </c>
      <c r="P378" s="1119">
        <v>44499</v>
      </c>
      <c r="W378" s="738" t="s">
        <v>1859</v>
      </c>
      <c r="AD378" s="738" t="s">
        <v>141</v>
      </c>
      <c r="AE378" s="738">
        <v>18.5</v>
      </c>
      <c r="AF378" s="738" t="s">
        <v>1831</v>
      </c>
      <c r="AG378" s="672">
        <v>1</v>
      </c>
      <c r="AH378" s="2358" t="s">
        <v>141</v>
      </c>
    </row>
    <row r="379" spans="1:34">
      <c r="A379" s="2209" t="s">
        <v>1834</v>
      </c>
      <c r="E379" t="s">
        <v>1861</v>
      </c>
      <c r="F379" t="s">
        <v>1862</v>
      </c>
      <c r="G379" t="s">
        <v>1862</v>
      </c>
      <c r="K379" t="s">
        <v>141</v>
      </c>
      <c r="L379" t="s">
        <v>1862</v>
      </c>
      <c r="M379" t="s">
        <v>1862</v>
      </c>
      <c r="N379" t="s">
        <v>188</v>
      </c>
      <c r="O379" t="s">
        <v>13</v>
      </c>
      <c r="P379" s="6">
        <v>44516</v>
      </c>
      <c r="Q379">
        <v>34</v>
      </c>
      <c r="R379" s="6">
        <v>45099</v>
      </c>
      <c r="S379">
        <v>19.433333333333334</v>
      </c>
      <c r="T379">
        <v>19</v>
      </c>
      <c r="U379">
        <v>1.6194444444444445</v>
      </c>
      <c r="W379" t="s">
        <v>1862</v>
      </c>
      <c r="AD379" t="s">
        <v>141</v>
      </c>
      <c r="AE379">
        <v>17.933333333333334</v>
      </c>
      <c r="AG379" s="672">
        <v>1</v>
      </c>
      <c r="AH379" s="2358" t="s">
        <v>141</v>
      </c>
    </row>
    <row r="380" spans="1:34">
      <c r="A380" s="2209" t="s">
        <v>1834</v>
      </c>
      <c r="E380" t="s">
        <v>1863</v>
      </c>
      <c r="F380" t="s">
        <v>1864</v>
      </c>
      <c r="G380" t="s">
        <v>1865</v>
      </c>
      <c r="K380" t="s">
        <v>141</v>
      </c>
      <c r="L380" t="s">
        <v>1864</v>
      </c>
      <c r="M380" t="s">
        <v>1864</v>
      </c>
      <c r="N380" t="s">
        <v>188</v>
      </c>
      <c r="O380" t="s">
        <v>13</v>
      </c>
      <c r="P380" s="6">
        <v>44516</v>
      </c>
      <c r="Q380">
        <v>29</v>
      </c>
      <c r="R380" s="6">
        <v>45099</v>
      </c>
      <c r="S380">
        <v>19.433333333333334</v>
      </c>
      <c r="T380">
        <v>19</v>
      </c>
      <c r="U380">
        <v>1.6194444444444445</v>
      </c>
      <c r="W380" t="s">
        <v>1864</v>
      </c>
      <c r="AD380" t="s">
        <v>141</v>
      </c>
      <c r="AE380">
        <v>17.933333333333334</v>
      </c>
      <c r="AG380" s="672">
        <v>1</v>
      </c>
      <c r="AH380" s="2358" t="s">
        <v>141</v>
      </c>
    </row>
    <row r="381" spans="1:34">
      <c r="A381" s="2209" t="s">
        <v>1834</v>
      </c>
      <c r="E381" t="s">
        <v>1866</v>
      </c>
      <c r="F381" t="s">
        <v>1867</v>
      </c>
      <c r="G381" t="s">
        <v>1867</v>
      </c>
      <c r="K381" t="s">
        <v>141</v>
      </c>
      <c r="L381" t="s">
        <v>1867</v>
      </c>
      <c r="M381" t="s">
        <v>1867</v>
      </c>
      <c r="N381" t="s">
        <v>188</v>
      </c>
      <c r="O381" t="s">
        <v>13</v>
      </c>
      <c r="P381" s="6">
        <v>44527</v>
      </c>
      <c r="Q381">
        <v>27</v>
      </c>
      <c r="R381" s="6">
        <v>45098</v>
      </c>
      <c r="S381">
        <v>19.033333333333335</v>
      </c>
      <c r="T381">
        <v>19</v>
      </c>
      <c r="U381">
        <v>1.5861111111111112</v>
      </c>
      <c r="W381" t="s">
        <v>1867</v>
      </c>
      <c r="AD381" t="s">
        <v>141</v>
      </c>
      <c r="AE381">
        <v>17.566666666666666</v>
      </c>
      <c r="AG381" s="672">
        <v>1</v>
      </c>
      <c r="AH381" s="2358" t="s">
        <v>141</v>
      </c>
    </row>
    <row r="382" spans="1:34">
      <c r="A382" s="2209" t="s">
        <v>1834</v>
      </c>
      <c r="E382" t="s">
        <v>1868</v>
      </c>
      <c r="F382" t="s">
        <v>1869</v>
      </c>
      <c r="G382" t="s">
        <v>1869</v>
      </c>
      <c r="K382" t="s">
        <v>141</v>
      </c>
      <c r="L382" t="s">
        <v>1869</v>
      </c>
      <c r="M382" t="s">
        <v>1869</v>
      </c>
      <c r="N382" t="s">
        <v>188</v>
      </c>
      <c r="O382" t="s">
        <v>949</v>
      </c>
      <c r="P382" s="6">
        <v>44527</v>
      </c>
      <c r="Q382">
        <v>30</v>
      </c>
      <c r="R382" s="6">
        <v>45098</v>
      </c>
      <c r="S382">
        <v>19.033333333333335</v>
      </c>
      <c r="T382">
        <v>19</v>
      </c>
      <c r="U382">
        <v>1.5861111111111112</v>
      </c>
      <c r="W382" t="s">
        <v>1869</v>
      </c>
      <c r="AD382" t="s">
        <v>141</v>
      </c>
      <c r="AE382">
        <v>17.566666666666666</v>
      </c>
      <c r="AG382" s="672">
        <v>1</v>
      </c>
      <c r="AH382" s="2358" t="s">
        <v>141</v>
      </c>
    </row>
    <row r="383" spans="1:34">
      <c r="A383" s="2209" t="s">
        <v>1834</v>
      </c>
      <c r="E383" t="s">
        <v>1870</v>
      </c>
      <c r="F383" t="s">
        <v>1871</v>
      </c>
      <c r="G383" t="s">
        <v>1871</v>
      </c>
      <c r="K383" t="s">
        <v>387</v>
      </c>
      <c r="L383" t="s">
        <v>1871</v>
      </c>
      <c r="M383" t="s">
        <v>1871</v>
      </c>
      <c r="N383" t="s">
        <v>1039</v>
      </c>
      <c r="O383" t="s">
        <v>949</v>
      </c>
      <c r="P383" s="6">
        <v>44526</v>
      </c>
      <c r="Q383">
        <v>31</v>
      </c>
      <c r="R383" s="6">
        <v>45098</v>
      </c>
      <c r="S383">
        <v>19.066666666666666</v>
      </c>
      <c r="T383">
        <v>19</v>
      </c>
      <c r="U383">
        <v>1.5888888888888888</v>
      </c>
      <c r="W383" t="s">
        <v>1871</v>
      </c>
      <c r="AD383" t="s">
        <v>387</v>
      </c>
      <c r="AE383">
        <v>17.600000000000001</v>
      </c>
      <c r="AG383" s="672">
        <v>1</v>
      </c>
      <c r="AH383" s="2358" t="s">
        <v>932</v>
      </c>
    </row>
    <row r="384" spans="1:34">
      <c r="A384" s="2209" t="s">
        <v>1834</v>
      </c>
      <c r="E384" t="s">
        <v>1872</v>
      </c>
      <c r="F384" t="s">
        <v>1873</v>
      </c>
      <c r="G384" t="s">
        <v>1873</v>
      </c>
      <c r="K384" t="s">
        <v>387</v>
      </c>
      <c r="L384" t="s">
        <v>1873</v>
      </c>
      <c r="M384" t="s">
        <v>1873</v>
      </c>
      <c r="N384" t="s">
        <v>1039</v>
      </c>
      <c r="O384" t="s">
        <v>949</v>
      </c>
      <c r="P384" s="6">
        <v>44526</v>
      </c>
      <c r="Q384">
        <v>28</v>
      </c>
      <c r="R384" s="6">
        <v>45098</v>
      </c>
      <c r="S384">
        <v>19.066666666666666</v>
      </c>
      <c r="T384">
        <v>19</v>
      </c>
      <c r="U384">
        <v>1.5888888888888888</v>
      </c>
      <c r="W384" t="s">
        <v>1873</v>
      </c>
      <c r="AD384" t="s">
        <v>387</v>
      </c>
      <c r="AE384">
        <v>17.600000000000001</v>
      </c>
      <c r="AG384" s="672">
        <v>1</v>
      </c>
      <c r="AH384" s="2358" t="s">
        <v>932</v>
      </c>
    </row>
    <row r="385" spans="1:34">
      <c r="A385" s="2209" t="s">
        <v>1834</v>
      </c>
      <c r="E385" t="s">
        <v>1874</v>
      </c>
      <c r="F385" t="s">
        <v>1875</v>
      </c>
      <c r="G385" t="s">
        <v>1875</v>
      </c>
      <c r="K385" t="s">
        <v>387</v>
      </c>
      <c r="L385" t="s">
        <v>1875</v>
      </c>
      <c r="M385" t="s">
        <v>1875</v>
      </c>
      <c r="N385" t="s">
        <v>1039</v>
      </c>
      <c r="O385" t="s">
        <v>949</v>
      </c>
      <c r="P385" s="6">
        <v>44551</v>
      </c>
      <c r="Q385">
        <v>30</v>
      </c>
      <c r="R385" s="6">
        <v>45098</v>
      </c>
      <c r="S385">
        <v>18.233333333333334</v>
      </c>
      <c r="T385">
        <v>18</v>
      </c>
      <c r="U385">
        <v>1.5194444444444446</v>
      </c>
      <c r="W385" t="s">
        <v>1875</v>
      </c>
      <c r="AD385" t="s">
        <v>387</v>
      </c>
      <c r="AE385">
        <v>16.766666666666666</v>
      </c>
      <c r="AG385" s="672">
        <v>1</v>
      </c>
      <c r="AH385" s="2358" t="s">
        <v>932</v>
      </c>
    </row>
    <row r="386" spans="1:34">
      <c r="A386" s="2209" t="s">
        <v>1876</v>
      </c>
      <c r="E386" t="s">
        <v>1877</v>
      </c>
      <c r="K386" t="s">
        <v>141</v>
      </c>
      <c r="L386" t="s">
        <v>1877</v>
      </c>
      <c r="M386" t="s">
        <v>1877</v>
      </c>
      <c r="N386" t="s">
        <v>1039</v>
      </c>
      <c r="O386" t="s">
        <v>13</v>
      </c>
      <c r="P386" s="6">
        <v>44526</v>
      </c>
      <c r="Q386">
        <v>43</v>
      </c>
      <c r="R386" s="6">
        <v>45133</v>
      </c>
      <c r="S386">
        <v>20.233333333333334</v>
      </c>
      <c r="T386">
        <v>20</v>
      </c>
      <c r="U386">
        <v>1.6861111111111111</v>
      </c>
      <c r="W386" t="s">
        <v>1877</v>
      </c>
      <c r="AD386" t="s">
        <v>141</v>
      </c>
      <c r="AE386">
        <v>18.533333333333335</v>
      </c>
      <c r="AG386" s="672">
        <v>1</v>
      </c>
      <c r="AH386" s="2358" t="s">
        <v>141</v>
      </c>
    </row>
    <row r="387" spans="1:34">
      <c r="A387" s="2209" t="s">
        <v>1876</v>
      </c>
      <c r="E387" t="s">
        <v>1878</v>
      </c>
      <c r="K387" t="s">
        <v>141</v>
      </c>
      <c r="L387" t="s">
        <v>1878</v>
      </c>
      <c r="M387" t="s">
        <v>1878</v>
      </c>
      <c r="N387" t="s">
        <v>1039</v>
      </c>
      <c r="O387" t="s">
        <v>13</v>
      </c>
      <c r="P387" s="6">
        <v>44551</v>
      </c>
      <c r="Q387">
        <v>39</v>
      </c>
      <c r="R387" s="6">
        <v>45133</v>
      </c>
      <c r="S387">
        <v>19.399999999999999</v>
      </c>
      <c r="T387">
        <v>19</v>
      </c>
      <c r="U387">
        <v>1.6166666666666665</v>
      </c>
      <c r="W387" t="s">
        <v>1878</v>
      </c>
      <c r="AD387" t="s">
        <v>141</v>
      </c>
      <c r="AE387">
        <v>17.7</v>
      </c>
      <c r="AG387" s="672">
        <v>1</v>
      </c>
      <c r="AH387" s="2358" t="s">
        <v>141</v>
      </c>
    </row>
    <row r="388" spans="1:34">
      <c r="A388" s="2209" t="s">
        <v>1876</v>
      </c>
      <c r="E388" t="s">
        <v>1879</v>
      </c>
      <c r="K388" t="s">
        <v>141</v>
      </c>
      <c r="L388" t="s">
        <v>1879</v>
      </c>
      <c r="M388" t="s">
        <v>1879</v>
      </c>
      <c r="N388" t="s">
        <v>1039</v>
      </c>
      <c r="O388" t="s">
        <v>13</v>
      </c>
      <c r="P388" s="6">
        <v>44551</v>
      </c>
      <c r="Q388">
        <v>38</v>
      </c>
      <c r="R388" s="6">
        <v>45133</v>
      </c>
      <c r="S388">
        <v>19.399999999999999</v>
      </c>
      <c r="T388">
        <v>19</v>
      </c>
      <c r="U388">
        <v>1.6166666666666665</v>
      </c>
      <c r="W388" t="s">
        <v>1879</v>
      </c>
      <c r="AD388" t="s">
        <v>141</v>
      </c>
      <c r="AE388">
        <v>17.7</v>
      </c>
      <c r="AG388" s="672">
        <v>1</v>
      </c>
      <c r="AH388" s="2358" t="s">
        <v>141</v>
      </c>
    </row>
    <row r="389" spans="1:34">
      <c r="A389" s="2209" t="s">
        <v>1876</v>
      </c>
      <c r="E389" t="s">
        <v>1880</v>
      </c>
      <c r="K389" t="s">
        <v>141</v>
      </c>
      <c r="L389" t="s">
        <v>1880</v>
      </c>
      <c r="M389" t="s">
        <v>1880</v>
      </c>
      <c r="N389" t="s">
        <v>1039</v>
      </c>
      <c r="O389" t="s">
        <v>13</v>
      </c>
      <c r="P389" s="6">
        <v>44558</v>
      </c>
      <c r="Q389">
        <v>47</v>
      </c>
      <c r="R389" s="6">
        <v>45133</v>
      </c>
      <c r="S389">
        <v>19.166666666666668</v>
      </c>
      <c r="T389">
        <v>19</v>
      </c>
      <c r="U389">
        <v>1.5972222222222223</v>
      </c>
      <c r="W389" t="s">
        <v>1880</v>
      </c>
      <c r="AD389" t="s">
        <v>141</v>
      </c>
      <c r="AE389">
        <v>17.466666666666665</v>
      </c>
      <c r="AG389" s="672">
        <v>1</v>
      </c>
      <c r="AH389" s="2358" t="s">
        <v>141</v>
      </c>
    </row>
    <row r="390" spans="1:34">
      <c r="A390" s="2209" t="s">
        <v>1876</v>
      </c>
      <c r="E390" t="s">
        <v>1881</v>
      </c>
      <c r="K390" t="s">
        <v>141</v>
      </c>
      <c r="L390" t="s">
        <v>1881</v>
      </c>
      <c r="M390" t="s">
        <v>1881</v>
      </c>
      <c r="N390" t="s">
        <v>1039</v>
      </c>
      <c r="O390" t="s">
        <v>13</v>
      </c>
      <c r="P390" s="6">
        <v>44558</v>
      </c>
      <c r="Q390">
        <v>45</v>
      </c>
      <c r="R390" s="6">
        <v>45133</v>
      </c>
      <c r="S390">
        <v>19.166666666666668</v>
      </c>
      <c r="T390">
        <v>19</v>
      </c>
      <c r="U390">
        <v>1.5972222222222223</v>
      </c>
      <c r="W390" t="s">
        <v>1881</v>
      </c>
      <c r="AD390" t="s">
        <v>141</v>
      </c>
      <c r="AE390">
        <v>17.466666666666665</v>
      </c>
      <c r="AG390" s="672">
        <v>1</v>
      </c>
      <c r="AH390" s="2358" t="s">
        <v>141</v>
      </c>
    </row>
    <row r="391" spans="1:34">
      <c r="A391" s="2209" t="s">
        <v>1876</v>
      </c>
      <c r="E391" t="s">
        <v>1882</v>
      </c>
      <c r="K391" t="s">
        <v>141</v>
      </c>
      <c r="L391" t="s">
        <v>1882</v>
      </c>
      <c r="M391" t="s">
        <v>1882</v>
      </c>
      <c r="N391" t="s">
        <v>1039</v>
      </c>
      <c r="O391" t="s">
        <v>949</v>
      </c>
      <c r="P391" s="6">
        <v>44558</v>
      </c>
      <c r="Q391">
        <v>47</v>
      </c>
      <c r="R391" s="6">
        <v>45140</v>
      </c>
      <c r="S391">
        <v>19.399999999999999</v>
      </c>
      <c r="T391">
        <v>19</v>
      </c>
      <c r="U391">
        <v>1.6166666666666665</v>
      </c>
      <c r="W391" t="s">
        <v>1882</v>
      </c>
      <c r="AD391" t="s">
        <v>141</v>
      </c>
      <c r="AE391">
        <v>17.466666666666665</v>
      </c>
      <c r="AG391" s="672">
        <v>1</v>
      </c>
      <c r="AH391" s="2358" t="s">
        <v>141</v>
      </c>
    </row>
    <row r="392" spans="1:34">
      <c r="A392" s="2209" t="s">
        <v>1876</v>
      </c>
      <c r="E392" t="s">
        <v>1883</v>
      </c>
      <c r="K392" t="s">
        <v>141</v>
      </c>
      <c r="L392" t="s">
        <v>1883</v>
      </c>
      <c r="M392" t="s">
        <v>1883</v>
      </c>
      <c r="N392" t="s">
        <v>1039</v>
      </c>
      <c r="O392" t="s">
        <v>949</v>
      </c>
      <c r="P392" s="6">
        <v>44558</v>
      </c>
      <c r="Q392">
        <v>39</v>
      </c>
      <c r="R392" s="6">
        <v>45140</v>
      </c>
      <c r="S392">
        <v>19.399999999999999</v>
      </c>
      <c r="T392">
        <v>19</v>
      </c>
      <c r="U392">
        <v>1.6166666666666665</v>
      </c>
      <c r="W392" t="s">
        <v>1883</v>
      </c>
      <c r="AD392" t="s">
        <v>141</v>
      </c>
      <c r="AE392">
        <v>17.466666666666665</v>
      </c>
      <c r="AG392" s="672">
        <v>1</v>
      </c>
      <c r="AH392" s="2358" t="s">
        <v>141</v>
      </c>
    </row>
    <row r="393" spans="1:34">
      <c r="A393" s="2209" t="s">
        <v>1876</v>
      </c>
      <c r="E393" t="s">
        <v>1884</v>
      </c>
      <c r="K393" t="s">
        <v>141</v>
      </c>
      <c r="L393" t="s">
        <v>1884</v>
      </c>
      <c r="M393" t="s">
        <v>1884</v>
      </c>
      <c r="N393" t="s">
        <v>931</v>
      </c>
      <c r="O393" t="s">
        <v>949</v>
      </c>
      <c r="P393" s="6">
        <v>44701</v>
      </c>
      <c r="Q393">
        <v>40</v>
      </c>
      <c r="R393" s="6">
        <v>45140</v>
      </c>
      <c r="S393">
        <v>14.633333333333333</v>
      </c>
      <c r="T393">
        <v>15</v>
      </c>
      <c r="U393">
        <v>1.2194444444444443</v>
      </c>
      <c r="W393" t="s">
        <v>1884</v>
      </c>
      <c r="AD393" t="s">
        <v>141</v>
      </c>
      <c r="AE393">
        <v>12.7</v>
      </c>
      <c r="AG393" s="672">
        <v>1</v>
      </c>
      <c r="AH393" s="2358" t="s">
        <v>141</v>
      </c>
    </row>
    <row r="394" spans="1:34" s="738" customFormat="1">
      <c r="A394" s="2329" t="s">
        <v>1876</v>
      </c>
      <c r="E394" s="738" t="s">
        <v>1885</v>
      </c>
      <c r="K394" s="738" t="s">
        <v>141</v>
      </c>
      <c r="L394" s="738" t="s">
        <v>1885</v>
      </c>
      <c r="M394" s="738" t="s">
        <v>1885</v>
      </c>
      <c r="N394" s="738" t="s">
        <v>931</v>
      </c>
      <c r="O394" s="738" t="s">
        <v>949</v>
      </c>
      <c r="P394" s="1119">
        <v>44701</v>
      </c>
      <c r="W394" s="738" t="s">
        <v>1885</v>
      </c>
      <c r="AD394" s="738" t="s">
        <v>141</v>
      </c>
      <c r="AE394" s="738">
        <v>12.7</v>
      </c>
      <c r="AF394" s="738" t="s">
        <v>1886</v>
      </c>
      <c r="AG394" s="672">
        <v>1</v>
      </c>
      <c r="AH394" s="2358" t="s">
        <v>141</v>
      </c>
    </row>
    <row r="395" spans="1:34">
      <c r="A395" s="2209" t="s">
        <v>1876</v>
      </c>
      <c r="E395" t="s">
        <v>1887</v>
      </c>
      <c r="K395" t="s">
        <v>141</v>
      </c>
      <c r="L395" t="s">
        <v>1887</v>
      </c>
      <c r="M395" t="s">
        <v>1887</v>
      </c>
      <c r="N395" t="s">
        <v>931</v>
      </c>
      <c r="O395" t="s">
        <v>949</v>
      </c>
      <c r="P395" s="6">
        <v>44701</v>
      </c>
      <c r="Q395">
        <v>46</v>
      </c>
      <c r="R395" s="6">
        <v>45140</v>
      </c>
      <c r="S395">
        <v>14.633333333333333</v>
      </c>
      <c r="T395">
        <v>15</v>
      </c>
      <c r="U395">
        <v>1.2194444444444443</v>
      </c>
      <c r="W395" t="s">
        <v>1887</v>
      </c>
      <c r="AD395" t="s">
        <v>141</v>
      </c>
      <c r="AE395">
        <v>12.7</v>
      </c>
      <c r="AG395" s="672">
        <v>1</v>
      </c>
      <c r="AH395" s="2358" t="s">
        <v>141</v>
      </c>
    </row>
    <row r="396" spans="1:34">
      <c r="A396" s="2209" t="s">
        <v>1876</v>
      </c>
      <c r="E396" t="s">
        <v>1888</v>
      </c>
      <c r="K396" t="s">
        <v>141</v>
      </c>
      <c r="L396" t="s">
        <v>1888</v>
      </c>
      <c r="M396" t="s">
        <v>1888</v>
      </c>
      <c r="N396" t="s">
        <v>931</v>
      </c>
      <c r="O396" t="s">
        <v>949</v>
      </c>
      <c r="P396" s="6">
        <v>44547</v>
      </c>
      <c r="Q396">
        <v>51</v>
      </c>
      <c r="R396" s="6">
        <v>45134</v>
      </c>
      <c r="S396">
        <v>19.566666666666666</v>
      </c>
      <c r="T396">
        <v>20</v>
      </c>
      <c r="U396">
        <v>1.6305555555555555</v>
      </c>
      <c r="W396" t="s">
        <v>1888</v>
      </c>
      <c r="AD396" t="s">
        <v>141</v>
      </c>
      <c r="AE396">
        <v>17.833333333333332</v>
      </c>
      <c r="AG396" s="672">
        <v>1</v>
      </c>
      <c r="AH396" s="2358" t="s">
        <v>141</v>
      </c>
    </row>
    <row r="397" spans="1:34">
      <c r="A397" s="2209" t="s">
        <v>1876</v>
      </c>
      <c r="E397" t="s">
        <v>1889</v>
      </c>
      <c r="K397" t="s">
        <v>141</v>
      </c>
      <c r="L397" t="s">
        <v>1889</v>
      </c>
      <c r="M397" t="s">
        <v>1889</v>
      </c>
      <c r="N397" t="s">
        <v>931</v>
      </c>
      <c r="O397" t="s">
        <v>949</v>
      </c>
      <c r="P397" s="6">
        <v>44547</v>
      </c>
      <c r="Q397">
        <v>40</v>
      </c>
      <c r="R397" s="6">
        <v>45134</v>
      </c>
      <c r="S397">
        <v>19.566666666666666</v>
      </c>
      <c r="T397">
        <v>20</v>
      </c>
      <c r="U397">
        <v>1.6305555555555555</v>
      </c>
      <c r="W397" t="s">
        <v>1889</v>
      </c>
      <c r="AD397" t="s">
        <v>141</v>
      </c>
      <c r="AE397">
        <v>17.833333333333332</v>
      </c>
      <c r="AG397" s="672">
        <v>1</v>
      </c>
      <c r="AH397" s="2358" t="s">
        <v>141</v>
      </c>
    </row>
    <row r="398" spans="1:34">
      <c r="A398" s="2209" t="s">
        <v>1876</v>
      </c>
      <c r="E398" t="s">
        <v>1890</v>
      </c>
      <c r="K398" t="s">
        <v>141</v>
      </c>
      <c r="L398" t="s">
        <v>1890</v>
      </c>
      <c r="M398" t="s">
        <v>1890</v>
      </c>
      <c r="N398" t="s">
        <v>931</v>
      </c>
      <c r="O398" t="s">
        <v>949</v>
      </c>
      <c r="P398" s="6">
        <v>44547</v>
      </c>
      <c r="Q398">
        <v>39</v>
      </c>
      <c r="R398" s="6">
        <v>45134</v>
      </c>
      <c r="S398">
        <v>19.566666666666666</v>
      </c>
      <c r="T398">
        <v>20</v>
      </c>
      <c r="U398">
        <v>1.6305555555555555</v>
      </c>
      <c r="W398" t="s">
        <v>1890</v>
      </c>
      <c r="AD398" t="s">
        <v>141</v>
      </c>
      <c r="AE398">
        <v>17.833333333333332</v>
      </c>
      <c r="AG398" s="672">
        <v>1</v>
      </c>
      <c r="AH398" s="2358" t="s">
        <v>141</v>
      </c>
    </row>
    <row r="399" spans="1:34">
      <c r="A399" s="2209" t="s">
        <v>1876</v>
      </c>
      <c r="E399" t="s">
        <v>1891</v>
      </c>
      <c r="K399" t="s">
        <v>141</v>
      </c>
      <c r="L399" t="s">
        <v>1891</v>
      </c>
      <c r="M399" t="s">
        <v>1891</v>
      </c>
      <c r="N399" t="s">
        <v>931</v>
      </c>
      <c r="O399" t="s">
        <v>949</v>
      </c>
      <c r="P399" s="6">
        <v>44547</v>
      </c>
      <c r="Q399">
        <v>44</v>
      </c>
      <c r="R399" s="6">
        <v>45134</v>
      </c>
      <c r="S399">
        <v>19.566666666666666</v>
      </c>
      <c r="T399">
        <v>20</v>
      </c>
      <c r="U399">
        <v>1.6305555555555555</v>
      </c>
      <c r="W399" t="s">
        <v>1891</v>
      </c>
      <c r="AD399" t="s">
        <v>141</v>
      </c>
      <c r="AE399">
        <v>17.833333333333332</v>
      </c>
      <c r="AG399" s="672">
        <v>1</v>
      </c>
      <c r="AH399" s="2358" t="s">
        <v>141</v>
      </c>
    </row>
    <row r="400" spans="1:34">
      <c r="A400" s="2209" t="s">
        <v>1876</v>
      </c>
      <c r="E400" t="s">
        <v>1892</v>
      </c>
      <c r="K400" t="s">
        <v>387</v>
      </c>
      <c r="L400" t="s">
        <v>1892</v>
      </c>
      <c r="M400" t="s">
        <v>1892</v>
      </c>
      <c r="N400" t="s">
        <v>937</v>
      </c>
      <c r="O400" t="s">
        <v>13</v>
      </c>
      <c r="P400" s="6">
        <v>44904</v>
      </c>
      <c r="W400" t="s">
        <v>1892</v>
      </c>
      <c r="AD400" t="s">
        <v>387</v>
      </c>
      <c r="AE400">
        <v>5.9333333333333336</v>
      </c>
      <c r="AF400" t="s">
        <v>1443</v>
      </c>
      <c r="AG400" s="672">
        <v>0</v>
      </c>
      <c r="AH400" s="2358" t="s">
        <v>1444</v>
      </c>
    </row>
    <row r="401" spans="1:46">
      <c r="A401" s="2209" t="s">
        <v>1876</v>
      </c>
      <c r="E401" t="s">
        <v>1893</v>
      </c>
      <c r="K401" t="s">
        <v>387</v>
      </c>
      <c r="L401" t="s">
        <v>1893</v>
      </c>
      <c r="M401" t="s">
        <v>1893</v>
      </c>
      <c r="N401" t="s">
        <v>937</v>
      </c>
      <c r="O401" t="s">
        <v>13</v>
      </c>
      <c r="P401" s="6">
        <v>44904</v>
      </c>
      <c r="W401" t="s">
        <v>1893</v>
      </c>
      <c r="AD401" t="s">
        <v>387</v>
      </c>
      <c r="AE401">
        <v>5.9333333333333336</v>
      </c>
      <c r="AF401" t="s">
        <v>1443</v>
      </c>
      <c r="AG401" s="672">
        <v>0</v>
      </c>
      <c r="AH401" s="2358" t="s">
        <v>1444</v>
      </c>
    </row>
    <row r="402" spans="1:46">
      <c r="A402" s="2209" t="s">
        <v>1876</v>
      </c>
      <c r="E402" t="s">
        <v>1894</v>
      </c>
      <c r="K402" t="s">
        <v>387</v>
      </c>
      <c r="L402" t="s">
        <v>1894</v>
      </c>
      <c r="M402" t="s">
        <v>1894</v>
      </c>
      <c r="N402" t="s">
        <v>948</v>
      </c>
      <c r="O402" t="s">
        <v>13</v>
      </c>
      <c r="P402" s="6">
        <v>44901</v>
      </c>
      <c r="W402" t="s">
        <v>1894</v>
      </c>
      <c r="AD402" t="s">
        <v>387</v>
      </c>
      <c r="AE402">
        <v>6.0333333333333332</v>
      </c>
      <c r="AF402" t="s">
        <v>1443</v>
      </c>
      <c r="AG402" s="672">
        <v>0</v>
      </c>
      <c r="AH402" s="2358" t="s">
        <v>1444</v>
      </c>
    </row>
    <row r="403" spans="1:46">
      <c r="A403" s="2209" t="s">
        <v>1876</v>
      </c>
      <c r="E403" t="s">
        <v>1895</v>
      </c>
      <c r="K403" t="s">
        <v>387</v>
      </c>
      <c r="L403" t="s">
        <v>1895</v>
      </c>
      <c r="M403" t="s">
        <v>1895</v>
      </c>
      <c r="N403" t="s">
        <v>948</v>
      </c>
      <c r="O403" t="s">
        <v>13</v>
      </c>
      <c r="P403" s="6">
        <v>44901</v>
      </c>
      <c r="W403" t="s">
        <v>1895</v>
      </c>
      <c r="AD403" t="s">
        <v>387</v>
      </c>
      <c r="AE403">
        <v>6.0333333333333332</v>
      </c>
      <c r="AF403" t="s">
        <v>1443</v>
      </c>
      <c r="AG403" s="672">
        <v>0</v>
      </c>
      <c r="AH403" s="2358" t="s">
        <v>1444</v>
      </c>
    </row>
    <row r="404" spans="1:46">
      <c r="A404" s="2209" t="s">
        <v>1876</v>
      </c>
      <c r="E404" t="s">
        <v>1896</v>
      </c>
      <c r="K404" t="s">
        <v>387</v>
      </c>
      <c r="L404" t="s">
        <v>1896</v>
      </c>
      <c r="M404" t="s">
        <v>1896</v>
      </c>
      <c r="N404" t="s">
        <v>948</v>
      </c>
      <c r="O404" t="s">
        <v>13</v>
      </c>
      <c r="P404" s="6">
        <v>44901</v>
      </c>
      <c r="W404" t="s">
        <v>1896</v>
      </c>
      <c r="AD404" t="s">
        <v>387</v>
      </c>
      <c r="AE404">
        <v>6.0333333333333332</v>
      </c>
      <c r="AF404" t="s">
        <v>1443</v>
      </c>
      <c r="AG404" s="672">
        <v>0</v>
      </c>
      <c r="AH404" s="2358" t="s">
        <v>1447</v>
      </c>
    </row>
    <row r="405" spans="1:46">
      <c r="A405" s="2209" t="s">
        <v>1876</v>
      </c>
      <c r="E405" t="s">
        <v>1897</v>
      </c>
      <c r="K405" t="s">
        <v>387</v>
      </c>
      <c r="L405" t="s">
        <v>1897</v>
      </c>
      <c r="M405" t="s">
        <v>1897</v>
      </c>
      <c r="N405" t="s">
        <v>948</v>
      </c>
      <c r="O405" t="s">
        <v>13</v>
      </c>
      <c r="P405" s="6">
        <v>44901</v>
      </c>
      <c r="W405" t="s">
        <v>1897</v>
      </c>
      <c r="AD405" t="s">
        <v>387</v>
      </c>
      <c r="AE405">
        <v>6.0333333333333332</v>
      </c>
      <c r="AF405" t="s">
        <v>1443</v>
      </c>
      <c r="AG405" s="672">
        <v>0</v>
      </c>
      <c r="AH405" s="2358" t="s">
        <v>1447</v>
      </c>
    </row>
    <row r="406" spans="1:46">
      <c r="A406" s="2209" t="s">
        <v>1876</v>
      </c>
      <c r="E406" t="s">
        <v>1898</v>
      </c>
      <c r="K406" t="s">
        <v>387</v>
      </c>
      <c r="L406" t="s">
        <v>1898</v>
      </c>
      <c r="M406" t="s">
        <v>1898</v>
      </c>
      <c r="N406" t="s">
        <v>948</v>
      </c>
      <c r="O406" t="s">
        <v>13</v>
      </c>
      <c r="P406" s="6">
        <v>44901</v>
      </c>
      <c r="W406" t="s">
        <v>1898</v>
      </c>
      <c r="AD406" t="s">
        <v>387</v>
      </c>
      <c r="AE406">
        <v>6.0333333333333332</v>
      </c>
      <c r="AF406" t="s">
        <v>1443</v>
      </c>
      <c r="AG406" s="672">
        <v>0</v>
      </c>
      <c r="AH406" s="2358" t="s">
        <v>1447</v>
      </c>
    </row>
    <row r="407" spans="1:46">
      <c r="A407" s="2209" t="s">
        <v>1876</v>
      </c>
      <c r="E407" t="s">
        <v>1899</v>
      </c>
      <c r="K407" t="s">
        <v>387</v>
      </c>
      <c r="L407" t="s">
        <v>1899</v>
      </c>
      <c r="M407" t="s">
        <v>1899</v>
      </c>
      <c r="N407" t="s">
        <v>931</v>
      </c>
      <c r="O407" t="s">
        <v>949</v>
      </c>
      <c r="P407" s="6">
        <v>44900</v>
      </c>
      <c r="W407" t="s">
        <v>1899</v>
      </c>
      <c r="AD407" t="s">
        <v>387</v>
      </c>
      <c r="AE407">
        <v>6.0666666666666664</v>
      </c>
      <c r="AF407" t="s">
        <v>1443</v>
      </c>
      <c r="AG407" s="672">
        <v>0</v>
      </c>
      <c r="AH407" s="2358" t="s">
        <v>1444</v>
      </c>
    </row>
    <row r="408" spans="1:46">
      <c r="A408" s="2209" t="s">
        <v>1876</v>
      </c>
      <c r="E408" t="s">
        <v>1900</v>
      </c>
      <c r="K408" t="s">
        <v>387</v>
      </c>
      <c r="L408" t="s">
        <v>1900</v>
      </c>
      <c r="M408" t="s">
        <v>1900</v>
      </c>
      <c r="N408" t="s">
        <v>931</v>
      </c>
      <c r="O408" t="s">
        <v>949</v>
      </c>
      <c r="P408" s="6">
        <v>44900</v>
      </c>
      <c r="W408" t="s">
        <v>1900</v>
      </c>
      <c r="AD408" t="s">
        <v>387</v>
      </c>
      <c r="AE408">
        <v>6.0666666666666664</v>
      </c>
      <c r="AF408" t="s">
        <v>1443</v>
      </c>
      <c r="AG408" s="672">
        <v>0</v>
      </c>
      <c r="AH408" s="2358" t="s">
        <v>1444</v>
      </c>
    </row>
    <row r="409" spans="1:46">
      <c r="A409" s="2209" t="s">
        <v>1876</v>
      </c>
      <c r="E409" t="s">
        <v>1901</v>
      </c>
      <c r="K409" t="s">
        <v>387</v>
      </c>
      <c r="L409" t="s">
        <v>1901</v>
      </c>
      <c r="M409" t="s">
        <v>1901</v>
      </c>
      <c r="N409" t="s">
        <v>931</v>
      </c>
      <c r="O409" t="s">
        <v>949</v>
      </c>
      <c r="P409" s="6">
        <v>44900</v>
      </c>
      <c r="W409" t="s">
        <v>1901</v>
      </c>
      <c r="AD409" t="s">
        <v>387</v>
      </c>
      <c r="AE409">
        <v>6.0666666666666664</v>
      </c>
      <c r="AF409" t="s">
        <v>1443</v>
      </c>
      <c r="AG409" s="672">
        <v>0</v>
      </c>
      <c r="AH409" s="2358" t="s">
        <v>1444</v>
      </c>
    </row>
    <row r="410" spans="1:46">
      <c r="A410" s="2209" t="s">
        <v>1876</v>
      </c>
      <c r="E410" t="s">
        <v>1902</v>
      </c>
      <c r="K410" t="s">
        <v>387</v>
      </c>
      <c r="L410" t="s">
        <v>1902</v>
      </c>
      <c r="M410" t="s">
        <v>1902</v>
      </c>
      <c r="N410" t="s">
        <v>931</v>
      </c>
      <c r="O410" t="s">
        <v>949</v>
      </c>
      <c r="P410" s="6">
        <v>44900</v>
      </c>
      <c r="W410" t="s">
        <v>1902</v>
      </c>
      <c r="AD410" t="s">
        <v>387</v>
      </c>
      <c r="AE410">
        <v>6.0666666666666664</v>
      </c>
      <c r="AF410" t="s">
        <v>1443</v>
      </c>
      <c r="AG410" s="672">
        <v>0</v>
      </c>
      <c r="AH410" s="2358" t="s">
        <v>1444</v>
      </c>
    </row>
    <row r="411" spans="1:46" ht="15.75">
      <c r="B411" s="672">
        <v>1</v>
      </c>
      <c r="C411" s="672" t="s">
        <v>1903</v>
      </c>
      <c r="D411" s="672" t="s">
        <v>928</v>
      </c>
      <c r="E411" s="672" t="s">
        <v>1904</v>
      </c>
      <c r="F411" s="672" t="s">
        <v>1904</v>
      </c>
      <c r="G411" s="672"/>
      <c r="H411" s="1859" t="s">
        <v>1905</v>
      </c>
      <c r="I411" s="1859" t="s">
        <v>1906</v>
      </c>
      <c r="J411" s="672"/>
      <c r="K411" s="672" t="s">
        <v>387</v>
      </c>
      <c r="L411" s="672" t="s">
        <v>1904</v>
      </c>
      <c r="M411" s="672" t="s">
        <v>1904</v>
      </c>
      <c r="N411" s="672" t="s">
        <v>994</v>
      </c>
      <c r="O411" s="672" t="s">
        <v>949</v>
      </c>
      <c r="P411" s="2334">
        <v>43193</v>
      </c>
      <c r="Q411" s="672">
        <v>30.7</v>
      </c>
      <c r="R411" s="1166">
        <v>43685</v>
      </c>
      <c r="S411" s="672">
        <v>16.2</v>
      </c>
      <c r="T411" s="672">
        <v>16</v>
      </c>
      <c r="U411" s="672">
        <v>1.35</v>
      </c>
      <c r="V411" s="672"/>
      <c r="W411" s="672" t="s">
        <v>1904</v>
      </c>
      <c r="X411" s="672" t="s">
        <v>1907</v>
      </c>
      <c r="Y411" s="672" t="s">
        <v>1908</v>
      </c>
      <c r="Z411" s="672"/>
      <c r="AA411" s="672"/>
      <c r="AB411" s="672"/>
      <c r="AC411" s="672">
        <v>16.2</v>
      </c>
      <c r="AD411" s="672" t="s">
        <v>387</v>
      </c>
      <c r="AE411" s="672"/>
      <c r="AF411" s="672"/>
      <c r="AG411" s="672"/>
      <c r="AH411" s="2358" t="s">
        <v>932</v>
      </c>
      <c r="AI411" s="672"/>
      <c r="AJ411" s="672"/>
      <c r="AK411" s="672"/>
      <c r="AL411" s="672"/>
      <c r="AM411" s="672"/>
      <c r="AN411" s="672"/>
      <c r="AO411" s="672"/>
      <c r="AP411" s="672"/>
      <c r="AQ411" s="672"/>
      <c r="AR411" s="672"/>
      <c r="AS411" s="672"/>
      <c r="AT411" s="672"/>
    </row>
    <row r="412" spans="1:46" ht="15.75">
      <c r="B412" s="672">
        <v>2</v>
      </c>
      <c r="C412" s="672" t="s">
        <v>1903</v>
      </c>
      <c r="D412" s="672" t="s">
        <v>928</v>
      </c>
      <c r="E412" s="672" t="s">
        <v>1909</v>
      </c>
      <c r="F412" s="672" t="s">
        <v>1909</v>
      </c>
      <c r="G412" s="672"/>
      <c r="H412" s="672" t="s">
        <v>1910</v>
      </c>
      <c r="I412" s="672" t="s">
        <v>1911</v>
      </c>
      <c r="J412" s="672"/>
      <c r="K412" s="672" t="s">
        <v>387</v>
      </c>
      <c r="L412" s="672" t="s">
        <v>1909</v>
      </c>
      <c r="M412" s="672" t="s">
        <v>1909</v>
      </c>
      <c r="N412" s="672" t="s">
        <v>994</v>
      </c>
      <c r="O412" s="672" t="s">
        <v>13</v>
      </c>
      <c r="P412" s="2334">
        <v>43193</v>
      </c>
      <c r="Q412" s="672">
        <v>25.6</v>
      </c>
      <c r="R412" s="1166">
        <v>43685</v>
      </c>
      <c r="S412" s="672">
        <v>16.2</v>
      </c>
      <c r="T412" s="672">
        <v>16</v>
      </c>
      <c r="U412" s="672">
        <v>1.35</v>
      </c>
      <c r="V412" s="672"/>
      <c r="W412" s="672" t="s">
        <v>1909</v>
      </c>
      <c r="X412" s="672" t="s">
        <v>1912</v>
      </c>
      <c r="Y412" s="672" t="s">
        <v>1913</v>
      </c>
      <c r="Z412" s="672">
        <v>140</v>
      </c>
      <c r="AA412" s="672">
        <v>28</v>
      </c>
      <c r="AB412" s="672"/>
      <c r="AC412" s="672">
        <v>16.2</v>
      </c>
      <c r="AD412" s="672" t="s">
        <v>387</v>
      </c>
      <c r="AE412" s="672"/>
      <c r="AF412" s="672"/>
      <c r="AG412" s="672"/>
      <c r="AH412" s="2358" t="s">
        <v>932</v>
      </c>
      <c r="AI412" s="672"/>
      <c r="AJ412" s="672"/>
      <c r="AK412" s="672"/>
      <c r="AL412" s="672"/>
      <c r="AM412" s="672"/>
      <c r="AN412" s="672"/>
      <c r="AO412" s="672"/>
      <c r="AP412" s="672"/>
      <c r="AQ412" s="672"/>
      <c r="AR412" s="672"/>
      <c r="AS412" s="672"/>
      <c r="AT412" s="672"/>
    </row>
    <row r="413" spans="1:46" ht="15.75">
      <c r="B413" s="672">
        <v>3</v>
      </c>
      <c r="C413" s="672" t="s">
        <v>1903</v>
      </c>
      <c r="D413" s="672" t="s">
        <v>928</v>
      </c>
      <c r="E413" s="672" t="s">
        <v>1914</v>
      </c>
      <c r="F413" s="672" t="s">
        <v>1914</v>
      </c>
      <c r="G413" s="672"/>
      <c r="H413" s="1859" t="s">
        <v>1915</v>
      </c>
      <c r="I413" s="1859" t="s">
        <v>1916</v>
      </c>
      <c r="J413" s="672"/>
      <c r="K413" s="672" t="s">
        <v>387</v>
      </c>
      <c r="L413" s="672" t="s">
        <v>1914</v>
      </c>
      <c r="M413" s="672" t="s">
        <v>1914</v>
      </c>
      <c r="N413" s="672" t="s">
        <v>994</v>
      </c>
      <c r="O413" s="672" t="s">
        <v>949</v>
      </c>
      <c r="P413" s="2334">
        <v>43193</v>
      </c>
      <c r="Q413" s="672">
        <v>32.1</v>
      </c>
      <c r="R413" s="1166">
        <v>43685</v>
      </c>
      <c r="S413" s="672">
        <v>16.2</v>
      </c>
      <c r="T413" s="672">
        <v>16</v>
      </c>
      <c r="U413" s="672">
        <v>1.35</v>
      </c>
      <c r="V413" s="672"/>
      <c r="W413" s="672" t="s">
        <v>1914</v>
      </c>
      <c r="X413" s="672" t="s">
        <v>1917</v>
      </c>
      <c r="Y413" s="672" t="s">
        <v>1918</v>
      </c>
      <c r="Z413" s="672">
        <v>140</v>
      </c>
      <c r="AA413" s="672">
        <v>25</v>
      </c>
      <c r="AB413" s="672"/>
      <c r="AC413" s="672">
        <v>16.2</v>
      </c>
      <c r="AD413" s="672" t="s">
        <v>387</v>
      </c>
      <c r="AE413" s="672"/>
      <c r="AF413" s="672"/>
      <c r="AG413" s="672"/>
      <c r="AH413" s="2358" t="s">
        <v>932</v>
      </c>
      <c r="AI413" s="672"/>
      <c r="AJ413" s="672"/>
      <c r="AK413" s="672"/>
      <c r="AL413" s="672"/>
      <c r="AM413" s="672"/>
      <c r="AN413" s="672"/>
      <c r="AO413" s="672"/>
      <c r="AP413" s="672"/>
      <c r="AQ413" s="672"/>
      <c r="AR413" s="672"/>
      <c r="AS413" s="672"/>
      <c r="AT413" s="672"/>
    </row>
    <row r="414" spans="1:46" s="1649" customFormat="1" ht="15.75">
      <c r="A414" s="2209"/>
      <c r="B414" s="672">
        <v>4</v>
      </c>
      <c r="C414" s="672" t="s">
        <v>1903</v>
      </c>
      <c r="D414" s="672" t="s">
        <v>928</v>
      </c>
      <c r="E414" s="672" t="s">
        <v>1919</v>
      </c>
      <c r="F414" s="672" t="s">
        <v>1919</v>
      </c>
      <c r="G414" s="672"/>
      <c r="H414" s="672" t="s">
        <v>1920</v>
      </c>
      <c r="I414" s="672" t="s">
        <v>1921</v>
      </c>
      <c r="J414" s="672"/>
      <c r="K414" s="672" t="s">
        <v>387</v>
      </c>
      <c r="L414" s="672" t="s">
        <v>1919</v>
      </c>
      <c r="M414" s="672" t="s">
        <v>1919</v>
      </c>
      <c r="N414" s="672" t="s">
        <v>994</v>
      </c>
      <c r="O414" s="672" t="s">
        <v>13</v>
      </c>
      <c r="P414" s="2334">
        <v>43193</v>
      </c>
      <c r="Q414" s="672">
        <v>28.7</v>
      </c>
      <c r="R414" s="1166">
        <v>43685</v>
      </c>
      <c r="S414" s="672">
        <v>16.2</v>
      </c>
      <c r="T414" s="672">
        <v>16</v>
      </c>
      <c r="U414" s="672">
        <v>1.35</v>
      </c>
      <c r="V414" s="672"/>
      <c r="W414" s="672" t="s">
        <v>1919</v>
      </c>
      <c r="X414" s="2345" t="s">
        <v>1922</v>
      </c>
      <c r="Y414" s="2350" t="s">
        <v>1923</v>
      </c>
      <c r="Z414" s="2350">
        <v>115</v>
      </c>
      <c r="AA414" s="2355">
        <v>26</v>
      </c>
      <c r="AB414" s="672"/>
      <c r="AC414" s="672">
        <v>16.2</v>
      </c>
      <c r="AD414" s="672" t="s">
        <v>387</v>
      </c>
      <c r="AE414" s="672"/>
      <c r="AF414" s="672"/>
      <c r="AG414" s="1650"/>
      <c r="AH414" s="2358" t="s">
        <v>932</v>
      </c>
      <c r="AI414" s="1650"/>
      <c r="AJ414" s="1650"/>
      <c r="AK414" s="1650"/>
      <c r="AL414" s="1650"/>
      <c r="AM414" s="1650"/>
      <c r="AN414" s="1650"/>
      <c r="AO414" s="1650"/>
      <c r="AP414" s="1650"/>
      <c r="AQ414" s="1650"/>
      <c r="AR414" s="1650"/>
      <c r="AS414" s="1650"/>
      <c r="AT414" s="1650"/>
    </row>
    <row r="415" spans="1:46" s="1649" customFormat="1" ht="15.75">
      <c r="A415" s="2209"/>
      <c r="B415" s="672">
        <v>5</v>
      </c>
      <c r="C415" s="672" t="s">
        <v>1903</v>
      </c>
      <c r="D415" s="672" t="s">
        <v>928</v>
      </c>
      <c r="E415" s="672" t="s">
        <v>1924</v>
      </c>
      <c r="F415" s="672" t="s">
        <v>1924</v>
      </c>
      <c r="G415" s="672"/>
      <c r="H415" s="1859" t="s">
        <v>1925</v>
      </c>
      <c r="I415" s="1859" t="s">
        <v>1926</v>
      </c>
      <c r="J415" s="672"/>
      <c r="K415" s="672" t="s">
        <v>387</v>
      </c>
      <c r="L415" s="672" t="s">
        <v>1924</v>
      </c>
      <c r="M415" s="672" t="s">
        <v>1924</v>
      </c>
      <c r="N415" s="672" t="s">
        <v>994</v>
      </c>
      <c r="O415" s="672" t="s">
        <v>949</v>
      </c>
      <c r="P415" s="2334">
        <v>43193</v>
      </c>
      <c r="Q415" s="672">
        <v>31.6</v>
      </c>
      <c r="R415" s="1166">
        <v>43685</v>
      </c>
      <c r="S415" s="672">
        <v>16.2</v>
      </c>
      <c r="T415" s="672">
        <v>16</v>
      </c>
      <c r="U415" s="672">
        <v>1.35</v>
      </c>
      <c r="V415" s="672"/>
      <c r="W415" s="672" t="s">
        <v>1924</v>
      </c>
      <c r="X415" s="2345" t="s">
        <v>1927</v>
      </c>
      <c r="Y415" s="2350" t="s">
        <v>1928</v>
      </c>
      <c r="Z415" s="2350">
        <v>115</v>
      </c>
      <c r="AA415" s="2355">
        <v>26</v>
      </c>
      <c r="AB415" s="672"/>
      <c r="AC415" s="672">
        <v>16.2</v>
      </c>
      <c r="AD415" s="672" t="s">
        <v>387</v>
      </c>
      <c r="AE415" s="672"/>
      <c r="AF415" s="672"/>
      <c r="AG415" s="1650"/>
      <c r="AH415" s="2358" t="s">
        <v>932</v>
      </c>
      <c r="AI415" s="1650"/>
      <c r="AJ415" s="1650"/>
      <c r="AK415" s="1650"/>
      <c r="AL415" s="1650"/>
      <c r="AM415" s="1650"/>
      <c r="AN415" s="1650"/>
      <c r="AO415" s="1650"/>
      <c r="AP415" s="1650"/>
      <c r="AQ415" s="1650"/>
      <c r="AR415" s="1650"/>
      <c r="AS415" s="1650"/>
      <c r="AT415" s="1650"/>
    </row>
    <row r="416" spans="1:46" ht="15.75">
      <c r="B416" s="672">
        <v>6</v>
      </c>
      <c r="C416" s="672" t="s">
        <v>1903</v>
      </c>
      <c r="D416" s="672" t="s">
        <v>928</v>
      </c>
      <c r="E416" s="672" t="s">
        <v>1929</v>
      </c>
      <c r="F416" s="672" t="s">
        <v>1929</v>
      </c>
      <c r="G416" s="672"/>
      <c r="H416" s="1859" t="s">
        <v>1930</v>
      </c>
      <c r="I416" s="672"/>
      <c r="J416" s="672"/>
      <c r="K416" s="672" t="s">
        <v>387</v>
      </c>
      <c r="L416" s="672" t="s">
        <v>1929</v>
      </c>
      <c r="M416" s="672" t="s">
        <v>1929</v>
      </c>
      <c r="N416" s="672" t="s">
        <v>994</v>
      </c>
      <c r="O416" s="672" t="s">
        <v>13</v>
      </c>
      <c r="P416" s="2334">
        <v>43193</v>
      </c>
      <c r="Q416" s="672">
        <v>25.7</v>
      </c>
      <c r="R416" s="1166">
        <v>43685</v>
      </c>
      <c r="S416" s="672">
        <v>16.2</v>
      </c>
      <c r="T416" s="672">
        <v>16</v>
      </c>
      <c r="U416" s="672">
        <v>1.35</v>
      </c>
      <c r="V416" s="672"/>
      <c r="W416" s="672" t="s">
        <v>1929</v>
      </c>
      <c r="X416" s="2345" t="s">
        <v>1931</v>
      </c>
      <c r="Y416" s="2350" t="s">
        <v>1932</v>
      </c>
      <c r="Z416" s="2350">
        <v>117</v>
      </c>
      <c r="AA416" s="2355">
        <v>28</v>
      </c>
      <c r="AB416" s="672"/>
      <c r="AC416" s="672">
        <v>16.2</v>
      </c>
      <c r="AD416" s="672" t="s">
        <v>387</v>
      </c>
      <c r="AE416" s="672"/>
      <c r="AF416" s="672"/>
      <c r="AG416" s="672"/>
      <c r="AH416" s="2358" t="s">
        <v>932</v>
      </c>
      <c r="AI416" s="672"/>
      <c r="AJ416" s="672"/>
      <c r="AK416" s="672"/>
      <c r="AL416" s="672"/>
      <c r="AM416" s="672"/>
      <c r="AN416" s="672"/>
      <c r="AO416" s="672"/>
      <c r="AP416" s="672"/>
      <c r="AQ416" s="672"/>
      <c r="AR416" s="672"/>
      <c r="AS416" s="672"/>
      <c r="AT416" s="672"/>
    </row>
    <row r="417" spans="1:46" ht="15.75">
      <c r="B417" s="672">
        <v>7</v>
      </c>
      <c r="C417" s="672" t="s">
        <v>1903</v>
      </c>
      <c r="D417" s="672" t="s">
        <v>928</v>
      </c>
      <c r="E417" s="672" t="s">
        <v>1933</v>
      </c>
      <c r="F417" s="672" t="s">
        <v>1933</v>
      </c>
      <c r="G417" s="672"/>
      <c r="H417" s="1859" t="s">
        <v>1934</v>
      </c>
      <c r="I417" s="1859" t="s">
        <v>1935</v>
      </c>
      <c r="J417" s="672"/>
      <c r="K417" s="672" t="s">
        <v>387</v>
      </c>
      <c r="L417" s="672" t="s">
        <v>1933</v>
      </c>
      <c r="M417" s="672" t="s">
        <v>1933</v>
      </c>
      <c r="N417" s="672" t="s">
        <v>1248</v>
      </c>
      <c r="O417" s="672" t="s">
        <v>13</v>
      </c>
      <c r="P417" s="2336">
        <v>43246</v>
      </c>
      <c r="Q417" s="672">
        <v>27.5</v>
      </c>
      <c r="R417" s="1166">
        <v>43720</v>
      </c>
      <c r="S417" s="672">
        <v>15.57</v>
      </c>
      <c r="T417" s="672">
        <v>16</v>
      </c>
      <c r="U417" s="672">
        <v>1.3</v>
      </c>
      <c r="V417" s="672"/>
      <c r="W417" s="672" t="s">
        <v>1933</v>
      </c>
      <c r="X417" s="672" t="s">
        <v>1936</v>
      </c>
      <c r="Y417" s="672" t="s">
        <v>1937</v>
      </c>
      <c r="Z417" s="672">
        <v>102</v>
      </c>
      <c r="AA417" s="672">
        <v>22</v>
      </c>
      <c r="AB417" s="672"/>
      <c r="AC417" s="672">
        <v>15.57</v>
      </c>
      <c r="AD417" s="672" t="s">
        <v>387</v>
      </c>
      <c r="AE417" s="672"/>
      <c r="AF417" s="672"/>
      <c r="AG417" s="672"/>
      <c r="AH417" s="2358" t="s">
        <v>932</v>
      </c>
      <c r="AI417" s="672"/>
      <c r="AJ417" s="672"/>
      <c r="AK417" s="672"/>
      <c r="AL417" s="672"/>
      <c r="AM417" s="672"/>
      <c r="AN417" s="672"/>
      <c r="AO417" s="672"/>
      <c r="AP417" s="672"/>
      <c r="AQ417" s="672"/>
      <c r="AR417" s="672"/>
      <c r="AS417" s="672"/>
      <c r="AT417" s="672"/>
    </row>
    <row r="418" spans="1:46" ht="15.75">
      <c r="B418" s="672">
        <v>8</v>
      </c>
      <c r="C418" s="672" t="s">
        <v>1903</v>
      </c>
      <c r="D418" s="672" t="s">
        <v>928</v>
      </c>
      <c r="E418" s="672" t="s">
        <v>1938</v>
      </c>
      <c r="F418" s="672" t="s">
        <v>1938</v>
      </c>
      <c r="G418" s="672"/>
      <c r="H418" s="672" t="s">
        <v>1939</v>
      </c>
      <c r="I418" s="672" t="s">
        <v>1940</v>
      </c>
      <c r="J418" s="672"/>
      <c r="K418" s="672" t="s">
        <v>387</v>
      </c>
      <c r="L418" s="672" t="s">
        <v>1938</v>
      </c>
      <c r="M418" s="672" t="s">
        <v>1938</v>
      </c>
      <c r="N418" s="672" t="s">
        <v>1248</v>
      </c>
      <c r="O418" s="672" t="s">
        <v>949</v>
      </c>
      <c r="P418" s="2336">
        <v>43246</v>
      </c>
      <c r="Q418" s="672">
        <v>30.3</v>
      </c>
      <c r="R418" s="1166">
        <v>43720</v>
      </c>
      <c r="S418" s="672">
        <v>15.57</v>
      </c>
      <c r="T418" s="672">
        <v>16</v>
      </c>
      <c r="U418" s="672">
        <v>1.3</v>
      </c>
      <c r="V418" s="672"/>
      <c r="W418" s="672" t="s">
        <v>1938</v>
      </c>
      <c r="X418" s="672" t="s">
        <v>1941</v>
      </c>
      <c r="Y418" s="672" t="s">
        <v>1942</v>
      </c>
      <c r="Z418" s="672">
        <v>115</v>
      </c>
      <c r="AA418" s="672">
        <v>23</v>
      </c>
      <c r="AB418" s="672"/>
      <c r="AC418" s="672">
        <v>15.57</v>
      </c>
      <c r="AD418" s="672" t="s">
        <v>387</v>
      </c>
      <c r="AE418" s="672"/>
      <c r="AF418" s="672"/>
      <c r="AG418" s="672"/>
      <c r="AH418" s="2358" t="s">
        <v>932</v>
      </c>
      <c r="AI418" s="672"/>
      <c r="AJ418" s="672"/>
      <c r="AK418" s="672"/>
      <c r="AL418" s="672"/>
      <c r="AM418" s="672"/>
      <c r="AN418" s="672"/>
      <c r="AO418" s="672"/>
      <c r="AP418" s="672"/>
      <c r="AQ418" s="672"/>
      <c r="AR418" s="672"/>
      <c r="AS418" s="672"/>
      <c r="AT418" s="672"/>
    </row>
    <row r="419" spans="1:46" ht="15.75">
      <c r="B419" s="672">
        <v>9</v>
      </c>
      <c r="C419" s="672" t="s">
        <v>1903</v>
      </c>
      <c r="D419" s="672" t="s">
        <v>928</v>
      </c>
      <c r="E419" s="672" t="s">
        <v>1943</v>
      </c>
      <c r="F419" s="672" t="s">
        <v>1943</v>
      </c>
      <c r="G419" s="672"/>
      <c r="H419" s="672" t="s">
        <v>1944</v>
      </c>
      <c r="I419" s="672" t="s">
        <v>1945</v>
      </c>
      <c r="J419" s="672"/>
      <c r="K419" s="672" t="s">
        <v>387</v>
      </c>
      <c r="L419" s="672" t="s">
        <v>1943</v>
      </c>
      <c r="M419" s="672" t="s">
        <v>1943</v>
      </c>
      <c r="N419" s="672" t="s">
        <v>1248</v>
      </c>
      <c r="O419" s="672" t="s">
        <v>13</v>
      </c>
      <c r="P419" s="2336">
        <v>43246</v>
      </c>
      <c r="Q419" s="672">
        <v>28</v>
      </c>
      <c r="R419" s="1166">
        <v>43720</v>
      </c>
      <c r="S419" s="672">
        <v>15.57</v>
      </c>
      <c r="T419" s="672">
        <v>16</v>
      </c>
      <c r="U419" s="672">
        <v>1.3</v>
      </c>
      <c r="V419" s="672"/>
      <c r="W419" s="672" t="s">
        <v>1943</v>
      </c>
      <c r="X419" s="672" t="s">
        <v>1946</v>
      </c>
      <c r="Y419" s="672" t="s">
        <v>1947</v>
      </c>
      <c r="Z419" s="672">
        <v>108</v>
      </c>
      <c r="AA419" s="672">
        <v>22</v>
      </c>
      <c r="AB419" s="672"/>
      <c r="AC419" s="672">
        <v>15.57</v>
      </c>
      <c r="AD419" s="672" t="s">
        <v>387</v>
      </c>
      <c r="AE419" s="672"/>
      <c r="AF419" s="672"/>
      <c r="AG419" s="672"/>
      <c r="AH419" s="2358" t="s">
        <v>932</v>
      </c>
      <c r="AI419" s="672"/>
      <c r="AJ419" s="672"/>
      <c r="AK419" s="672"/>
      <c r="AL419" s="672"/>
      <c r="AM419" s="672"/>
      <c r="AN419" s="672"/>
      <c r="AO419" s="672"/>
      <c r="AP419" s="672"/>
      <c r="AQ419" s="672"/>
      <c r="AR419" s="672"/>
      <c r="AS419" s="672"/>
      <c r="AT419" s="672"/>
    </row>
    <row r="420" spans="1:46" ht="15.75">
      <c r="B420" s="672">
        <v>10</v>
      </c>
      <c r="C420" s="672" t="s">
        <v>1903</v>
      </c>
      <c r="D420" s="672" t="s">
        <v>928</v>
      </c>
      <c r="E420" s="672" t="s">
        <v>1948</v>
      </c>
      <c r="F420" s="672" t="s">
        <v>1948</v>
      </c>
      <c r="G420" s="672"/>
      <c r="H420" s="1859" t="s">
        <v>1949</v>
      </c>
      <c r="I420" s="1859" t="s">
        <v>1950</v>
      </c>
      <c r="J420" s="672"/>
      <c r="K420" s="672" t="s">
        <v>387</v>
      </c>
      <c r="L420" s="672" t="s">
        <v>1948</v>
      </c>
      <c r="M420" s="672" t="s">
        <v>1948</v>
      </c>
      <c r="N420" s="672" t="s">
        <v>1248</v>
      </c>
      <c r="O420" s="672" t="s">
        <v>949</v>
      </c>
      <c r="P420" s="2336">
        <v>43246</v>
      </c>
      <c r="Q420" s="672">
        <v>29.3</v>
      </c>
      <c r="R420" s="1166">
        <v>43720</v>
      </c>
      <c r="S420" s="672">
        <v>15.57</v>
      </c>
      <c r="T420" s="672">
        <v>16</v>
      </c>
      <c r="U420" s="672">
        <v>1.3</v>
      </c>
      <c r="V420" s="672"/>
      <c r="W420" s="672" t="s">
        <v>1948</v>
      </c>
      <c r="X420" s="672" t="s">
        <v>1951</v>
      </c>
      <c r="Y420" s="672" t="s">
        <v>1952</v>
      </c>
      <c r="Z420" s="672">
        <v>114</v>
      </c>
      <c r="AA420" s="672">
        <v>24</v>
      </c>
      <c r="AB420" s="672"/>
      <c r="AC420" s="672">
        <v>15.57</v>
      </c>
      <c r="AD420" s="672" t="s">
        <v>387</v>
      </c>
      <c r="AE420" s="672"/>
      <c r="AF420" s="672"/>
      <c r="AG420" s="672"/>
      <c r="AH420" s="2358" t="s">
        <v>932</v>
      </c>
      <c r="AI420" s="672"/>
      <c r="AJ420" s="672"/>
      <c r="AK420" s="672"/>
      <c r="AL420" s="672"/>
      <c r="AM420" s="672"/>
      <c r="AN420" s="672"/>
      <c r="AO420" s="672"/>
      <c r="AP420" s="672"/>
      <c r="AQ420" s="672"/>
      <c r="AR420" s="672"/>
      <c r="AS420" s="672"/>
      <c r="AT420" s="672"/>
    </row>
    <row r="421" spans="1:46" ht="15.75">
      <c r="B421" s="672">
        <v>11</v>
      </c>
      <c r="C421" s="672" t="s">
        <v>1903</v>
      </c>
      <c r="D421" s="672" t="s">
        <v>928</v>
      </c>
      <c r="E421" s="672" t="s">
        <v>1953</v>
      </c>
      <c r="F421" s="672" t="s">
        <v>1953</v>
      </c>
      <c r="G421" s="672"/>
      <c r="H421" s="1859" t="s">
        <v>1954</v>
      </c>
      <c r="I421" s="1859" t="s">
        <v>1955</v>
      </c>
      <c r="J421" s="672"/>
      <c r="K421" s="672" t="s">
        <v>387</v>
      </c>
      <c r="L421" s="672" t="s">
        <v>1953</v>
      </c>
      <c r="M421" s="672" t="s">
        <v>1953</v>
      </c>
      <c r="N421" s="672" t="s">
        <v>1248</v>
      </c>
      <c r="O421" s="672" t="s">
        <v>949</v>
      </c>
      <c r="P421" s="2336">
        <v>43246</v>
      </c>
      <c r="Q421" s="672">
        <v>32.299999999999997</v>
      </c>
      <c r="R421" s="1166">
        <v>43720</v>
      </c>
      <c r="S421" s="672">
        <v>16.57</v>
      </c>
      <c r="T421" s="672">
        <v>17</v>
      </c>
      <c r="U421" s="672">
        <v>1.38</v>
      </c>
      <c r="V421" s="672"/>
      <c r="W421" s="672" t="s">
        <v>1953</v>
      </c>
      <c r="X421" s="672" t="s">
        <v>1956</v>
      </c>
      <c r="Y421" s="672" t="s">
        <v>1957</v>
      </c>
      <c r="Z421" s="672">
        <v>112</v>
      </c>
      <c r="AA421" s="672">
        <v>24</v>
      </c>
      <c r="AB421" s="672"/>
      <c r="AC421" s="672">
        <v>16.57</v>
      </c>
      <c r="AD421" s="672" t="s">
        <v>387</v>
      </c>
      <c r="AE421" s="672"/>
      <c r="AF421" s="672"/>
      <c r="AG421" s="672"/>
      <c r="AH421" s="2358" t="s">
        <v>932</v>
      </c>
      <c r="AI421" s="672"/>
      <c r="AJ421" s="672"/>
      <c r="AK421" s="672"/>
      <c r="AL421" s="672"/>
      <c r="AM421" s="672"/>
      <c r="AN421" s="672"/>
      <c r="AO421" s="672"/>
      <c r="AP421" s="672"/>
      <c r="AQ421" s="672"/>
      <c r="AR421" s="672"/>
      <c r="AS421" s="672"/>
      <c r="AT421" s="672"/>
    </row>
    <row r="422" spans="1:46" ht="15.75">
      <c r="B422" s="672">
        <v>12</v>
      </c>
      <c r="C422" s="672" t="s">
        <v>1903</v>
      </c>
      <c r="D422" s="672" t="s">
        <v>928</v>
      </c>
      <c r="E422" s="672" t="s">
        <v>1958</v>
      </c>
      <c r="F422" s="672" t="s">
        <v>1958</v>
      </c>
      <c r="G422" s="672"/>
      <c r="H422" s="1859" t="s">
        <v>1959</v>
      </c>
      <c r="I422" s="1859" t="s">
        <v>1960</v>
      </c>
      <c r="J422" s="672"/>
      <c r="K422" s="672" t="s">
        <v>387</v>
      </c>
      <c r="L422" s="672" t="s">
        <v>1958</v>
      </c>
      <c r="M422" s="672" t="s">
        <v>1958</v>
      </c>
      <c r="N422" s="672" t="s">
        <v>994</v>
      </c>
      <c r="O422" s="672" t="s">
        <v>949</v>
      </c>
      <c r="P422" s="2334">
        <v>43193</v>
      </c>
      <c r="Q422" s="672">
        <v>30.6</v>
      </c>
      <c r="R422" s="1166">
        <v>43685</v>
      </c>
      <c r="S422" s="672">
        <v>16.2</v>
      </c>
      <c r="T422" s="672">
        <v>16</v>
      </c>
      <c r="U422" s="672">
        <v>1.35</v>
      </c>
      <c r="V422" s="672"/>
      <c r="W422" s="672" t="s">
        <v>1958</v>
      </c>
      <c r="X422" s="672" t="s">
        <v>1961</v>
      </c>
      <c r="Y422" s="672" t="s">
        <v>1962</v>
      </c>
      <c r="Z422" s="672">
        <v>114</v>
      </c>
      <c r="AA422" s="672">
        <v>26</v>
      </c>
      <c r="AB422" s="672"/>
      <c r="AC422" s="672">
        <v>16.2</v>
      </c>
      <c r="AD422" s="672" t="s">
        <v>387</v>
      </c>
      <c r="AE422" s="672"/>
      <c r="AF422" s="672"/>
      <c r="AG422" s="672"/>
      <c r="AH422" s="2358" t="s">
        <v>932</v>
      </c>
      <c r="AI422" s="672"/>
      <c r="AJ422" s="672"/>
      <c r="AK422" s="672"/>
      <c r="AL422" s="672"/>
      <c r="AM422" s="672"/>
      <c r="AN422" s="672"/>
      <c r="AO422" s="672"/>
      <c r="AP422" s="672"/>
      <c r="AQ422" s="672"/>
      <c r="AR422" s="672"/>
      <c r="AS422" s="672"/>
      <c r="AT422" s="672"/>
    </row>
    <row r="423" spans="1:46" ht="15.75">
      <c r="B423" s="672">
        <v>13</v>
      </c>
      <c r="C423" s="672" t="s">
        <v>1903</v>
      </c>
      <c r="D423" s="672" t="s">
        <v>928</v>
      </c>
      <c r="E423" s="672" t="s">
        <v>1963</v>
      </c>
      <c r="F423" s="672" t="s">
        <v>1963</v>
      </c>
      <c r="G423" s="672"/>
      <c r="H423" s="1859" t="s">
        <v>1964</v>
      </c>
      <c r="I423" s="1859" t="s">
        <v>1965</v>
      </c>
      <c r="J423" s="672"/>
      <c r="K423" s="672" t="s">
        <v>387</v>
      </c>
      <c r="L423" s="672" t="s">
        <v>1963</v>
      </c>
      <c r="M423" s="672" t="s">
        <v>1963</v>
      </c>
      <c r="N423" s="672" t="s">
        <v>994</v>
      </c>
      <c r="O423" s="672" t="s">
        <v>13</v>
      </c>
      <c r="P423" s="2334">
        <v>43193</v>
      </c>
      <c r="Q423" s="672">
        <v>24.6</v>
      </c>
      <c r="R423" s="1166">
        <v>43685</v>
      </c>
      <c r="S423" s="672">
        <v>16.2</v>
      </c>
      <c r="T423" s="672">
        <v>16</v>
      </c>
      <c r="U423" s="672">
        <v>1.35</v>
      </c>
      <c r="V423" s="672"/>
      <c r="W423" s="672" t="s">
        <v>1963</v>
      </c>
      <c r="X423" s="672" t="s">
        <v>1966</v>
      </c>
      <c r="Y423" s="672" t="s">
        <v>1967</v>
      </c>
      <c r="Z423" s="672">
        <v>114</v>
      </c>
      <c r="AA423" s="672">
        <v>28</v>
      </c>
      <c r="AB423" s="672"/>
      <c r="AC423" s="672">
        <v>16.2</v>
      </c>
      <c r="AD423" s="672" t="s">
        <v>387</v>
      </c>
      <c r="AE423" s="672"/>
      <c r="AF423" s="672"/>
      <c r="AG423" s="672"/>
      <c r="AH423" s="2358" t="s">
        <v>932</v>
      </c>
      <c r="AI423" s="672"/>
      <c r="AJ423" s="672"/>
      <c r="AK423" s="672"/>
      <c r="AL423" s="672"/>
      <c r="AM423" s="672"/>
      <c r="AN423" s="672"/>
      <c r="AO423" s="672"/>
      <c r="AP423" s="672"/>
      <c r="AQ423" s="672"/>
      <c r="AR423" s="672"/>
      <c r="AS423" s="672"/>
      <c r="AT423" s="672"/>
    </row>
    <row r="424" spans="1:46" ht="15.75">
      <c r="B424" s="672">
        <v>14</v>
      </c>
      <c r="C424" s="672" t="s">
        <v>1903</v>
      </c>
      <c r="D424" s="672" t="s">
        <v>928</v>
      </c>
      <c r="E424" s="672" t="s">
        <v>1968</v>
      </c>
      <c r="F424" s="672" t="s">
        <v>1968</v>
      </c>
      <c r="G424" s="672"/>
      <c r="H424" s="1859" t="s">
        <v>1969</v>
      </c>
      <c r="I424" s="1859" t="s">
        <v>1970</v>
      </c>
      <c r="J424" s="672"/>
      <c r="K424" s="672" t="s">
        <v>387</v>
      </c>
      <c r="L424" s="672" t="s">
        <v>1968</v>
      </c>
      <c r="M424" s="672" t="s">
        <v>1968</v>
      </c>
      <c r="N424" s="672" t="s">
        <v>994</v>
      </c>
      <c r="O424" s="672" t="s">
        <v>949</v>
      </c>
      <c r="P424" s="2334">
        <v>43193</v>
      </c>
      <c r="Q424" s="672">
        <v>32.200000000000003</v>
      </c>
      <c r="R424" s="1166">
        <v>43685</v>
      </c>
      <c r="S424" s="672">
        <v>16.2</v>
      </c>
      <c r="T424" s="672">
        <v>16</v>
      </c>
      <c r="U424" s="672">
        <v>1.35</v>
      </c>
      <c r="V424" s="672"/>
      <c r="W424" s="672" t="s">
        <v>1968</v>
      </c>
      <c r="X424" s="672" t="s">
        <v>1971</v>
      </c>
      <c r="Y424" s="672" t="s">
        <v>1972</v>
      </c>
      <c r="Z424" s="672">
        <v>111</v>
      </c>
      <c r="AA424" s="672">
        <v>26</v>
      </c>
      <c r="AB424" s="672"/>
      <c r="AC424" s="672">
        <v>16.2</v>
      </c>
      <c r="AD424" s="672" t="s">
        <v>387</v>
      </c>
      <c r="AE424" s="672"/>
      <c r="AF424" s="672"/>
      <c r="AG424" s="672"/>
      <c r="AH424" s="2358" t="s">
        <v>932</v>
      </c>
      <c r="AI424" s="672"/>
      <c r="AJ424" s="672"/>
      <c r="AK424" s="672"/>
      <c r="AL424" s="672"/>
      <c r="AM424" s="672"/>
      <c r="AN424" s="672"/>
      <c r="AO424" s="672"/>
      <c r="AP424" s="672"/>
      <c r="AQ424" s="672"/>
      <c r="AR424" s="672"/>
      <c r="AS424" s="672"/>
      <c r="AT424" s="672"/>
    </row>
    <row r="425" spans="1:46" ht="15.75">
      <c r="B425" s="672">
        <v>15</v>
      </c>
      <c r="C425" s="672" t="s">
        <v>1903</v>
      </c>
      <c r="D425" s="672" t="s">
        <v>928</v>
      </c>
      <c r="E425" s="672" t="s">
        <v>1973</v>
      </c>
      <c r="F425" s="672" t="s">
        <v>1973</v>
      </c>
      <c r="G425" s="672"/>
      <c r="H425" s="1859" t="s">
        <v>1974</v>
      </c>
      <c r="I425" s="1859" t="s">
        <v>1975</v>
      </c>
      <c r="J425" s="672"/>
      <c r="K425" s="672" t="s">
        <v>387</v>
      </c>
      <c r="L425" s="672" t="s">
        <v>1973</v>
      </c>
      <c r="M425" s="672">
        <v>0</v>
      </c>
      <c r="N425" s="672" t="s">
        <v>994</v>
      </c>
      <c r="O425" s="672" t="s">
        <v>13</v>
      </c>
      <c r="P425" s="2334">
        <v>43193</v>
      </c>
      <c r="Q425" s="672">
        <v>29.6</v>
      </c>
      <c r="R425" s="1166">
        <v>43685</v>
      </c>
      <c r="S425" s="672">
        <v>16.2</v>
      </c>
      <c r="T425" s="672">
        <v>16</v>
      </c>
      <c r="U425" s="672">
        <v>1.35</v>
      </c>
      <c r="V425" s="672"/>
      <c r="W425" s="672" t="s">
        <v>1973</v>
      </c>
      <c r="X425" s="672" t="s">
        <v>1976</v>
      </c>
      <c r="Y425" s="672" t="s">
        <v>1977</v>
      </c>
      <c r="Z425" s="672">
        <v>111</v>
      </c>
      <c r="AA425" s="672">
        <v>26</v>
      </c>
      <c r="AB425" s="672"/>
      <c r="AC425" s="672">
        <v>16.2</v>
      </c>
      <c r="AD425" s="672" t="s">
        <v>387</v>
      </c>
      <c r="AE425" s="672"/>
      <c r="AF425" s="672"/>
      <c r="AG425" s="672"/>
      <c r="AH425" s="2358" t="s">
        <v>932</v>
      </c>
      <c r="AI425" s="672"/>
      <c r="AJ425" s="672"/>
      <c r="AK425" s="672"/>
      <c r="AL425" s="672"/>
      <c r="AM425" s="672"/>
      <c r="AN425" s="672"/>
      <c r="AO425" s="672"/>
      <c r="AP425" s="672"/>
      <c r="AQ425" s="672"/>
      <c r="AR425" s="672"/>
      <c r="AS425" s="672"/>
      <c r="AT425" s="672"/>
    </row>
    <row r="426" spans="1:46" ht="15.75">
      <c r="B426" s="672">
        <v>16</v>
      </c>
      <c r="C426" s="672" t="s">
        <v>1903</v>
      </c>
      <c r="D426" s="672" t="s">
        <v>928</v>
      </c>
      <c r="E426" s="672" t="s">
        <v>1978</v>
      </c>
      <c r="F426" s="672" t="s">
        <v>1978</v>
      </c>
      <c r="G426" s="672"/>
      <c r="H426" s="1859" t="s">
        <v>1979</v>
      </c>
      <c r="I426" s="1859" t="s">
        <v>1980</v>
      </c>
      <c r="J426" s="672"/>
      <c r="K426" s="672" t="s">
        <v>387</v>
      </c>
      <c r="L426" s="672" t="s">
        <v>1978</v>
      </c>
      <c r="M426" s="672" t="s">
        <v>1978</v>
      </c>
      <c r="N426" s="672" t="s">
        <v>931</v>
      </c>
      <c r="O426" s="672" t="s">
        <v>949</v>
      </c>
      <c r="P426" s="2337">
        <v>43216</v>
      </c>
      <c r="Q426" s="672">
        <v>32.700000000000003</v>
      </c>
      <c r="R426" s="1166">
        <v>43720</v>
      </c>
      <c r="S426" s="672">
        <v>16.57</v>
      </c>
      <c r="T426" s="672">
        <v>17</v>
      </c>
      <c r="U426" s="672">
        <v>1.38</v>
      </c>
      <c r="V426" s="672" t="s">
        <v>317</v>
      </c>
      <c r="W426" s="672" t="s">
        <v>1978</v>
      </c>
      <c r="X426" s="672" t="s">
        <v>1981</v>
      </c>
      <c r="Y426" s="672" t="s">
        <v>1982</v>
      </c>
      <c r="Z426" s="672">
        <v>113</v>
      </c>
      <c r="AA426" s="672">
        <v>26</v>
      </c>
      <c r="AB426" s="672" t="s">
        <v>317</v>
      </c>
      <c r="AC426" s="672">
        <v>16.57</v>
      </c>
      <c r="AD426" s="672" t="s">
        <v>387</v>
      </c>
      <c r="AE426" s="672"/>
      <c r="AF426" s="672"/>
      <c r="AG426" s="672"/>
      <c r="AH426" s="2358" t="s">
        <v>932</v>
      </c>
      <c r="AI426" s="672"/>
      <c r="AJ426" s="672"/>
      <c r="AK426" s="672"/>
      <c r="AL426" s="672"/>
      <c r="AM426" s="672"/>
      <c r="AN426" s="672"/>
      <c r="AO426" s="672"/>
      <c r="AP426" s="672"/>
      <c r="AQ426" s="672"/>
      <c r="AR426" s="672"/>
      <c r="AS426" s="672"/>
      <c r="AT426" s="672"/>
    </row>
    <row r="427" spans="1:46" ht="15.75">
      <c r="B427" s="672">
        <v>17</v>
      </c>
      <c r="C427" s="672" t="s">
        <v>1903</v>
      </c>
      <c r="D427" s="672" t="s">
        <v>928</v>
      </c>
      <c r="E427" s="672" t="s">
        <v>1983</v>
      </c>
      <c r="F427" s="672" t="s">
        <v>1983</v>
      </c>
      <c r="G427" s="672"/>
      <c r="H427" s="1859" t="s">
        <v>1984</v>
      </c>
      <c r="I427" s="1859" t="s">
        <v>1985</v>
      </c>
      <c r="J427" s="672"/>
      <c r="K427" s="672" t="s">
        <v>387</v>
      </c>
      <c r="L427" s="672" t="s">
        <v>1983</v>
      </c>
      <c r="M427" s="672" t="s">
        <v>1983</v>
      </c>
      <c r="N427" s="672" t="s">
        <v>931</v>
      </c>
      <c r="O427" s="672" t="s">
        <v>949</v>
      </c>
      <c r="P427" s="2337">
        <v>43216</v>
      </c>
      <c r="Q427" s="672">
        <v>36.9</v>
      </c>
      <c r="R427" s="1166">
        <v>43720</v>
      </c>
      <c r="S427" s="672">
        <v>16.57</v>
      </c>
      <c r="T427" s="672">
        <v>17</v>
      </c>
      <c r="U427" s="672">
        <v>1.38</v>
      </c>
      <c r="V427" s="672" t="s">
        <v>317</v>
      </c>
      <c r="W427" s="672" t="s">
        <v>1983</v>
      </c>
      <c r="X427" s="672" t="s">
        <v>1986</v>
      </c>
      <c r="Y427" s="672" t="s">
        <v>1987</v>
      </c>
      <c r="Z427" s="672">
        <v>113</v>
      </c>
      <c r="AA427" s="672">
        <v>26</v>
      </c>
      <c r="AB427" s="672" t="s">
        <v>317</v>
      </c>
      <c r="AC427" s="672">
        <v>16.57</v>
      </c>
      <c r="AD427" s="672" t="s">
        <v>387</v>
      </c>
      <c r="AE427" s="672"/>
      <c r="AF427" s="672"/>
      <c r="AG427" s="672"/>
      <c r="AH427" s="2358" t="s">
        <v>932</v>
      </c>
      <c r="AI427" s="672"/>
      <c r="AJ427" s="672"/>
      <c r="AK427" s="672"/>
      <c r="AL427" s="672"/>
      <c r="AM427" s="672"/>
      <c r="AN427" s="672"/>
      <c r="AO427" s="672"/>
      <c r="AP427" s="672"/>
      <c r="AQ427" s="672"/>
      <c r="AR427" s="672"/>
      <c r="AS427" s="672"/>
      <c r="AT427" s="672"/>
    </row>
    <row r="428" spans="1:46" s="328" customFormat="1" ht="15.75">
      <c r="A428" s="2209"/>
      <c r="B428" s="672">
        <v>18</v>
      </c>
      <c r="C428" s="672" t="s">
        <v>1903</v>
      </c>
      <c r="D428" s="672" t="s">
        <v>928</v>
      </c>
      <c r="E428" s="672" t="s">
        <v>1988</v>
      </c>
      <c r="F428" s="672" t="s">
        <v>1988</v>
      </c>
      <c r="G428" s="672"/>
      <c r="H428" s="1859" t="s">
        <v>1989</v>
      </c>
      <c r="I428" s="1859" t="s">
        <v>1990</v>
      </c>
      <c r="J428" s="672"/>
      <c r="K428" s="672" t="s">
        <v>387</v>
      </c>
      <c r="L428" s="672" t="s">
        <v>1988</v>
      </c>
      <c r="M428" s="672" t="s">
        <v>1988</v>
      </c>
      <c r="N428" s="672" t="s">
        <v>931</v>
      </c>
      <c r="O428" s="672" t="s">
        <v>949</v>
      </c>
      <c r="P428" s="2337">
        <v>43216</v>
      </c>
      <c r="Q428" s="672">
        <v>32.4</v>
      </c>
      <c r="R428" s="1166">
        <v>43720</v>
      </c>
      <c r="S428" s="672">
        <v>16.57</v>
      </c>
      <c r="T428" s="672">
        <v>17</v>
      </c>
      <c r="U428" s="672">
        <v>1.38</v>
      </c>
      <c r="V428" s="672" t="s">
        <v>317</v>
      </c>
      <c r="W428" s="672" t="s">
        <v>1988</v>
      </c>
      <c r="X428" s="672" t="s">
        <v>1991</v>
      </c>
      <c r="Y428" s="672" t="s">
        <v>1992</v>
      </c>
      <c r="Z428" s="672">
        <v>116</v>
      </c>
      <c r="AA428" s="672">
        <v>26</v>
      </c>
      <c r="AB428" s="672" t="s">
        <v>317</v>
      </c>
      <c r="AC428" s="672">
        <v>16.57</v>
      </c>
      <c r="AD428" s="672" t="s">
        <v>387</v>
      </c>
      <c r="AE428" s="672"/>
      <c r="AF428" s="672"/>
      <c r="AG428" s="1386"/>
      <c r="AH428" s="2358" t="s">
        <v>932</v>
      </c>
      <c r="AI428" s="1386"/>
      <c r="AJ428" s="1386"/>
      <c r="AK428" s="1386"/>
      <c r="AL428" s="1386"/>
      <c r="AM428" s="1386"/>
      <c r="AN428" s="1386"/>
      <c r="AO428" s="1386"/>
      <c r="AP428" s="1386"/>
      <c r="AQ428" s="1386"/>
      <c r="AR428" s="1386"/>
      <c r="AS428" s="1386"/>
      <c r="AT428" s="1386"/>
    </row>
    <row r="429" spans="1:46" s="327" customFormat="1" ht="15.75">
      <c r="A429" s="2209"/>
      <c r="B429" s="672">
        <v>19</v>
      </c>
      <c r="C429" s="672" t="s">
        <v>1903</v>
      </c>
      <c r="D429" s="672" t="s">
        <v>928</v>
      </c>
      <c r="E429" s="672" t="s">
        <v>1993</v>
      </c>
      <c r="F429" s="672" t="s">
        <v>1993</v>
      </c>
      <c r="G429" s="672"/>
      <c r="H429" s="1859" t="s">
        <v>1994</v>
      </c>
      <c r="I429" s="1859" t="s">
        <v>1995</v>
      </c>
      <c r="J429" s="672"/>
      <c r="K429" s="672" t="s">
        <v>387</v>
      </c>
      <c r="L429" s="672" t="s">
        <v>1993</v>
      </c>
      <c r="M429" s="672" t="s">
        <v>1993</v>
      </c>
      <c r="N429" s="672" t="s">
        <v>1248</v>
      </c>
      <c r="O429" s="672" t="s">
        <v>949</v>
      </c>
      <c r="P429" s="2336">
        <v>43246</v>
      </c>
      <c r="Q429" s="672">
        <v>32</v>
      </c>
      <c r="R429" s="1166">
        <v>43720</v>
      </c>
      <c r="S429" s="672">
        <v>17.73</v>
      </c>
      <c r="T429" s="672">
        <v>18</v>
      </c>
      <c r="U429" s="672">
        <v>1.48</v>
      </c>
      <c r="V429" s="672"/>
      <c r="W429" s="672" t="s">
        <v>1993</v>
      </c>
      <c r="X429" s="672" t="s">
        <v>1996</v>
      </c>
      <c r="Y429" s="672" t="s">
        <v>1997</v>
      </c>
      <c r="Z429" s="672">
        <v>115</v>
      </c>
      <c r="AA429" s="672">
        <v>27</v>
      </c>
      <c r="AB429" s="672"/>
      <c r="AC429" s="672">
        <v>17.73</v>
      </c>
      <c r="AD429" s="672" t="s">
        <v>387</v>
      </c>
      <c r="AE429" s="672"/>
      <c r="AF429" s="672"/>
      <c r="AG429" s="1297"/>
      <c r="AH429" s="2358" t="s">
        <v>932</v>
      </c>
      <c r="AI429" s="1297"/>
      <c r="AJ429" s="1297"/>
      <c r="AK429" s="1297"/>
      <c r="AL429" s="1297"/>
      <c r="AM429" s="1297"/>
      <c r="AN429" s="1297"/>
      <c r="AO429" s="1297"/>
      <c r="AP429" s="1297"/>
      <c r="AQ429" s="1297"/>
      <c r="AR429" s="1297"/>
      <c r="AS429" s="1297"/>
      <c r="AT429" s="1297"/>
    </row>
    <row r="430" spans="1:46" s="327" customFormat="1" ht="15.75">
      <c r="A430" s="2209"/>
      <c r="B430" s="672">
        <v>20</v>
      </c>
      <c r="C430" s="672" t="s">
        <v>1903</v>
      </c>
      <c r="D430" s="672" t="s">
        <v>928</v>
      </c>
      <c r="E430" s="672" t="s">
        <v>1998</v>
      </c>
      <c r="F430" s="672" t="s">
        <v>1998</v>
      </c>
      <c r="G430" s="672"/>
      <c r="H430" s="1859" t="s">
        <v>1999</v>
      </c>
      <c r="I430" s="1859" t="s">
        <v>2000</v>
      </c>
      <c r="J430" s="672"/>
      <c r="K430" s="672" t="s">
        <v>387</v>
      </c>
      <c r="L430" s="672" t="s">
        <v>1998</v>
      </c>
      <c r="M430" s="672" t="s">
        <v>1998</v>
      </c>
      <c r="N430" s="672" t="s">
        <v>187</v>
      </c>
      <c r="O430" s="672" t="s">
        <v>13</v>
      </c>
      <c r="P430" s="2332">
        <v>43180</v>
      </c>
      <c r="Q430" s="672">
        <v>27.8</v>
      </c>
      <c r="R430" s="1166">
        <v>43720</v>
      </c>
      <c r="S430" s="672">
        <v>17.73</v>
      </c>
      <c r="T430" s="672">
        <v>18</v>
      </c>
      <c r="U430" s="672">
        <v>1.48</v>
      </c>
      <c r="V430" s="672"/>
      <c r="W430" s="672" t="s">
        <v>1998</v>
      </c>
      <c r="X430" s="672" t="s">
        <v>2001</v>
      </c>
      <c r="Y430" s="672" t="s">
        <v>2002</v>
      </c>
      <c r="Z430" s="672">
        <v>114</v>
      </c>
      <c r="AA430" s="672">
        <v>26</v>
      </c>
      <c r="AB430" s="672"/>
      <c r="AC430" s="672">
        <v>17.73</v>
      </c>
      <c r="AD430" s="672" t="s">
        <v>387</v>
      </c>
      <c r="AE430" s="672"/>
      <c r="AF430" s="672"/>
      <c r="AG430" s="1297"/>
      <c r="AH430" s="2358" t="s">
        <v>932</v>
      </c>
      <c r="AI430" s="1297"/>
      <c r="AJ430" s="1297"/>
      <c r="AK430" s="1297"/>
      <c r="AL430" s="1297"/>
      <c r="AM430" s="1297"/>
      <c r="AN430" s="1297"/>
      <c r="AO430" s="1297"/>
      <c r="AP430" s="1297"/>
      <c r="AQ430" s="1297"/>
      <c r="AR430" s="1297"/>
      <c r="AS430" s="1297"/>
      <c r="AT430" s="1297"/>
    </row>
    <row r="431" spans="1:46" s="328" customFormat="1" ht="15.75">
      <c r="A431" s="2209"/>
      <c r="B431" s="672">
        <v>21</v>
      </c>
      <c r="C431" s="672" t="s">
        <v>1903</v>
      </c>
      <c r="D431" s="672" t="s">
        <v>928</v>
      </c>
      <c r="E431" s="672" t="s">
        <v>2003</v>
      </c>
      <c r="F431" s="672" t="s">
        <v>2003</v>
      </c>
      <c r="G431" s="672"/>
      <c r="H431" s="1859" t="s">
        <v>2004</v>
      </c>
      <c r="I431" s="1859" t="s">
        <v>2005</v>
      </c>
      <c r="J431" s="672"/>
      <c r="K431" s="672" t="s">
        <v>387</v>
      </c>
      <c r="L431" s="672" t="s">
        <v>2006</v>
      </c>
      <c r="M431" s="672" t="s">
        <v>2003</v>
      </c>
      <c r="N431" s="672" t="s">
        <v>187</v>
      </c>
      <c r="O431" s="672" t="s">
        <v>949</v>
      </c>
      <c r="P431" s="2332">
        <v>43180</v>
      </c>
      <c r="Q431" s="672">
        <v>33.4</v>
      </c>
      <c r="R431" s="1166">
        <v>43749</v>
      </c>
      <c r="S431" s="672">
        <v>17.53</v>
      </c>
      <c r="T431" s="672">
        <v>18</v>
      </c>
      <c r="U431" s="672">
        <v>1.46</v>
      </c>
      <c r="V431" s="672"/>
      <c r="W431" s="672" t="s">
        <v>2003</v>
      </c>
      <c r="X431" s="672" t="s">
        <v>2007</v>
      </c>
      <c r="Y431" s="672" t="s">
        <v>2008</v>
      </c>
      <c r="Z431" s="672">
        <v>149</v>
      </c>
      <c r="AA431" s="672">
        <v>26</v>
      </c>
      <c r="AB431" s="672"/>
      <c r="AC431" s="672">
        <v>17.53</v>
      </c>
      <c r="AD431" s="672" t="s">
        <v>387</v>
      </c>
      <c r="AE431" s="672"/>
      <c r="AF431" s="672"/>
      <c r="AG431" s="1386"/>
      <c r="AH431" s="2358" t="s">
        <v>932</v>
      </c>
      <c r="AI431" s="1386"/>
      <c r="AJ431" s="1386"/>
      <c r="AK431" s="1386"/>
      <c r="AL431" s="1386"/>
      <c r="AM431" s="1386"/>
      <c r="AN431" s="1386"/>
      <c r="AO431" s="1386"/>
      <c r="AP431" s="1386"/>
      <c r="AQ431" s="1386"/>
      <c r="AR431" s="1386"/>
      <c r="AS431" s="1386"/>
      <c r="AT431" s="1386"/>
    </row>
    <row r="432" spans="1:46" ht="15.75">
      <c r="B432" s="672">
        <v>22</v>
      </c>
      <c r="C432" s="672" t="s">
        <v>1903</v>
      </c>
      <c r="D432" s="672" t="s">
        <v>928</v>
      </c>
      <c r="E432" s="672" t="s">
        <v>2009</v>
      </c>
      <c r="F432" s="672" t="s">
        <v>2009</v>
      </c>
      <c r="G432" s="672"/>
      <c r="H432" s="1859" t="s">
        <v>2010</v>
      </c>
      <c r="I432" s="1859" t="s">
        <v>2011</v>
      </c>
      <c r="J432" s="672"/>
      <c r="K432" s="672" t="s">
        <v>387</v>
      </c>
      <c r="L432" s="672" t="s">
        <v>2012</v>
      </c>
      <c r="M432" s="672" t="s">
        <v>2009</v>
      </c>
      <c r="N432" s="672" t="s">
        <v>931</v>
      </c>
      <c r="O432" s="672" t="s">
        <v>949</v>
      </c>
      <c r="P432" s="2337">
        <v>43216</v>
      </c>
      <c r="Q432" s="672">
        <v>36.4</v>
      </c>
      <c r="R432" s="1166">
        <v>43749</v>
      </c>
      <c r="S432" s="672">
        <v>17.53</v>
      </c>
      <c r="T432" s="672">
        <v>18</v>
      </c>
      <c r="U432" s="672">
        <v>1.46</v>
      </c>
      <c r="V432" s="672" t="s">
        <v>317</v>
      </c>
      <c r="W432" s="672" t="s">
        <v>2009</v>
      </c>
      <c r="X432" s="672" t="s">
        <v>2013</v>
      </c>
      <c r="Y432" s="672" t="s">
        <v>2014</v>
      </c>
      <c r="Z432" s="672">
        <v>125</v>
      </c>
      <c r="AA432" s="672">
        <v>27</v>
      </c>
      <c r="AB432" s="672" t="s">
        <v>317</v>
      </c>
      <c r="AC432" s="672">
        <v>17.53</v>
      </c>
      <c r="AD432" s="672" t="s">
        <v>387</v>
      </c>
      <c r="AE432" s="672"/>
      <c r="AF432" s="672"/>
      <c r="AG432" s="672"/>
      <c r="AH432" s="2358" t="s">
        <v>932</v>
      </c>
      <c r="AI432" s="672"/>
      <c r="AJ432" s="672"/>
      <c r="AK432" s="672"/>
      <c r="AL432" s="672"/>
      <c r="AM432" s="672"/>
      <c r="AN432" s="672"/>
      <c r="AO432" s="672"/>
      <c r="AP432" s="672"/>
      <c r="AQ432" s="672"/>
      <c r="AR432" s="672"/>
      <c r="AS432" s="672"/>
      <c r="AT432" s="672"/>
    </row>
    <row r="433" spans="2:46" ht="15.75">
      <c r="B433" s="672">
        <v>23</v>
      </c>
      <c r="C433" s="672" t="s">
        <v>1903</v>
      </c>
      <c r="D433" s="672" t="s">
        <v>928</v>
      </c>
      <c r="E433" s="672" t="s">
        <v>2015</v>
      </c>
      <c r="F433" s="672" t="s">
        <v>2015</v>
      </c>
      <c r="G433" s="672"/>
      <c r="H433" s="672" t="s">
        <v>2016</v>
      </c>
      <c r="I433" s="672" t="s">
        <v>2017</v>
      </c>
      <c r="J433" s="672"/>
      <c r="K433" s="672" t="s">
        <v>387</v>
      </c>
      <c r="L433" s="672" t="s">
        <v>2018</v>
      </c>
      <c r="M433" s="672" t="s">
        <v>2015</v>
      </c>
      <c r="N433" s="672" t="s">
        <v>931</v>
      </c>
      <c r="O433" s="672" t="s">
        <v>13</v>
      </c>
      <c r="P433" s="2337">
        <v>43216</v>
      </c>
      <c r="Q433" s="672">
        <v>36.200000000000003</v>
      </c>
      <c r="R433" s="1166">
        <v>43749</v>
      </c>
      <c r="S433" s="672">
        <v>17.53</v>
      </c>
      <c r="T433" s="672">
        <v>18</v>
      </c>
      <c r="U433" s="672">
        <v>1.46</v>
      </c>
      <c r="V433" s="672" t="s">
        <v>317</v>
      </c>
      <c r="W433" s="672" t="s">
        <v>2015</v>
      </c>
      <c r="X433" s="672" t="s">
        <v>2019</v>
      </c>
      <c r="Y433" s="672" t="s">
        <v>2020</v>
      </c>
      <c r="Z433" s="672">
        <v>108</v>
      </c>
      <c r="AA433" s="672">
        <v>24</v>
      </c>
      <c r="AB433" s="672" t="s">
        <v>317</v>
      </c>
      <c r="AC433" s="672">
        <v>17.53</v>
      </c>
      <c r="AD433" s="672" t="s">
        <v>387</v>
      </c>
      <c r="AE433" s="672"/>
      <c r="AF433" s="672"/>
      <c r="AG433" s="672"/>
      <c r="AH433" s="2358" t="s">
        <v>932</v>
      </c>
      <c r="AI433" s="672"/>
      <c r="AJ433" s="672"/>
      <c r="AK433" s="672"/>
      <c r="AL433" s="672"/>
      <c r="AM433" s="672"/>
      <c r="AN433" s="672"/>
      <c r="AO433" s="672"/>
      <c r="AP433" s="672"/>
      <c r="AQ433" s="672"/>
      <c r="AR433" s="672"/>
      <c r="AS433" s="672"/>
      <c r="AT433" s="672"/>
    </row>
    <row r="434" spans="2:46" ht="15.75">
      <c r="B434" s="672">
        <v>24</v>
      </c>
      <c r="C434" s="672" t="s">
        <v>1903</v>
      </c>
      <c r="D434" s="672" t="s">
        <v>928</v>
      </c>
      <c r="E434" s="672" t="s">
        <v>2021</v>
      </c>
      <c r="F434" s="672" t="s">
        <v>2021</v>
      </c>
      <c r="G434" s="672"/>
      <c r="H434" s="1859" t="s">
        <v>2022</v>
      </c>
      <c r="I434" s="1859" t="s">
        <v>2023</v>
      </c>
      <c r="J434" s="672"/>
      <c r="K434" s="672" t="s">
        <v>387</v>
      </c>
      <c r="L434" s="672" t="s">
        <v>2024</v>
      </c>
      <c r="M434" s="672" t="s">
        <v>2021</v>
      </c>
      <c r="N434" s="672" t="s">
        <v>931</v>
      </c>
      <c r="O434" s="672" t="s">
        <v>13</v>
      </c>
      <c r="P434" s="2337">
        <v>43216</v>
      </c>
      <c r="Q434" s="672">
        <v>30.4</v>
      </c>
      <c r="R434" s="1166">
        <v>43749</v>
      </c>
      <c r="S434" s="672">
        <v>17.53</v>
      </c>
      <c r="T434" s="672">
        <v>18</v>
      </c>
      <c r="U434" s="672">
        <v>1.46</v>
      </c>
      <c r="V434" s="672" t="s">
        <v>317</v>
      </c>
      <c r="W434" s="672" t="s">
        <v>2021</v>
      </c>
      <c r="X434" s="672" t="s">
        <v>2025</v>
      </c>
      <c r="Y434" s="672" t="s">
        <v>2026</v>
      </c>
      <c r="Z434" s="672">
        <v>108</v>
      </c>
      <c r="AA434" s="672">
        <v>24</v>
      </c>
      <c r="AB434" s="672" t="s">
        <v>317</v>
      </c>
      <c r="AC434" s="672">
        <v>17.53</v>
      </c>
      <c r="AD434" s="672" t="s">
        <v>387</v>
      </c>
      <c r="AE434" s="672"/>
      <c r="AF434" s="672"/>
      <c r="AG434" s="672"/>
      <c r="AH434" s="2358" t="s">
        <v>932</v>
      </c>
      <c r="AI434" s="672"/>
      <c r="AJ434" s="672"/>
      <c r="AK434" s="672"/>
      <c r="AL434" s="672"/>
      <c r="AM434" s="672"/>
      <c r="AN434" s="672"/>
      <c r="AO434" s="672"/>
      <c r="AP434" s="672"/>
      <c r="AQ434" s="672"/>
      <c r="AR434" s="672"/>
      <c r="AS434" s="672"/>
      <c r="AT434" s="672"/>
    </row>
    <row r="435" spans="2:46" ht="15.75">
      <c r="B435" s="672">
        <v>24</v>
      </c>
      <c r="C435" s="672" t="s">
        <v>1903</v>
      </c>
      <c r="D435" s="672" t="s">
        <v>928</v>
      </c>
      <c r="E435" s="672" t="s">
        <v>2027</v>
      </c>
      <c r="F435" s="672" t="s">
        <v>2027</v>
      </c>
      <c r="G435" s="672"/>
      <c r="H435" s="1859" t="s">
        <v>2028</v>
      </c>
      <c r="I435" s="1859" t="s">
        <v>2029</v>
      </c>
      <c r="J435" s="672"/>
      <c r="K435" s="672" t="s">
        <v>387</v>
      </c>
      <c r="L435" s="672" t="s">
        <v>2030</v>
      </c>
      <c r="M435" s="672" t="s">
        <v>2027</v>
      </c>
      <c r="N435" s="672" t="s">
        <v>931</v>
      </c>
      <c r="O435" s="672" t="s">
        <v>949</v>
      </c>
      <c r="P435" s="2337">
        <v>43216</v>
      </c>
      <c r="Q435" s="672">
        <v>34</v>
      </c>
      <c r="R435" s="1166">
        <v>43749</v>
      </c>
      <c r="S435" s="672">
        <v>17.53</v>
      </c>
      <c r="T435" s="672">
        <v>18</v>
      </c>
      <c r="U435" s="672">
        <v>1.46</v>
      </c>
      <c r="V435" s="672" t="s">
        <v>317</v>
      </c>
      <c r="W435" s="672" t="s">
        <v>2027</v>
      </c>
      <c r="X435" s="672" t="s">
        <v>2031</v>
      </c>
      <c r="Y435" s="672" t="s">
        <v>2032</v>
      </c>
      <c r="Z435" s="672">
        <v>114</v>
      </c>
      <c r="AA435" s="672">
        <v>25</v>
      </c>
      <c r="AB435" s="672" t="s">
        <v>317</v>
      </c>
      <c r="AC435" s="672">
        <v>17.53</v>
      </c>
      <c r="AD435" s="672" t="s">
        <v>387</v>
      </c>
      <c r="AE435" s="672"/>
      <c r="AF435" s="672"/>
      <c r="AG435" s="672"/>
      <c r="AH435" s="2358" t="s">
        <v>932</v>
      </c>
      <c r="AI435" s="672"/>
      <c r="AJ435" s="672"/>
      <c r="AK435" s="672"/>
      <c r="AL435" s="672"/>
      <c r="AM435" s="672"/>
      <c r="AN435" s="672"/>
      <c r="AO435" s="672"/>
      <c r="AP435" s="672"/>
      <c r="AQ435" s="672"/>
      <c r="AR435" s="672"/>
      <c r="AS435" s="672"/>
      <c r="AT435" s="672"/>
    </row>
    <row r="436" spans="2:46" ht="15.75">
      <c r="B436" s="672">
        <v>25</v>
      </c>
      <c r="C436" s="672" t="s">
        <v>1903</v>
      </c>
      <c r="D436" s="672" t="s">
        <v>928</v>
      </c>
      <c r="E436" s="672" t="s">
        <v>2033</v>
      </c>
      <c r="F436" s="672" t="s">
        <v>2033</v>
      </c>
      <c r="G436" s="672"/>
      <c r="H436" s="1859" t="s">
        <v>2034</v>
      </c>
      <c r="I436" s="1859" t="s">
        <v>2035</v>
      </c>
      <c r="J436" s="672"/>
      <c r="K436" s="672" t="s">
        <v>387</v>
      </c>
      <c r="L436" s="672" t="s">
        <v>2003</v>
      </c>
      <c r="M436" s="672" t="s">
        <v>2033</v>
      </c>
      <c r="N436" s="672" t="s">
        <v>931</v>
      </c>
      <c r="O436" s="672" t="s">
        <v>13</v>
      </c>
      <c r="P436" s="2337">
        <v>43216</v>
      </c>
      <c r="Q436" s="672">
        <v>28.1</v>
      </c>
      <c r="R436" s="1166">
        <v>43747</v>
      </c>
      <c r="S436" s="672">
        <v>17.47</v>
      </c>
      <c r="T436" s="672">
        <v>17</v>
      </c>
      <c r="U436" s="672">
        <v>1.46</v>
      </c>
      <c r="V436" s="672" t="s">
        <v>317</v>
      </c>
      <c r="W436" s="672" t="s">
        <v>2033</v>
      </c>
      <c r="X436" s="672" t="s">
        <v>2036</v>
      </c>
      <c r="Y436" s="672" t="s">
        <v>2037</v>
      </c>
      <c r="Z436" s="672">
        <v>111</v>
      </c>
      <c r="AA436" s="672">
        <v>17</v>
      </c>
      <c r="AB436" s="672" t="s">
        <v>317</v>
      </c>
      <c r="AC436" s="672">
        <v>17.47</v>
      </c>
      <c r="AD436" s="672" t="s">
        <v>387</v>
      </c>
      <c r="AE436" s="672"/>
      <c r="AF436" s="672"/>
      <c r="AG436" s="672"/>
      <c r="AH436" s="2358" t="s">
        <v>932</v>
      </c>
      <c r="AI436" s="672"/>
      <c r="AJ436" s="672"/>
      <c r="AK436" s="672"/>
      <c r="AL436" s="672"/>
      <c r="AM436" s="672"/>
      <c r="AN436" s="672"/>
      <c r="AO436" s="672"/>
      <c r="AP436" s="672"/>
      <c r="AQ436" s="672"/>
      <c r="AR436" s="672"/>
      <c r="AS436" s="672"/>
      <c r="AT436" s="672"/>
    </row>
    <row r="437" spans="2:46" ht="15.75">
      <c r="B437" s="672">
        <v>26</v>
      </c>
      <c r="C437" s="672" t="s">
        <v>1903</v>
      </c>
      <c r="D437" s="672" t="s">
        <v>928</v>
      </c>
      <c r="E437" s="672" t="s">
        <v>2038</v>
      </c>
      <c r="F437" s="672" t="s">
        <v>2038</v>
      </c>
      <c r="G437" s="672"/>
      <c r="H437" s="1859" t="s">
        <v>2039</v>
      </c>
      <c r="I437" s="1859" t="s">
        <v>2040</v>
      </c>
      <c r="J437" s="672"/>
      <c r="K437" s="672" t="s">
        <v>387</v>
      </c>
      <c r="L437" s="672" t="s">
        <v>2038</v>
      </c>
      <c r="M437" s="672" t="s">
        <v>2038</v>
      </c>
      <c r="N437" s="672" t="s">
        <v>1248</v>
      </c>
      <c r="O437" s="672" t="s">
        <v>949</v>
      </c>
      <c r="P437" s="2336">
        <v>43216</v>
      </c>
      <c r="Q437" s="672">
        <v>28</v>
      </c>
      <c r="R437" s="1166">
        <v>43802</v>
      </c>
      <c r="S437" s="672">
        <v>15.27</v>
      </c>
      <c r="T437" s="672">
        <v>15</v>
      </c>
      <c r="U437" s="672">
        <v>1.27</v>
      </c>
      <c r="V437" s="672"/>
      <c r="W437" s="672" t="s">
        <v>2038</v>
      </c>
      <c r="X437" s="672" t="s">
        <v>2041</v>
      </c>
      <c r="Y437" s="672" t="s">
        <v>2042</v>
      </c>
      <c r="Z437" s="672">
        <v>108</v>
      </c>
      <c r="AA437" s="672">
        <v>24</v>
      </c>
      <c r="AB437" s="672"/>
      <c r="AC437" s="672">
        <v>15.27</v>
      </c>
      <c r="AD437" s="672" t="s">
        <v>387</v>
      </c>
      <c r="AE437" s="672"/>
      <c r="AF437" s="672"/>
      <c r="AG437" s="672"/>
      <c r="AH437" s="2358" t="s">
        <v>932</v>
      </c>
      <c r="AI437" s="672"/>
      <c r="AJ437" s="672"/>
      <c r="AK437" s="672"/>
      <c r="AL437" s="672"/>
      <c r="AM437" s="672"/>
      <c r="AN437" s="672"/>
      <c r="AO437" s="672"/>
      <c r="AP437" s="672"/>
      <c r="AQ437" s="672"/>
      <c r="AR437" s="672"/>
      <c r="AS437" s="672"/>
      <c r="AT437" s="672"/>
    </row>
    <row r="438" spans="2:46" ht="15.75">
      <c r="B438" s="672">
        <v>27</v>
      </c>
      <c r="C438" s="672" t="s">
        <v>1903</v>
      </c>
      <c r="D438" s="672" t="s">
        <v>928</v>
      </c>
      <c r="E438" s="672" t="s">
        <v>2043</v>
      </c>
      <c r="F438" s="672" t="s">
        <v>2043</v>
      </c>
      <c r="G438" s="672"/>
      <c r="H438" s="1859" t="s">
        <v>2044</v>
      </c>
      <c r="I438" s="1859" t="s">
        <v>2045</v>
      </c>
      <c r="J438" s="672"/>
      <c r="K438" s="672" t="s">
        <v>387</v>
      </c>
      <c r="L438" s="672" t="s">
        <v>2043</v>
      </c>
      <c r="M438" s="672" t="s">
        <v>2043</v>
      </c>
      <c r="N438" s="672" t="s">
        <v>1248</v>
      </c>
      <c r="O438" s="672" t="s">
        <v>13</v>
      </c>
      <c r="P438" s="2336">
        <v>43216</v>
      </c>
      <c r="Q438" s="672">
        <v>22.3</v>
      </c>
      <c r="R438" s="1166">
        <v>43802</v>
      </c>
      <c r="S438" s="672">
        <v>15.27</v>
      </c>
      <c r="T438" s="672">
        <v>15</v>
      </c>
      <c r="U438" s="672">
        <v>1.27</v>
      </c>
      <c r="V438" s="672"/>
      <c r="W438" s="672" t="s">
        <v>2043</v>
      </c>
      <c r="X438" s="672" t="s">
        <v>2046</v>
      </c>
      <c r="Y438" s="672" t="s">
        <v>2047</v>
      </c>
      <c r="Z438" s="672">
        <v>105</v>
      </c>
      <c r="AA438" s="672">
        <v>24</v>
      </c>
      <c r="AB438" s="672"/>
      <c r="AC438" s="672">
        <v>15.27</v>
      </c>
      <c r="AD438" s="672" t="s">
        <v>387</v>
      </c>
      <c r="AE438" s="672"/>
      <c r="AF438" s="672"/>
      <c r="AG438" s="672"/>
      <c r="AH438" s="2358" t="s">
        <v>932</v>
      </c>
      <c r="AI438" s="672"/>
      <c r="AJ438" s="672"/>
      <c r="AK438" s="672"/>
      <c r="AL438" s="672"/>
      <c r="AM438" s="672"/>
      <c r="AN438" s="672"/>
      <c r="AO438" s="672"/>
      <c r="AP438" s="672"/>
      <c r="AQ438" s="672"/>
      <c r="AR438" s="672"/>
      <c r="AS438" s="672"/>
      <c r="AT438" s="672"/>
    </row>
    <row r="439" spans="2:46" ht="15.75">
      <c r="B439" s="672">
        <v>28</v>
      </c>
      <c r="C439" s="672" t="s">
        <v>1903</v>
      </c>
      <c r="D439" s="672" t="s">
        <v>928</v>
      </c>
      <c r="E439" s="672" t="s">
        <v>2048</v>
      </c>
      <c r="F439" s="672" t="s">
        <v>2048</v>
      </c>
      <c r="G439" s="672"/>
      <c r="H439" s="1859" t="s">
        <v>2049</v>
      </c>
      <c r="I439" s="1859" t="s">
        <v>2050</v>
      </c>
      <c r="J439" s="672"/>
      <c r="K439" s="672" t="s">
        <v>387</v>
      </c>
      <c r="L439" s="672" t="s">
        <v>2048</v>
      </c>
      <c r="M439" s="672" t="s">
        <v>2048</v>
      </c>
      <c r="N439" s="672" t="s">
        <v>1248</v>
      </c>
      <c r="O439" s="672" t="s">
        <v>949</v>
      </c>
      <c r="P439" s="2336">
        <v>43216</v>
      </c>
      <c r="Q439" s="672">
        <v>30.3</v>
      </c>
      <c r="R439" s="1166">
        <v>43802</v>
      </c>
      <c r="S439" s="672">
        <v>15.27</v>
      </c>
      <c r="T439" s="672">
        <v>15</v>
      </c>
      <c r="U439" s="672">
        <v>1.27</v>
      </c>
      <c r="V439" s="672"/>
      <c r="W439" s="672" t="s">
        <v>2048</v>
      </c>
      <c r="X439" s="672" t="s">
        <v>2051</v>
      </c>
      <c r="Y439" s="672" t="s">
        <v>2052</v>
      </c>
      <c r="Z439" s="672">
        <v>120</v>
      </c>
      <c r="AA439" s="672">
        <v>26</v>
      </c>
      <c r="AB439" s="672"/>
      <c r="AC439" s="672">
        <v>15.27</v>
      </c>
      <c r="AD439" s="672" t="s">
        <v>387</v>
      </c>
      <c r="AE439" s="672"/>
      <c r="AF439" s="672"/>
      <c r="AG439" s="672"/>
      <c r="AH439" s="2358" t="s">
        <v>932</v>
      </c>
      <c r="AI439" s="672"/>
      <c r="AJ439" s="672"/>
      <c r="AK439" s="672"/>
      <c r="AL439" s="672"/>
      <c r="AM439" s="672"/>
      <c r="AN439" s="672"/>
      <c r="AO439" s="672"/>
      <c r="AP439" s="672"/>
      <c r="AQ439" s="672"/>
      <c r="AR439" s="672"/>
      <c r="AS439" s="672"/>
      <c r="AT439" s="672"/>
    </row>
    <row r="440" spans="2:46" ht="15.75">
      <c r="B440" s="672">
        <v>29</v>
      </c>
      <c r="C440" s="672" t="s">
        <v>1903</v>
      </c>
      <c r="D440" s="672" t="s">
        <v>928</v>
      </c>
      <c r="E440" s="672" t="s">
        <v>2053</v>
      </c>
      <c r="F440" s="672" t="s">
        <v>2053</v>
      </c>
      <c r="G440" s="672"/>
      <c r="H440" s="1859" t="s">
        <v>2054</v>
      </c>
      <c r="I440" s="1859" t="s">
        <v>2055</v>
      </c>
      <c r="J440" s="672"/>
      <c r="K440" s="672" t="s">
        <v>387</v>
      </c>
      <c r="L440" s="672" t="s">
        <v>2053</v>
      </c>
      <c r="M440" s="672" t="s">
        <v>2053</v>
      </c>
      <c r="N440" s="672" t="s">
        <v>1248</v>
      </c>
      <c r="O440" s="672" t="s">
        <v>13</v>
      </c>
      <c r="P440" s="2336">
        <v>43216</v>
      </c>
      <c r="Q440" s="672">
        <v>24</v>
      </c>
      <c r="R440" s="1166">
        <v>43802</v>
      </c>
      <c r="S440" s="672">
        <v>15.27</v>
      </c>
      <c r="T440" s="672">
        <v>15</v>
      </c>
      <c r="U440" s="672">
        <v>1.27</v>
      </c>
      <c r="V440" s="672"/>
      <c r="W440" s="672" t="s">
        <v>2053</v>
      </c>
      <c r="X440" s="672" t="s">
        <v>2056</v>
      </c>
      <c r="Y440" s="672" t="s">
        <v>2057</v>
      </c>
      <c r="Z440" s="672">
        <v>106</v>
      </c>
      <c r="AA440" s="672">
        <v>24</v>
      </c>
      <c r="AB440" s="672"/>
      <c r="AC440" s="672">
        <v>15.27</v>
      </c>
      <c r="AD440" s="672" t="s">
        <v>387</v>
      </c>
      <c r="AE440" s="672"/>
      <c r="AF440" s="672"/>
      <c r="AG440" s="672"/>
      <c r="AH440" s="2358" t="s">
        <v>932</v>
      </c>
      <c r="AI440" s="672"/>
      <c r="AJ440" s="672"/>
      <c r="AK440" s="672"/>
      <c r="AL440" s="672"/>
      <c r="AM440" s="672"/>
      <c r="AN440" s="672"/>
      <c r="AO440" s="672"/>
      <c r="AP440" s="672"/>
      <c r="AQ440" s="672"/>
      <c r="AR440" s="672"/>
      <c r="AS440" s="672"/>
      <c r="AT440" s="672"/>
    </row>
    <row r="441" spans="2:46" ht="15.75">
      <c r="B441" s="672">
        <v>30</v>
      </c>
      <c r="C441" s="672" t="s">
        <v>1903</v>
      </c>
      <c r="D441" s="672" t="s">
        <v>928</v>
      </c>
      <c r="E441" s="672" t="s">
        <v>2058</v>
      </c>
      <c r="F441" s="672" t="s">
        <v>2058</v>
      </c>
      <c r="G441" s="672"/>
      <c r="H441" s="1859" t="s">
        <v>2059</v>
      </c>
      <c r="I441" s="1859" t="s">
        <v>2060</v>
      </c>
      <c r="J441" s="672"/>
      <c r="K441" s="672" t="s">
        <v>387</v>
      </c>
      <c r="L441" s="672" t="s">
        <v>2058</v>
      </c>
      <c r="M441" s="672" t="s">
        <v>2058</v>
      </c>
      <c r="N441" s="672" t="s">
        <v>1248</v>
      </c>
      <c r="O441" s="672" t="s">
        <v>13</v>
      </c>
      <c r="P441" s="2336">
        <v>43216</v>
      </c>
      <c r="Q441" s="672">
        <v>22.5</v>
      </c>
      <c r="R441" s="1166">
        <v>43802</v>
      </c>
      <c r="S441" s="672">
        <v>15.27</v>
      </c>
      <c r="T441" s="672">
        <v>15</v>
      </c>
      <c r="U441" s="672">
        <v>1.27</v>
      </c>
      <c r="V441" s="672"/>
      <c r="W441" s="672" t="s">
        <v>2058</v>
      </c>
      <c r="X441" s="672" t="s">
        <v>2061</v>
      </c>
      <c r="Y441" s="672" t="s">
        <v>2062</v>
      </c>
      <c r="Z441" s="672">
        <v>106</v>
      </c>
      <c r="AA441" s="672">
        <v>24</v>
      </c>
      <c r="AB441" s="672"/>
      <c r="AC441" s="672">
        <v>15.27</v>
      </c>
      <c r="AD441" s="672" t="s">
        <v>387</v>
      </c>
      <c r="AE441" s="672"/>
      <c r="AF441" s="672"/>
      <c r="AG441" s="672"/>
      <c r="AH441" s="2358" t="s">
        <v>932</v>
      </c>
      <c r="AI441" s="672"/>
      <c r="AJ441" s="672"/>
      <c r="AK441" s="672"/>
      <c r="AL441" s="672"/>
      <c r="AM441" s="672"/>
      <c r="AN441" s="672"/>
      <c r="AO441" s="672"/>
      <c r="AP441" s="672"/>
      <c r="AQ441" s="672"/>
      <c r="AR441" s="672"/>
      <c r="AS441" s="672"/>
      <c r="AT441" s="672"/>
    </row>
    <row r="442" spans="2:46" ht="15.75">
      <c r="B442" s="672" t="s">
        <v>2063</v>
      </c>
      <c r="C442" s="672">
        <v>1</v>
      </c>
      <c r="D442" s="672" t="s">
        <v>928</v>
      </c>
      <c r="E442" s="672" t="s">
        <v>2064</v>
      </c>
      <c r="F442" s="672" t="s">
        <v>2064</v>
      </c>
      <c r="G442" s="672"/>
      <c r="H442" s="1859" t="s">
        <v>2065</v>
      </c>
      <c r="I442" s="1859" t="s">
        <v>2066</v>
      </c>
      <c r="J442" s="672"/>
      <c r="K442" s="672" t="s">
        <v>387</v>
      </c>
      <c r="L442" s="672" t="s">
        <v>2064</v>
      </c>
      <c r="M442" s="672">
        <v>24</v>
      </c>
      <c r="N442" s="672" t="s">
        <v>994</v>
      </c>
      <c r="O442" s="672" t="s">
        <v>949</v>
      </c>
      <c r="P442" s="1166">
        <v>43354</v>
      </c>
      <c r="Q442" s="672">
        <v>32.200000000000003</v>
      </c>
      <c r="R442" s="1166">
        <v>43944</v>
      </c>
      <c r="S442" s="672">
        <v>19.399999999999999</v>
      </c>
      <c r="T442" s="672">
        <v>19</v>
      </c>
      <c r="U442" s="672">
        <v>1.62</v>
      </c>
      <c r="V442" s="672" t="b">
        <v>1</v>
      </c>
      <c r="W442" s="672" t="s">
        <v>2064</v>
      </c>
      <c r="X442" s="672" t="s">
        <v>2067</v>
      </c>
      <c r="Y442" s="672" t="s">
        <v>2068</v>
      </c>
      <c r="Z442" s="672">
        <v>115</v>
      </c>
      <c r="AA442" s="672">
        <v>26</v>
      </c>
      <c r="AB442" s="672"/>
      <c r="AC442" s="672">
        <v>19.399999999999999</v>
      </c>
      <c r="AD442" s="672" t="s">
        <v>387</v>
      </c>
      <c r="AE442" s="672"/>
      <c r="AF442" s="672"/>
      <c r="AG442" s="672"/>
      <c r="AH442" s="2358" t="s">
        <v>932</v>
      </c>
      <c r="AI442" s="672"/>
      <c r="AJ442" s="672"/>
      <c r="AK442" s="672"/>
      <c r="AL442" s="672"/>
      <c r="AM442" s="672"/>
      <c r="AN442" s="672"/>
      <c r="AO442" s="672"/>
      <c r="AP442" s="672"/>
      <c r="AQ442" s="672"/>
      <c r="AR442" s="672"/>
      <c r="AS442" s="672"/>
      <c r="AT442" s="672"/>
    </row>
    <row r="443" spans="2:46" ht="15.75">
      <c r="B443" s="672" t="s">
        <v>2063</v>
      </c>
      <c r="C443" s="672">
        <v>2</v>
      </c>
      <c r="D443" s="672" t="s">
        <v>928</v>
      </c>
      <c r="E443" s="672" t="s">
        <v>2069</v>
      </c>
      <c r="F443" s="672" t="s">
        <v>2069</v>
      </c>
      <c r="G443" s="672"/>
      <c r="H443" s="1859" t="s">
        <v>2070</v>
      </c>
      <c r="I443" s="1859" t="s">
        <v>2071</v>
      </c>
      <c r="J443" s="672"/>
      <c r="K443" s="672" t="s">
        <v>387</v>
      </c>
      <c r="L443" s="672" t="s">
        <v>2069</v>
      </c>
      <c r="M443" s="672">
        <v>25</v>
      </c>
      <c r="N443" s="672" t="s">
        <v>994</v>
      </c>
      <c r="O443" s="672" t="s">
        <v>949</v>
      </c>
      <c r="P443" s="1166">
        <v>43354</v>
      </c>
      <c r="Q443" s="672">
        <v>34.1</v>
      </c>
      <c r="R443" s="1166">
        <v>43944</v>
      </c>
      <c r="S443" s="672">
        <v>19.399999999999999</v>
      </c>
      <c r="T443" s="672">
        <v>19</v>
      </c>
      <c r="U443" s="672">
        <v>1.62</v>
      </c>
      <c r="V443" s="672" t="b">
        <v>1</v>
      </c>
      <c r="W443" s="672" t="s">
        <v>2069</v>
      </c>
      <c r="X443" s="672" t="s">
        <v>2072</v>
      </c>
      <c r="Y443" s="672" t="s">
        <v>2073</v>
      </c>
      <c r="Z443" s="672">
        <v>126</v>
      </c>
      <c r="AA443" s="672">
        <v>25</v>
      </c>
      <c r="AB443" s="672"/>
      <c r="AC443" s="672">
        <v>19.399999999999999</v>
      </c>
      <c r="AD443" s="672" t="s">
        <v>387</v>
      </c>
      <c r="AE443" s="672"/>
      <c r="AF443" s="672"/>
      <c r="AG443" s="672"/>
      <c r="AH443" s="2358" t="s">
        <v>932</v>
      </c>
      <c r="AI443" s="672"/>
      <c r="AJ443" s="672"/>
      <c r="AK443" s="672"/>
      <c r="AL443" s="672"/>
      <c r="AM443" s="672"/>
      <c r="AN443" s="672"/>
      <c r="AO443" s="672"/>
      <c r="AP443" s="672"/>
      <c r="AQ443" s="672"/>
      <c r="AR443" s="672"/>
      <c r="AS443" s="672"/>
      <c r="AT443" s="672"/>
    </row>
    <row r="444" spans="2:46" ht="15.75">
      <c r="B444" s="672" t="s">
        <v>2063</v>
      </c>
      <c r="C444" s="672">
        <v>3</v>
      </c>
      <c r="D444" s="672" t="s">
        <v>928</v>
      </c>
      <c r="E444" s="672" t="s">
        <v>2074</v>
      </c>
      <c r="F444" s="672" t="s">
        <v>2074</v>
      </c>
      <c r="G444" s="672"/>
      <c r="H444" s="1859" t="s">
        <v>2075</v>
      </c>
      <c r="I444" s="1859" t="s">
        <v>2076</v>
      </c>
      <c r="J444" s="672"/>
      <c r="K444" s="672" t="s">
        <v>387</v>
      </c>
      <c r="L444" s="672" t="s">
        <v>2074</v>
      </c>
      <c r="M444" s="672">
        <v>26</v>
      </c>
      <c r="N444" s="672" t="s">
        <v>994</v>
      </c>
      <c r="O444" s="672" t="s">
        <v>949</v>
      </c>
      <c r="P444" s="1166">
        <v>43409</v>
      </c>
      <c r="Q444" s="672">
        <v>33.4</v>
      </c>
      <c r="R444" s="1166">
        <v>43944</v>
      </c>
      <c r="S444" s="672">
        <v>17.600000000000001</v>
      </c>
      <c r="T444" s="672">
        <v>18</v>
      </c>
      <c r="U444" s="672">
        <v>1.47</v>
      </c>
      <c r="V444" s="672" t="b">
        <v>1</v>
      </c>
      <c r="W444" s="672" t="s">
        <v>2074</v>
      </c>
      <c r="X444" s="672" t="s">
        <v>2077</v>
      </c>
      <c r="Y444" s="672" t="s">
        <v>2078</v>
      </c>
      <c r="Z444" s="672">
        <v>119</v>
      </c>
      <c r="AA444" s="672">
        <v>26</v>
      </c>
      <c r="AB444" s="672"/>
      <c r="AC444" s="672">
        <v>17.600000000000001</v>
      </c>
      <c r="AD444" s="672" t="s">
        <v>387</v>
      </c>
      <c r="AE444" s="672"/>
      <c r="AF444" s="672"/>
      <c r="AG444" s="672"/>
      <c r="AH444" s="2358" t="s">
        <v>932</v>
      </c>
      <c r="AI444" s="672"/>
      <c r="AJ444" s="672"/>
      <c r="AK444" s="672"/>
      <c r="AL444" s="672"/>
      <c r="AM444" s="672"/>
      <c r="AN444" s="672"/>
      <c r="AO444" s="672"/>
      <c r="AP444" s="672"/>
      <c r="AQ444" s="672"/>
      <c r="AR444" s="672"/>
      <c r="AS444" s="672"/>
      <c r="AT444" s="672"/>
    </row>
    <row r="445" spans="2:46" ht="15.75">
      <c r="B445" s="672" t="s">
        <v>2063</v>
      </c>
      <c r="C445" s="672">
        <v>4</v>
      </c>
      <c r="D445" s="672" t="s">
        <v>928</v>
      </c>
      <c r="E445" s="672" t="s">
        <v>2079</v>
      </c>
      <c r="F445" s="672" t="s">
        <v>2079</v>
      </c>
      <c r="G445" s="672"/>
      <c r="H445" s="1859" t="s">
        <v>2080</v>
      </c>
      <c r="I445" s="1859" t="s">
        <v>2081</v>
      </c>
      <c r="J445" s="672"/>
      <c r="K445" s="672" t="s">
        <v>387</v>
      </c>
      <c r="L445" s="672" t="s">
        <v>2079</v>
      </c>
      <c r="M445" s="672">
        <v>27</v>
      </c>
      <c r="N445" s="672" t="s">
        <v>994</v>
      </c>
      <c r="O445" s="672" t="s">
        <v>13</v>
      </c>
      <c r="P445" s="1166">
        <v>43354</v>
      </c>
      <c r="Q445" s="672">
        <v>25.7</v>
      </c>
      <c r="R445" s="1166">
        <v>43944</v>
      </c>
      <c r="S445" s="672">
        <v>19.399999999999999</v>
      </c>
      <c r="T445" s="672">
        <v>19</v>
      </c>
      <c r="U445" s="672">
        <v>1.62</v>
      </c>
      <c r="V445" s="672" t="b">
        <v>1</v>
      </c>
      <c r="W445" s="672" t="s">
        <v>2079</v>
      </c>
      <c r="X445" s="672" t="s">
        <v>2082</v>
      </c>
      <c r="Y445" s="672" t="s">
        <v>2083</v>
      </c>
      <c r="Z445" s="672">
        <v>110</v>
      </c>
      <c r="AA445" s="672">
        <v>24</v>
      </c>
      <c r="AB445" s="672"/>
      <c r="AC445" s="672">
        <v>19.399999999999999</v>
      </c>
      <c r="AD445" s="672" t="s">
        <v>387</v>
      </c>
      <c r="AE445" s="672"/>
      <c r="AF445" s="672"/>
      <c r="AG445" s="672"/>
      <c r="AH445" s="2358" t="s">
        <v>932</v>
      </c>
      <c r="AI445" s="672"/>
      <c r="AJ445" s="672"/>
      <c r="AK445" s="672"/>
      <c r="AL445" s="672"/>
      <c r="AM445" s="672"/>
      <c r="AN445" s="672"/>
      <c r="AO445" s="672"/>
      <c r="AP445" s="672"/>
      <c r="AQ445" s="672"/>
      <c r="AR445" s="672"/>
      <c r="AS445" s="672"/>
      <c r="AT445" s="672"/>
    </row>
    <row r="446" spans="2:46" ht="15.75">
      <c r="B446" s="672" t="s">
        <v>2063</v>
      </c>
      <c r="C446" s="672">
        <v>5</v>
      </c>
      <c r="D446" s="672" t="s">
        <v>928</v>
      </c>
      <c r="E446" s="672" t="s">
        <v>2084</v>
      </c>
      <c r="F446" s="672" t="s">
        <v>2084</v>
      </c>
      <c r="G446" s="672"/>
      <c r="H446" s="1859" t="s">
        <v>2085</v>
      </c>
      <c r="I446" s="1859" t="s">
        <v>2086</v>
      </c>
      <c r="J446" s="672"/>
      <c r="K446" s="672" t="s">
        <v>387</v>
      </c>
      <c r="L446" s="672" t="s">
        <v>2084</v>
      </c>
      <c r="M446" s="672">
        <v>28</v>
      </c>
      <c r="N446" s="672" t="s">
        <v>994</v>
      </c>
      <c r="O446" s="672" t="s">
        <v>949</v>
      </c>
      <c r="P446" s="1166">
        <v>43354</v>
      </c>
      <c r="Q446" s="672">
        <v>32.200000000000003</v>
      </c>
      <c r="R446" s="1166">
        <v>43944</v>
      </c>
      <c r="S446" s="672">
        <v>19.399999999999999</v>
      </c>
      <c r="T446" s="672">
        <v>19</v>
      </c>
      <c r="U446" s="672">
        <v>1.62</v>
      </c>
      <c r="V446" s="672" t="b">
        <v>1</v>
      </c>
      <c r="W446" s="672" t="s">
        <v>2084</v>
      </c>
      <c r="X446" s="672" t="s">
        <v>2087</v>
      </c>
      <c r="Y446" s="672" t="s">
        <v>2088</v>
      </c>
      <c r="Z446" s="672">
        <v>110</v>
      </c>
      <c r="AA446" s="672">
        <v>26</v>
      </c>
      <c r="AB446" s="672"/>
      <c r="AC446" s="672">
        <v>19.399999999999999</v>
      </c>
      <c r="AD446" s="672" t="s">
        <v>387</v>
      </c>
      <c r="AE446" s="672"/>
      <c r="AF446" s="672"/>
      <c r="AG446" s="672"/>
      <c r="AH446" s="2358" t="s">
        <v>932</v>
      </c>
      <c r="AI446" s="672"/>
      <c r="AJ446" s="672"/>
      <c r="AK446" s="672"/>
      <c r="AL446" s="672"/>
      <c r="AM446" s="672"/>
      <c r="AN446" s="672"/>
      <c r="AO446" s="672"/>
      <c r="AP446" s="672"/>
      <c r="AQ446" s="672"/>
      <c r="AR446" s="672"/>
      <c r="AS446" s="672"/>
      <c r="AT446" s="672"/>
    </row>
    <row r="447" spans="2:46" ht="15.75">
      <c r="B447" s="672" t="s">
        <v>2063</v>
      </c>
      <c r="C447" s="672">
        <v>6</v>
      </c>
      <c r="D447" s="672" t="s">
        <v>928</v>
      </c>
      <c r="E447" s="672" t="s">
        <v>2089</v>
      </c>
      <c r="F447" s="672" t="s">
        <v>2089</v>
      </c>
      <c r="G447" s="672"/>
      <c r="H447" s="1859" t="s">
        <v>2090</v>
      </c>
      <c r="I447" s="1859" t="s">
        <v>2091</v>
      </c>
      <c r="J447" s="672"/>
      <c r="K447" s="672" t="s">
        <v>387</v>
      </c>
      <c r="L447" s="672" t="s">
        <v>2089</v>
      </c>
      <c r="M447" s="672">
        <v>30</v>
      </c>
      <c r="N447" s="672" t="s">
        <v>994</v>
      </c>
      <c r="O447" s="672" t="s">
        <v>949</v>
      </c>
      <c r="P447" s="1166">
        <v>43354</v>
      </c>
      <c r="Q447" s="672">
        <v>31.9</v>
      </c>
      <c r="R447" s="1166">
        <v>43944</v>
      </c>
      <c r="S447" s="672">
        <v>19.399999999999999</v>
      </c>
      <c r="T447" s="672">
        <v>19</v>
      </c>
      <c r="U447" s="672">
        <v>1.62</v>
      </c>
      <c r="V447" s="672" t="b">
        <v>1</v>
      </c>
      <c r="W447" s="672" t="s">
        <v>2089</v>
      </c>
      <c r="X447" s="672" t="s">
        <v>2092</v>
      </c>
      <c r="Y447" s="672" t="s">
        <v>2093</v>
      </c>
      <c r="Z447" s="672">
        <v>109</v>
      </c>
      <c r="AA447" s="672">
        <v>27</v>
      </c>
      <c r="AB447" s="672"/>
      <c r="AC447" s="672">
        <v>19.399999999999999</v>
      </c>
      <c r="AD447" s="672" t="s">
        <v>387</v>
      </c>
      <c r="AE447" s="672"/>
      <c r="AF447" s="672"/>
      <c r="AG447" s="672"/>
      <c r="AH447" s="2358" t="s">
        <v>932</v>
      </c>
      <c r="AI447" s="672"/>
      <c r="AJ447" s="672"/>
      <c r="AK447" s="672"/>
      <c r="AL447" s="672"/>
      <c r="AM447" s="672"/>
      <c r="AN447" s="672"/>
      <c r="AO447" s="672"/>
      <c r="AP447" s="672"/>
      <c r="AQ447" s="672"/>
      <c r="AR447" s="672"/>
      <c r="AS447" s="672"/>
      <c r="AT447" s="672"/>
    </row>
    <row r="448" spans="2:46">
      <c r="B448" s="672" t="s">
        <v>2063</v>
      </c>
      <c r="C448" s="672">
        <v>7</v>
      </c>
      <c r="D448" s="672" t="s">
        <v>928</v>
      </c>
      <c r="E448" s="672" t="s">
        <v>2094</v>
      </c>
      <c r="F448" s="672" t="s">
        <v>2094</v>
      </c>
      <c r="G448" s="672"/>
      <c r="H448" s="672" t="s">
        <v>2095</v>
      </c>
      <c r="I448" s="672" t="s">
        <v>2096</v>
      </c>
      <c r="J448" s="672"/>
      <c r="K448" s="672" t="s">
        <v>387</v>
      </c>
      <c r="L448" s="672" t="s">
        <v>2094</v>
      </c>
      <c r="M448" s="672">
        <v>8</v>
      </c>
      <c r="N448" s="672" t="s">
        <v>1248</v>
      </c>
      <c r="O448" s="672" t="s">
        <v>949</v>
      </c>
      <c r="P448" s="1166">
        <v>43374</v>
      </c>
      <c r="Q448" s="672">
        <v>33.200000000000003</v>
      </c>
      <c r="R448" s="1166">
        <v>43944</v>
      </c>
      <c r="S448" s="672">
        <v>18.73</v>
      </c>
      <c r="T448" s="672">
        <v>19</v>
      </c>
      <c r="U448" s="672">
        <v>1.56</v>
      </c>
      <c r="V448" s="672" t="b">
        <v>1</v>
      </c>
      <c r="W448" s="672" t="s">
        <v>2094</v>
      </c>
      <c r="X448" s="672" t="s">
        <v>2097</v>
      </c>
      <c r="Y448" s="672" t="s">
        <v>2098</v>
      </c>
      <c r="Z448" s="672">
        <v>104</v>
      </c>
      <c r="AA448" s="672">
        <v>25</v>
      </c>
      <c r="AB448" s="672"/>
      <c r="AC448" s="672">
        <v>18.73</v>
      </c>
      <c r="AD448" s="672" t="s">
        <v>387</v>
      </c>
      <c r="AE448" s="672"/>
      <c r="AF448" s="672"/>
      <c r="AG448" s="672"/>
      <c r="AH448" s="2358" t="s">
        <v>932</v>
      </c>
      <c r="AI448" s="672"/>
      <c r="AJ448" s="672"/>
      <c r="AK448" s="672"/>
      <c r="AL448" s="672"/>
      <c r="AM448" s="672"/>
      <c r="AN448" s="672"/>
      <c r="AO448" s="672"/>
      <c r="AP448" s="672"/>
      <c r="AQ448" s="672"/>
      <c r="AR448" s="672"/>
      <c r="AS448" s="672"/>
      <c r="AT448" s="672"/>
    </row>
    <row r="449" spans="2:46" ht="15.75">
      <c r="B449" s="672" t="s">
        <v>2063</v>
      </c>
      <c r="C449" s="672">
        <v>8</v>
      </c>
      <c r="D449" s="672" t="s">
        <v>928</v>
      </c>
      <c r="E449" s="672" t="s">
        <v>2099</v>
      </c>
      <c r="F449" s="672" t="s">
        <v>2099</v>
      </c>
      <c r="G449" s="672"/>
      <c r="H449" s="1859" t="s">
        <v>2100</v>
      </c>
      <c r="I449" s="1859" t="s">
        <v>2101</v>
      </c>
      <c r="J449" s="672"/>
      <c r="K449" s="672" t="s">
        <v>387</v>
      </c>
      <c r="L449" s="672" t="s">
        <v>2099</v>
      </c>
      <c r="M449" s="672">
        <v>9</v>
      </c>
      <c r="N449" s="672" t="s">
        <v>1248</v>
      </c>
      <c r="O449" s="672" t="s">
        <v>949</v>
      </c>
      <c r="P449" s="1166">
        <v>43374</v>
      </c>
      <c r="Q449" s="672">
        <v>34.799999999999997</v>
      </c>
      <c r="R449" s="1166">
        <v>43944</v>
      </c>
      <c r="S449" s="672">
        <v>18.73</v>
      </c>
      <c r="T449" s="672">
        <v>19</v>
      </c>
      <c r="U449" s="672">
        <v>1.56</v>
      </c>
      <c r="V449" s="672" t="b">
        <v>1</v>
      </c>
      <c r="W449" s="672" t="s">
        <v>2099</v>
      </c>
      <c r="X449" s="672" t="s">
        <v>2102</v>
      </c>
      <c r="Y449" s="672" t="s">
        <v>2103</v>
      </c>
      <c r="Z449" s="672">
        <v>116</v>
      </c>
      <c r="AA449" s="672">
        <v>25</v>
      </c>
      <c r="AB449" s="672"/>
      <c r="AC449" s="672">
        <v>18.73</v>
      </c>
      <c r="AD449" s="672" t="s">
        <v>387</v>
      </c>
      <c r="AE449" s="672"/>
      <c r="AF449" s="672"/>
      <c r="AG449" s="672"/>
      <c r="AH449" s="2358" t="s">
        <v>932</v>
      </c>
      <c r="AI449" s="672"/>
      <c r="AJ449" s="672"/>
      <c r="AK449" s="672"/>
      <c r="AL449" s="672"/>
      <c r="AM449" s="672"/>
      <c r="AN449" s="672"/>
      <c r="AO449" s="672"/>
      <c r="AP449" s="672"/>
      <c r="AQ449" s="672"/>
      <c r="AR449" s="672"/>
      <c r="AS449" s="672"/>
      <c r="AT449" s="672"/>
    </row>
    <row r="450" spans="2:46" ht="15.75">
      <c r="B450" s="672" t="s">
        <v>2063</v>
      </c>
      <c r="C450" s="672">
        <v>9</v>
      </c>
      <c r="D450" s="672" t="s">
        <v>928</v>
      </c>
      <c r="E450" s="672" t="s">
        <v>2104</v>
      </c>
      <c r="F450" s="672" t="s">
        <v>2104</v>
      </c>
      <c r="G450" s="672"/>
      <c r="H450" s="1859" t="s">
        <v>2105</v>
      </c>
      <c r="I450" s="1859" t="s">
        <v>2106</v>
      </c>
      <c r="J450" s="672"/>
      <c r="K450" s="672" t="s">
        <v>387</v>
      </c>
      <c r="L450" s="672" t="s">
        <v>2104</v>
      </c>
      <c r="M450" s="672">
        <v>10</v>
      </c>
      <c r="N450" s="672" t="s">
        <v>1248</v>
      </c>
      <c r="O450" s="672" t="s">
        <v>949</v>
      </c>
      <c r="P450" s="1166">
        <v>43374</v>
      </c>
      <c r="Q450" s="672">
        <v>36.5</v>
      </c>
      <c r="R450" s="1166">
        <v>43944</v>
      </c>
      <c r="S450" s="672">
        <v>18.73</v>
      </c>
      <c r="T450" s="672">
        <v>19</v>
      </c>
      <c r="U450" s="672">
        <v>1.56</v>
      </c>
      <c r="V450" s="672" t="b">
        <v>1</v>
      </c>
      <c r="W450" s="672" t="s">
        <v>2104</v>
      </c>
      <c r="X450" s="672" t="s">
        <v>2107</v>
      </c>
      <c r="Y450" s="672" t="s">
        <v>2108</v>
      </c>
      <c r="Z450" s="672">
        <v>111</v>
      </c>
      <c r="AA450" s="672">
        <v>25</v>
      </c>
      <c r="AB450" s="672"/>
      <c r="AC450" s="672">
        <v>18.73</v>
      </c>
      <c r="AD450" s="672" t="s">
        <v>387</v>
      </c>
      <c r="AE450" s="672"/>
      <c r="AF450" s="672"/>
      <c r="AG450" s="672"/>
      <c r="AH450" s="2358" t="s">
        <v>932</v>
      </c>
      <c r="AI450" s="672"/>
      <c r="AJ450" s="672"/>
      <c r="AK450" s="672"/>
      <c r="AL450" s="672"/>
      <c r="AM450" s="672"/>
      <c r="AN450" s="672"/>
      <c r="AO450" s="672"/>
      <c r="AP450" s="672"/>
      <c r="AQ450" s="672"/>
      <c r="AR450" s="672"/>
      <c r="AS450" s="672"/>
      <c r="AT450" s="672"/>
    </row>
    <row r="451" spans="2:46" ht="15.75">
      <c r="B451" s="672" t="s">
        <v>2109</v>
      </c>
      <c r="C451" s="672">
        <v>1</v>
      </c>
      <c r="D451" s="672" t="s">
        <v>928</v>
      </c>
      <c r="E451" s="672" t="s">
        <v>2110</v>
      </c>
      <c r="F451" s="672" t="s">
        <v>2110</v>
      </c>
      <c r="G451" s="672"/>
      <c r="H451" s="1859" t="s">
        <v>2111</v>
      </c>
      <c r="I451" s="1859" t="s">
        <v>2112</v>
      </c>
      <c r="J451" s="672"/>
      <c r="K451" s="672" t="s">
        <v>387</v>
      </c>
      <c r="L451" s="672" t="s">
        <v>2110</v>
      </c>
      <c r="M451" s="672">
        <v>1</v>
      </c>
      <c r="N451" s="672" t="s">
        <v>1248</v>
      </c>
      <c r="O451" s="672" t="s">
        <v>949</v>
      </c>
      <c r="P451" s="1166">
        <v>43395</v>
      </c>
      <c r="Q451" s="672">
        <v>31</v>
      </c>
      <c r="R451" s="1166">
        <v>43958</v>
      </c>
      <c r="S451" s="672">
        <v>18.5</v>
      </c>
      <c r="T451" s="672">
        <v>19</v>
      </c>
      <c r="U451" s="672">
        <v>1.54</v>
      </c>
      <c r="V451" s="672" t="b">
        <v>1</v>
      </c>
      <c r="W451" s="672" t="s">
        <v>2110</v>
      </c>
      <c r="X451" s="672" t="s">
        <v>2113</v>
      </c>
      <c r="Y451" s="672" t="s">
        <v>2114</v>
      </c>
      <c r="Z451" s="672">
        <v>112</v>
      </c>
      <c r="AA451" s="672">
        <v>28</v>
      </c>
      <c r="AB451" s="672"/>
      <c r="AC451" s="672">
        <v>18.5</v>
      </c>
      <c r="AD451" s="672" t="s">
        <v>387</v>
      </c>
      <c r="AE451" s="672"/>
      <c r="AF451" s="672"/>
      <c r="AG451" s="672"/>
      <c r="AH451" s="2358" t="s">
        <v>932</v>
      </c>
      <c r="AI451" s="672"/>
      <c r="AJ451" s="672"/>
      <c r="AK451" s="672"/>
      <c r="AL451" s="672"/>
      <c r="AM451" s="672"/>
      <c r="AN451" s="672"/>
      <c r="AO451" s="672"/>
      <c r="AP451" s="672"/>
      <c r="AQ451" s="672"/>
      <c r="AR451" s="672"/>
      <c r="AS451" s="672"/>
      <c r="AT451" s="672"/>
    </row>
    <row r="452" spans="2:46" ht="15.75">
      <c r="B452" s="672" t="s">
        <v>2109</v>
      </c>
      <c r="C452" s="672">
        <v>2</v>
      </c>
      <c r="D452" s="672" t="s">
        <v>928</v>
      </c>
      <c r="E452" s="672" t="s">
        <v>2115</v>
      </c>
      <c r="F452" s="672" t="s">
        <v>2115</v>
      </c>
      <c r="G452" s="672"/>
      <c r="H452" s="1859" t="s">
        <v>2116</v>
      </c>
      <c r="I452" s="1859" t="s">
        <v>2117</v>
      </c>
      <c r="J452" s="672"/>
      <c r="K452" s="672" t="s">
        <v>387</v>
      </c>
      <c r="L452" s="672" t="s">
        <v>2115</v>
      </c>
      <c r="M452" s="672">
        <v>2</v>
      </c>
      <c r="N452" s="672" t="s">
        <v>1248</v>
      </c>
      <c r="O452" s="672" t="s">
        <v>949</v>
      </c>
      <c r="P452" s="1166">
        <v>43395</v>
      </c>
      <c r="Q452" s="672">
        <v>30.8</v>
      </c>
      <c r="R452" s="1166">
        <v>43958</v>
      </c>
      <c r="S452" s="672">
        <v>18.5</v>
      </c>
      <c r="T452" s="672">
        <v>19</v>
      </c>
      <c r="U452" s="672">
        <v>1.54</v>
      </c>
      <c r="V452" s="672" t="b">
        <v>1</v>
      </c>
      <c r="W452" s="672" t="s">
        <v>2115</v>
      </c>
      <c r="X452" s="672" t="s">
        <v>2118</v>
      </c>
      <c r="Y452" s="672" t="s">
        <v>2119</v>
      </c>
      <c r="Z452" s="672">
        <v>111</v>
      </c>
      <c r="AA452" s="672">
        <v>28</v>
      </c>
      <c r="AB452" s="672"/>
      <c r="AC452" s="672">
        <v>18.5</v>
      </c>
      <c r="AD452" s="672" t="s">
        <v>387</v>
      </c>
      <c r="AE452" s="672"/>
      <c r="AF452" s="672"/>
      <c r="AG452" s="672"/>
      <c r="AH452" s="2358" t="s">
        <v>932</v>
      </c>
      <c r="AI452" s="672"/>
      <c r="AJ452" s="672"/>
      <c r="AK452" s="672"/>
      <c r="AL452" s="672"/>
      <c r="AM452" s="672"/>
      <c r="AN452" s="672"/>
      <c r="AO452" s="672"/>
      <c r="AP452" s="672"/>
      <c r="AQ452" s="672"/>
      <c r="AR452" s="672"/>
      <c r="AS452" s="672"/>
      <c r="AT452" s="672"/>
    </row>
    <row r="453" spans="2:46" ht="15.75">
      <c r="B453" s="672" t="s">
        <v>2109</v>
      </c>
      <c r="C453" s="672">
        <v>3</v>
      </c>
      <c r="D453" s="672" t="s">
        <v>928</v>
      </c>
      <c r="E453" s="672" t="s">
        <v>2120</v>
      </c>
      <c r="F453" s="672" t="s">
        <v>2120</v>
      </c>
      <c r="G453" s="672"/>
      <c r="H453" s="1859" t="s">
        <v>2121</v>
      </c>
      <c r="I453" s="1859" t="s">
        <v>2122</v>
      </c>
      <c r="J453" s="672"/>
      <c r="K453" s="672" t="s">
        <v>387</v>
      </c>
      <c r="L453" s="672" t="s">
        <v>2120</v>
      </c>
      <c r="M453" s="672">
        <v>3</v>
      </c>
      <c r="N453" s="672" t="s">
        <v>1248</v>
      </c>
      <c r="O453" s="672" t="s">
        <v>949</v>
      </c>
      <c r="P453" s="1166">
        <v>43395</v>
      </c>
      <c r="Q453" s="672">
        <v>31.5</v>
      </c>
      <c r="R453" s="1166">
        <v>43958</v>
      </c>
      <c r="S453" s="672">
        <v>18.5</v>
      </c>
      <c r="T453" s="672">
        <v>19</v>
      </c>
      <c r="U453" s="672">
        <v>1.54</v>
      </c>
      <c r="V453" s="672" t="b">
        <v>1</v>
      </c>
      <c r="W453" s="672" t="s">
        <v>2120</v>
      </c>
      <c r="X453" s="672" t="s">
        <v>2123</v>
      </c>
      <c r="Y453" s="672" t="s">
        <v>2124</v>
      </c>
      <c r="Z453" s="672">
        <v>112</v>
      </c>
      <c r="AA453" s="672">
        <v>27</v>
      </c>
      <c r="AB453" s="672"/>
      <c r="AC453" s="672">
        <v>18.5</v>
      </c>
      <c r="AD453" s="672" t="s">
        <v>387</v>
      </c>
      <c r="AE453" s="672"/>
      <c r="AF453" s="672"/>
      <c r="AG453" s="672"/>
      <c r="AH453" s="2358" t="s">
        <v>932</v>
      </c>
      <c r="AI453" s="672"/>
      <c r="AJ453" s="672"/>
      <c r="AK453" s="672"/>
      <c r="AL453" s="672"/>
      <c r="AM453" s="672"/>
      <c r="AN453" s="672"/>
      <c r="AO453" s="672"/>
      <c r="AP453" s="672"/>
      <c r="AQ453" s="672"/>
      <c r="AR453" s="672"/>
      <c r="AS453" s="672"/>
      <c r="AT453" s="672"/>
    </row>
    <row r="454" spans="2:46" ht="15.75">
      <c r="B454" s="672" t="s">
        <v>2109</v>
      </c>
      <c r="C454" s="672">
        <v>4</v>
      </c>
      <c r="D454" s="672" t="s">
        <v>928</v>
      </c>
      <c r="E454" s="672" t="s">
        <v>2125</v>
      </c>
      <c r="F454" s="672" t="s">
        <v>2125</v>
      </c>
      <c r="G454" s="672"/>
      <c r="H454" s="1859" t="s">
        <v>2126</v>
      </c>
      <c r="I454" s="1859" t="s">
        <v>2127</v>
      </c>
      <c r="J454" s="672"/>
      <c r="K454" s="672" t="s">
        <v>387</v>
      </c>
      <c r="L454" s="672" t="s">
        <v>2125</v>
      </c>
      <c r="M454" s="672">
        <v>4</v>
      </c>
      <c r="N454" s="672" t="s">
        <v>1248</v>
      </c>
      <c r="O454" s="672" t="s">
        <v>13</v>
      </c>
      <c r="P454" s="1166">
        <v>43395</v>
      </c>
      <c r="Q454" s="672">
        <v>27.6</v>
      </c>
      <c r="R454" s="1166">
        <v>43958</v>
      </c>
      <c r="S454" s="672">
        <v>18.5</v>
      </c>
      <c r="T454" s="672">
        <v>19</v>
      </c>
      <c r="U454" s="672">
        <v>1.54</v>
      </c>
      <c r="V454" s="672" t="b">
        <v>1</v>
      </c>
      <c r="W454" s="672" t="s">
        <v>2125</v>
      </c>
      <c r="X454" s="672" t="s">
        <v>2128</v>
      </c>
      <c r="Y454" s="672" t="s">
        <v>2129</v>
      </c>
      <c r="Z454" s="672">
        <v>112</v>
      </c>
      <c r="AA454" s="672">
        <v>26</v>
      </c>
      <c r="AB454" s="672"/>
      <c r="AC454" s="672">
        <v>18.5</v>
      </c>
      <c r="AD454" s="672" t="s">
        <v>387</v>
      </c>
      <c r="AE454" s="672"/>
      <c r="AF454" s="672"/>
      <c r="AG454" s="672"/>
      <c r="AH454" s="2358" t="s">
        <v>932</v>
      </c>
      <c r="AI454" s="672"/>
      <c r="AJ454" s="672"/>
      <c r="AK454" s="672"/>
      <c r="AL454" s="672"/>
      <c r="AM454" s="672"/>
      <c r="AN454" s="672"/>
      <c r="AO454" s="672"/>
      <c r="AP454" s="672"/>
      <c r="AQ454" s="672"/>
      <c r="AR454" s="672"/>
      <c r="AS454" s="672"/>
      <c r="AT454" s="672"/>
    </row>
    <row r="455" spans="2:46" ht="15.75">
      <c r="B455" s="672" t="s">
        <v>2109</v>
      </c>
      <c r="C455" s="672">
        <v>5</v>
      </c>
      <c r="D455" s="672" t="s">
        <v>928</v>
      </c>
      <c r="E455" s="672" t="s">
        <v>2130</v>
      </c>
      <c r="F455" s="672" t="s">
        <v>2130</v>
      </c>
      <c r="G455" s="672"/>
      <c r="H455" s="1859" t="s">
        <v>2131</v>
      </c>
      <c r="I455" s="1859" t="s">
        <v>2132</v>
      </c>
      <c r="J455" s="672"/>
      <c r="K455" s="672" t="s">
        <v>387</v>
      </c>
      <c r="L455" s="672" t="s">
        <v>2130</v>
      </c>
      <c r="M455" s="672">
        <v>5</v>
      </c>
      <c r="N455" s="672" t="s">
        <v>1248</v>
      </c>
      <c r="O455" s="672" t="s">
        <v>13</v>
      </c>
      <c r="P455" s="1166">
        <v>43395</v>
      </c>
      <c r="Q455" s="672">
        <v>27.3</v>
      </c>
      <c r="R455" s="1166">
        <v>43958</v>
      </c>
      <c r="S455" s="672">
        <v>18.5</v>
      </c>
      <c r="T455" s="672">
        <v>19</v>
      </c>
      <c r="U455" s="672">
        <v>1.54</v>
      </c>
      <c r="V455" s="672" t="b">
        <v>1</v>
      </c>
      <c r="W455" s="672" t="s">
        <v>2130</v>
      </c>
      <c r="X455" s="672" t="s">
        <v>2133</v>
      </c>
      <c r="Y455" s="672" t="s">
        <v>2134</v>
      </c>
      <c r="Z455" s="672">
        <v>109</v>
      </c>
      <c r="AA455" s="672">
        <v>26</v>
      </c>
      <c r="AB455" s="672"/>
      <c r="AC455" s="672">
        <v>18.5</v>
      </c>
      <c r="AD455" s="672" t="s">
        <v>387</v>
      </c>
      <c r="AE455" s="672"/>
      <c r="AF455" s="672"/>
      <c r="AG455" s="672"/>
      <c r="AH455" s="2358" t="s">
        <v>932</v>
      </c>
      <c r="AI455" s="672"/>
      <c r="AJ455" s="672"/>
      <c r="AK455" s="672"/>
      <c r="AL455" s="672"/>
      <c r="AM455" s="672"/>
      <c r="AN455" s="672"/>
      <c r="AO455" s="672"/>
      <c r="AP455" s="672"/>
      <c r="AQ455" s="672"/>
      <c r="AR455" s="672"/>
      <c r="AS455" s="672"/>
      <c r="AT455" s="672"/>
    </row>
    <row r="456" spans="2:46" ht="15.75">
      <c r="B456" s="672" t="s">
        <v>2109</v>
      </c>
      <c r="C456" s="672">
        <v>6</v>
      </c>
      <c r="D456" s="672" t="s">
        <v>928</v>
      </c>
      <c r="E456" s="672" t="s">
        <v>2135</v>
      </c>
      <c r="F456" s="672" t="s">
        <v>2135</v>
      </c>
      <c r="G456" s="672"/>
      <c r="H456" s="1859" t="s">
        <v>2136</v>
      </c>
      <c r="I456" s="1859" t="s">
        <v>2137</v>
      </c>
      <c r="J456" s="672"/>
      <c r="K456" s="672" t="s">
        <v>387</v>
      </c>
      <c r="L456" s="672" t="s">
        <v>2135</v>
      </c>
      <c r="M456" s="672">
        <v>6</v>
      </c>
      <c r="N456" s="672" t="s">
        <v>1248</v>
      </c>
      <c r="O456" s="672" t="s">
        <v>13</v>
      </c>
      <c r="P456" s="1166">
        <v>43395</v>
      </c>
      <c r="Q456" s="672">
        <v>27.5</v>
      </c>
      <c r="R456" s="1166">
        <v>43958</v>
      </c>
      <c r="S456" s="672">
        <v>18.5</v>
      </c>
      <c r="T456" s="672">
        <v>19</v>
      </c>
      <c r="U456" s="672">
        <v>1.54</v>
      </c>
      <c r="V456" s="672" t="b">
        <v>1</v>
      </c>
      <c r="W456" s="672" t="s">
        <v>2135</v>
      </c>
      <c r="X456" s="672" t="s">
        <v>2138</v>
      </c>
      <c r="Y456" s="672" t="s">
        <v>2139</v>
      </c>
      <c r="Z456" s="672">
        <v>107</v>
      </c>
      <c r="AA456" s="672">
        <v>27</v>
      </c>
      <c r="AB456" s="672">
        <v>18.5</v>
      </c>
      <c r="AC456" s="672">
        <v>18.5</v>
      </c>
      <c r="AD456" s="672" t="s">
        <v>387</v>
      </c>
      <c r="AE456" s="672"/>
      <c r="AF456" s="672"/>
      <c r="AG456" s="672"/>
      <c r="AH456" s="2358" t="s">
        <v>932</v>
      </c>
      <c r="AI456" s="672"/>
      <c r="AJ456" s="672"/>
      <c r="AK456" s="672"/>
      <c r="AL456" s="672"/>
      <c r="AM456" s="672"/>
      <c r="AN456" s="672"/>
      <c r="AO456" s="672"/>
      <c r="AP456" s="672"/>
      <c r="AQ456" s="672"/>
      <c r="AR456" s="672"/>
      <c r="AS456" s="672"/>
      <c r="AT456" s="672"/>
    </row>
    <row r="457" spans="2:46" ht="15.75">
      <c r="B457" s="672" t="s">
        <v>2109</v>
      </c>
      <c r="C457" s="672">
        <v>7</v>
      </c>
      <c r="D457" s="672" t="s">
        <v>928</v>
      </c>
      <c r="E457" s="672" t="s">
        <v>2140</v>
      </c>
      <c r="F457" s="672" t="s">
        <v>2140</v>
      </c>
      <c r="G457" s="672"/>
      <c r="H457" s="1859" t="s">
        <v>2141</v>
      </c>
      <c r="I457" s="1859" t="s">
        <v>2142</v>
      </c>
      <c r="J457" s="672"/>
      <c r="K457" s="672" t="s">
        <v>387</v>
      </c>
      <c r="L457" s="672" t="s">
        <v>2140</v>
      </c>
      <c r="M457" s="672">
        <v>7</v>
      </c>
      <c r="N457" s="672" t="s">
        <v>1248</v>
      </c>
      <c r="O457" s="672" t="s">
        <v>13</v>
      </c>
      <c r="P457" s="1166">
        <v>43395</v>
      </c>
      <c r="Q457" s="672">
        <v>28</v>
      </c>
      <c r="R457" s="1166">
        <v>43958</v>
      </c>
      <c r="S457" s="672">
        <v>18.5</v>
      </c>
      <c r="T457" s="672">
        <v>19</v>
      </c>
      <c r="U457" s="672">
        <v>1.54</v>
      </c>
      <c r="V457" s="672" t="b">
        <v>1</v>
      </c>
      <c r="W457" s="672" t="s">
        <v>2140</v>
      </c>
      <c r="X457" s="672" t="s">
        <v>2143</v>
      </c>
      <c r="Y457" s="672" t="s">
        <v>2144</v>
      </c>
      <c r="Z457" s="672">
        <v>105</v>
      </c>
      <c r="AA457" s="672">
        <v>27</v>
      </c>
      <c r="AB457" s="672">
        <v>18.5</v>
      </c>
      <c r="AC457" s="672">
        <v>18.5</v>
      </c>
      <c r="AD457" s="672" t="s">
        <v>387</v>
      </c>
      <c r="AE457" s="672"/>
      <c r="AF457" s="672"/>
      <c r="AG457" s="672"/>
      <c r="AH457" s="2358" t="s">
        <v>932</v>
      </c>
      <c r="AI457" s="672"/>
      <c r="AJ457" s="672"/>
      <c r="AK457" s="672"/>
      <c r="AL457" s="672"/>
      <c r="AM457" s="672"/>
      <c r="AN457" s="672"/>
      <c r="AO457" s="672"/>
      <c r="AP457" s="672"/>
      <c r="AQ457" s="672"/>
      <c r="AR457" s="672"/>
      <c r="AS457" s="672"/>
      <c r="AT457" s="672"/>
    </row>
    <row r="458" spans="2:46" ht="15.75">
      <c r="B458" s="672" t="s">
        <v>2145</v>
      </c>
      <c r="C458" s="672">
        <v>1</v>
      </c>
      <c r="D458" s="672" t="s">
        <v>928</v>
      </c>
      <c r="E458" s="672" t="s">
        <v>2146</v>
      </c>
      <c r="F458" s="672" t="s">
        <v>2146</v>
      </c>
      <c r="G458" s="672"/>
      <c r="H458" s="1859" t="s">
        <v>2147</v>
      </c>
      <c r="I458" s="1859" t="s">
        <v>2148</v>
      </c>
      <c r="J458" s="672"/>
      <c r="K458" s="672" t="s">
        <v>387</v>
      </c>
      <c r="L458" s="672" t="s">
        <v>2146</v>
      </c>
      <c r="M458" s="672">
        <v>11</v>
      </c>
      <c r="N458" s="672" t="s">
        <v>1248</v>
      </c>
      <c r="O458" s="672" t="s">
        <v>13</v>
      </c>
      <c r="P458" s="1166">
        <v>43427</v>
      </c>
      <c r="Q458" s="672">
        <v>25.8</v>
      </c>
      <c r="R458" s="1166">
        <v>43958</v>
      </c>
      <c r="S458" s="672">
        <v>17.47</v>
      </c>
      <c r="T458" s="672">
        <v>17</v>
      </c>
      <c r="U458" s="672">
        <v>1.46</v>
      </c>
      <c r="V458" s="672" t="b">
        <v>1</v>
      </c>
      <c r="W458" s="672" t="s">
        <v>2146</v>
      </c>
      <c r="X458" s="672" t="s">
        <v>2149</v>
      </c>
      <c r="Y458" s="672" t="s">
        <v>2150</v>
      </c>
      <c r="Z458" s="672">
        <v>97</v>
      </c>
      <c r="AA458" s="672">
        <v>24</v>
      </c>
      <c r="AB458" s="672">
        <v>17.47</v>
      </c>
      <c r="AC458" s="672">
        <v>17.47</v>
      </c>
      <c r="AD458" s="672" t="s">
        <v>387</v>
      </c>
      <c r="AE458" s="672"/>
      <c r="AF458" s="672"/>
      <c r="AG458" s="672"/>
      <c r="AH458" s="2358" t="s">
        <v>932</v>
      </c>
      <c r="AI458" s="672"/>
      <c r="AJ458" s="672"/>
      <c r="AK458" s="672"/>
      <c r="AL458" s="672"/>
      <c r="AM458" s="672"/>
      <c r="AN458" s="672"/>
      <c r="AO458" s="672"/>
      <c r="AP458" s="672"/>
      <c r="AQ458" s="672"/>
      <c r="AR458" s="672"/>
      <c r="AS458" s="672"/>
      <c r="AT458" s="672"/>
    </row>
    <row r="459" spans="2:46" ht="15.75">
      <c r="B459" s="672" t="s">
        <v>2145</v>
      </c>
      <c r="C459" s="672">
        <v>2</v>
      </c>
      <c r="D459" s="672" t="s">
        <v>928</v>
      </c>
      <c r="E459" s="672" t="s">
        <v>2151</v>
      </c>
      <c r="F459" s="672" t="s">
        <v>2151</v>
      </c>
      <c r="G459" s="672"/>
      <c r="H459" s="1859" t="s">
        <v>2152</v>
      </c>
      <c r="I459" s="1859" t="s">
        <v>2153</v>
      </c>
      <c r="J459" s="672"/>
      <c r="K459" s="672" t="s">
        <v>387</v>
      </c>
      <c r="L459" s="672" t="s">
        <v>2151</v>
      </c>
      <c r="M459" s="672">
        <v>12</v>
      </c>
      <c r="N459" s="672" t="s">
        <v>1248</v>
      </c>
      <c r="O459" s="672" t="s">
        <v>13</v>
      </c>
      <c r="P459" s="1166">
        <v>43427</v>
      </c>
      <c r="Q459" s="672">
        <v>25.6</v>
      </c>
      <c r="R459" s="1166">
        <v>43979</v>
      </c>
      <c r="S459" s="672">
        <v>18.170000000000002</v>
      </c>
      <c r="T459" s="672">
        <v>18</v>
      </c>
      <c r="U459" s="672">
        <v>1.51</v>
      </c>
      <c r="V459" s="672" t="b">
        <v>1</v>
      </c>
      <c r="W459" s="672" t="s">
        <v>2151</v>
      </c>
      <c r="X459" s="672" t="s">
        <v>2154</v>
      </c>
      <c r="Y459" s="672" t="s">
        <v>2155</v>
      </c>
      <c r="Z459" s="672">
        <v>88</v>
      </c>
      <c r="AA459" s="672">
        <v>25</v>
      </c>
      <c r="AB459" s="672">
        <v>18.170000000000002</v>
      </c>
      <c r="AC459" s="672">
        <v>18.170000000000002</v>
      </c>
      <c r="AD459" s="672" t="s">
        <v>387</v>
      </c>
      <c r="AE459" s="672"/>
      <c r="AF459" s="672"/>
      <c r="AG459" s="672"/>
      <c r="AH459" s="2358" t="s">
        <v>932</v>
      </c>
      <c r="AI459" s="672"/>
      <c r="AJ459" s="672"/>
      <c r="AK459" s="672"/>
      <c r="AL459" s="672"/>
      <c r="AM459" s="672"/>
      <c r="AN459" s="672"/>
      <c r="AO459" s="672"/>
      <c r="AP459" s="672"/>
      <c r="AQ459" s="672"/>
      <c r="AR459" s="672"/>
      <c r="AS459" s="672"/>
      <c r="AT459" s="672"/>
    </row>
    <row r="460" spans="2:46" ht="15.75">
      <c r="B460" s="672" t="s">
        <v>2145</v>
      </c>
      <c r="C460" s="672">
        <v>3</v>
      </c>
      <c r="D460" s="672" t="s">
        <v>928</v>
      </c>
      <c r="E460" s="672" t="s">
        <v>2156</v>
      </c>
      <c r="F460" s="672" t="s">
        <v>2156</v>
      </c>
      <c r="G460" s="672"/>
      <c r="H460" s="1859" t="s">
        <v>2157</v>
      </c>
      <c r="I460" s="1859" t="s">
        <v>2158</v>
      </c>
      <c r="J460" s="672"/>
      <c r="K460" s="672" t="s">
        <v>387</v>
      </c>
      <c r="L460" s="672" t="s">
        <v>2156</v>
      </c>
      <c r="M460" s="672">
        <v>13</v>
      </c>
      <c r="N460" s="672" t="s">
        <v>1248</v>
      </c>
      <c r="O460" s="672" t="s">
        <v>13</v>
      </c>
      <c r="P460" s="1166">
        <v>43427</v>
      </c>
      <c r="Q460" s="672">
        <v>26.9</v>
      </c>
      <c r="R460" s="1166">
        <v>43979</v>
      </c>
      <c r="S460" s="672">
        <v>18.170000000000002</v>
      </c>
      <c r="T460" s="672">
        <v>18</v>
      </c>
      <c r="U460" s="672">
        <v>1.51</v>
      </c>
      <c r="V460" s="672" t="b">
        <v>1</v>
      </c>
      <c r="W460" s="672" t="s">
        <v>2156</v>
      </c>
      <c r="X460" s="672"/>
      <c r="Y460" s="672"/>
      <c r="Z460" s="672"/>
      <c r="AA460" s="672"/>
      <c r="AB460" s="672">
        <v>18.170000000000002</v>
      </c>
      <c r="AC460" s="672">
        <v>18.170000000000002</v>
      </c>
      <c r="AD460" s="672" t="s">
        <v>387</v>
      </c>
      <c r="AE460" s="672"/>
      <c r="AF460" s="672"/>
      <c r="AG460" s="672"/>
      <c r="AH460" s="2358" t="s">
        <v>932</v>
      </c>
      <c r="AI460" s="672"/>
      <c r="AJ460" s="672"/>
      <c r="AK460" s="672"/>
      <c r="AL460" s="672"/>
      <c r="AM460" s="672"/>
      <c r="AN460" s="672"/>
      <c r="AO460" s="672"/>
      <c r="AP460" s="672"/>
      <c r="AQ460" s="672"/>
      <c r="AR460" s="672"/>
      <c r="AS460" s="672"/>
      <c r="AT460" s="672"/>
    </row>
    <row r="461" spans="2:46" ht="15.75">
      <c r="B461" s="672" t="s">
        <v>2145</v>
      </c>
      <c r="C461" s="672">
        <v>4</v>
      </c>
      <c r="D461" s="672" t="s">
        <v>928</v>
      </c>
      <c r="E461" s="672" t="s">
        <v>2159</v>
      </c>
      <c r="F461" s="672" t="s">
        <v>2159</v>
      </c>
      <c r="G461" s="672"/>
      <c r="H461" s="1859" t="s">
        <v>2160</v>
      </c>
      <c r="I461" s="1859" t="s">
        <v>2161</v>
      </c>
      <c r="J461" s="672"/>
      <c r="K461" s="672" t="s">
        <v>387</v>
      </c>
      <c r="L461" s="672" t="s">
        <v>2159</v>
      </c>
      <c r="M461" s="672">
        <v>14</v>
      </c>
      <c r="N461" s="672" t="s">
        <v>1248</v>
      </c>
      <c r="O461" s="672" t="s">
        <v>13</v>
      </c>
      <c r="P461" s="1166">
        <v>43427</v>
      </c>
      <c r="Q461" s="672">
        <v>27</v>
      </c>
      <c r="R461" s="1166">
        <v>43979</v>
      </c>
      <c r="S461" s="672">
        <v>18.170000000000002</v>
      </c>
      <c r="T461" s="672">
        <v>18</v>
      </c>
      <c r="U461" s="672">
        <v>1.51</v>
      </c>
      <c r="V461" s="672" t="b">
        <v>1</v>
      </c>
      <c r="W461" s="672" t="s">
        <v>2159</v>
      </c>
      <c r="X461" s="672" t="s">
        <v>2162</v>
      </c>
      <c r="Y461" s="672" t="s">
        <v>2163</v>
      </c>
      <c r="Z461" s="672">
        <v>88</v>
      </c>
      <c r="AA461" s="672">
        <v>25</v>
      </c>
      <c r="AB461" s="672">
        <v>18.170000000000002</v>
      </c>
      <c r="AC461" s="672">
        <v>18.170000000000002</v>
      </c>
      <c r="AD461" s="672" t="s">
        <v>387</v>
      </c>
      <c r="AE461" s="672"/>
      <c r="AF461" s="672"/>
      <c r="AG461" s="672"/>
      <c r="AH461" s="2358" t="s">
        <v>932</v>
      </c>
      <c r="AI461" s="672"/>
      <c r="AJ461" s="672"/>
      <c r="AK461" s="672"/>
      <c r="AL461" s="672"/>
      <c r="AM461" s="672"/>
      <c r="AN461" s="672"/>
      <c r="AO461" s="672"/>
      <c r="AP461" s="672"/>
      <c r="AQ461" s="672"/>
      <c r="AR461" s="672"/>
      <c r="AS461" s="672"/>
      <c r="AT461" s="672"/>
    </row>
    <row r="462" spans="2:46" ht="15.75">
      <c r="B462" s="672" t="s">
        <v>2145</v>
      </c>
      <c r="C462" s="672">
        <v>5</v>
      </c>
      <c r="D462" s="672" t="s">
        <v>928</v>
      </c>
      <c r="E462" s="672" t="s">
        <v>2164</v>
      </c>
      <c r="F462" s="672" t="s">
        <v>2164</v>
      </c>
      <c r="G462" s="672"/>
      <c r="H462" s="1859" t="s">
        <v>2165</v>
      </c>
      <c r="I462" s="1859" t="s">
        <v>2166</v>
      </c>
      <c r="J462" s="672"/>
      <c r="K462" s="672" t="s">
        <v>387</v>
      </c>
      <c r="L462" s="672" t="s">
        <v>2164</v>
      </c>
      <c r="M462" s="672">
        <v>15</v>
      </c>
      <c r="N462" s="672" t="s">
        <v>1248</v>
      </c>
      <c r="O462" s="672" t="s">
        <v>13</v>
      </c>
      <c r="P462" s="1166">
        <v>43427</v>
      </c>
      <c r="Q462" s="672">
        <v>25.9</v>
      </c>
      <c r="R462" s="1166">
        <v>43979</v>
      </c>
      <c r="S462" s="672">
        <v>18.170000000000002</v>
      </c>
      <c r="T462" s="672">
        <v>18</v>
      </c>
      <c r="U462" s="672">
        <v>1.51</v>
      </c>
      <c r="V462" s="672" t="b">
        <v>1</v>
      </c>
      <c r="W462" s="672" t="s">
        <v>2164</v>
      </c>
      <c r="X462" s="672" t="s">
        <v>2167</v>
      </c>
      <c r="Y462" s="672" t="s">
        <v>2168</v>
      </c>
      <c r="Z462" s="672">
        <v>96</v>
      </c>
      <c r="AA462" s="672">
        <v>25</v>
      </c>
      <c r="AB462" s="672">
        <v>18.170000000000002</v>
      </c>
      <c r="AC462" s="672">
        <v>18.170000000000002</v>
      </c>
      <c r="AD462" s="672" t="s">
        <v>387</v>
      </c>
      <c r="AE462" s="672"/>
      <c r="AF462" s="672"/>
      <c r="AG462" s="672"/>
      <c r="AH462" s="2358" t="s">
        <v>932</v>
      </c>
      <c r="AI462" s="672"/>
      <c r="AJ462" s="672"/>
      <c r="AK462" s="672"/>
      <c r="AL462" s="672"/>
      <c r="AM462" s="672"/>
      <c r="AN462" s="672"/>
      <c r="AO462" s="672"/>
      <c r="AP462" s="672"/>
      <c r="AQ462" s="672"/>
      <c r="AR462" s="672"/>
      <c r="AS462" s="672"/>
      <c r="AT462" s="672"/>
    </row>
    <row r="463" spans="2:46" ht="15.75">
      <c r="B463" s="672" t="s">
        <v>2145</v>
      </c>
      <c r="C463" s="672">
        <v>6</v>
      </c>
      <c r="D463" s="672" t="s">
        <v>928</v>
      </c>
      <c r="E463" s="672" t="s">
        <v>2169</v>
      </c>
      <c r="F463" s="672" t="s">
        <v>2169</v>
      </c>
      <c r="G463" s="672"/>
      <c r="H463" s="1859" t="s">
        <v>2170</v>
      </c>
      <c r="I463" s="1859" t="s">
        <v>2171</v>
      </c>
      <c r="J463" s="672"/>
      <c r="K463" s="672" t="s">
        <v>387</v>
      </c>
      <c r="L463" s="672" t="s">
        <v>2169</v>
      </c>
      <c r="M463" s="672">
        <v>17</v>
      </c>
      <c r="N463" s="672" t="s">
        <v>1248</v>
      </c>
      <c r="O463" s="672" t="s">
        <v>13</v>
      </c>
      <c r="P463" s="1166">
        <v>43427</v>
      </c>
      <c r="Q463" s="672">
        <v>29.3</v>
      </c>
      <c r="R463" s="1166">
        <v>43979</v>
      </c>
      <c r="S463" s="672">
        <v>18.170000000000002</v>
      </c>
      <c r="T463" s="672">
        <v>18</v>
      </c>
      <c r="U463" s="672">
        <v>1.51</v>
      </c>
      <c r="V463" s="672" t="b">
        <v>1</v>
      </c>
      <c r="W463" s="672" t="s">
        <v>2169</v>
      </c>
      <c r="X463" s="672" t="s">
        <v>2172</v>
      </c>
      <c r="Y463" s="672" t="s">
        <v>2173</v>
      </c>
      <c r="Z463" s="672">
        <v>93</v>
      </c>
      <c r="AA463" s="672">
        <v>26</v>
      </c>
      <c r="AB463" s="672">
        <v>18.170000000000002</v>
      </c>
      <c r="AC463" s="672">
        <v>18.170000000000002</v>
      </c>
      <c r="AD463" s="672" t="s">
        <v>387</v>
      </c>
      <c r="AE463" s="672"/>
      <c r="AF463" s="672"/>
      <c r="AG463" s="672"/>
      <c r="AH463" s="2358" t="s">
        <v>932</v>
      </c>
      <c r="AI463" s="672"/>
      <c r="AJ463" s="672"/>
      <c r="AK463" s="672"/>
      <c r="AL463" s="672"/>
      <c r="AM463" s="672"/>
      <c r="AN463" s="672"/>
      <c r="AO463" s="672"/>
      <c r="AP463" s="672"/>
      <c r="AQ463" s="672"/>
      <c r="AR463" s="672"/>
      <c r="AS463" s="672"/>
      <c r="AT463" s="672"/>
    </row>
    <row r="464" spans="2:46" ht="15.75">
      <c r="B464" s="672" t="s">
        <v>2145</v>
      </c>
      <c r="C464" s="672">
        <v>7</v>
      </c>
      <c r="D464" s="672" t="s">
        <v>928</v>
      </c>
      <c r="E464" s="672" t="s">
        <v>2174</v>
      </c>
      <c r="F464" s="672" t="s">
        <v>2174</v>
      </c>
      <c r="G464" s="672"/>
      <c r="H464" s="1859" t="s">
        <v>2175</v>
      </c>
      <c r="I464" s="1859" t="s">
        <v>2176</v>
      </c>
      <c r="J464" s="672"/>
      <c r="K464" s="672" t="s">
        <v>387</v>
      </c>
      <c r="L464" s="672" t="s">
        <v>2174</v>
      </c>
      <c r="M464" s="672">
        <v>18</v>
      </c>
      <c r="N464" s="672" t="s">
        <v>1248</v>
      </c>
      <c r="O464" s="672" t="s">
        <v>13</v>
      </c>
      <c r="P464" s="1166">
        <v>43427</v>
      </c>
      <c r="Q464" s="672">
        <v>26.6</v>
      </c>
      <c r="R464" s="1166">
        <v>43979</v>
      </c>
      <c r="S464" s="672">
        <v>18.170000000000002</v>
      </c>
      <c r="T464" s="672">
        <v>18</v>
      </c>
      <c r="U464" s="672">
        <v>1.51</v>
      </c>
      <c r="V464" s="672" t="b">
        <v>1</v>
      </c>
      <c r="W464" s="672" t="s">
        <v>2174</v>
      </c>
      <c r="X464" s="672" t="s">
        <v>2177</v>
      </c>
      <c r="Y464" s="672" t="s">
        <v>2178</v>
      </c>
      <c r="Z464" s="672">
        <v>95</v>
      </c>
      <c r="AA464" s="672">
        <v>24</v>
      </c>
      <c r="AB464" s="672">
        <v>18.170000000000002</v>
      </c>
      <c r="AC464" s="672">
        <v>18.170000000000002</v>
      </c>
      <c r="AD464" s="672" t="s">
        <v>387</v>
      </c>
      <c r="AE464" s="672"/>
      <c r="AF464" s="672"/>
      <c r="AG464" s="672"/>
      <c r="AH464" s="2358" t="s">
        <v>932</v>
      </c>
      <c r="AI464" s="672"/>
      <c r="AJ464" s="672"/>
      <c r="AK464" s="672"/>
      <c r="AL464" s="672"/>
      <c r="AM464" s="672"/>
      <c r="AN464" s="672"/>
      <c r="AO464" s="672"/>
      <c r="AP464" s="672"/>
      <c r="AQ464" s="672"/>
      <c r="AR464" s="672"/>
      <c r="AS464" s="672"/>
      <c r="AT464" s="672"/>
    </row>
    <row r="465" spans="1:46" ht="15.75">
      <c r="B465" s="672" t="s">
        <v>2145</v>
      </c>
      <c r="C465" s="672">
        <v>8</v>
      </c>
      <c r="D465" s="672" t="s">
        <v>928</v>
      </c>
      <c r="E465" s="672" t="s">
        <v>2179</v>
      </c>
      <c r="F465" s="672" t="s">
        <v>2179</v>
      </c>
      <c r="G465" s="672"/>
      <c r="H465" s="1859" t="s">
        <v>2180</v>
      </c>
      <c r="I465" s="1859" t="s">
        <v>2181</v>
      </c>
      <c r="J465" s="672"/>
      <c r="K465" s="672" t="s">
        <v>387</v>
      </c>
      <c r="L465" s="672" t="s">
        <v>2179</v>
      </c>
      <c r="M465" s="672">
        <v>19</v>
      </c>
      <c r="N465" s="672" t="s">
        <v>1248</v>
      </c>
      <c r="O465" s="672" t="s">
        <v>13</v>
      </c>
      <c r="P465" s="1166">
        <v>43427</v>
      </c>
      <c r="Q465" s="672">
        <v>27.9</v>
      </c>
      <c r="R465" s="1166">
        <v>43979</v>
      </c>
      <c r="S465" s="672">
        <v>18.170000000000002</v>
      </c>
      <c r="T465" s="672">
        <v>18</v>
      </c>
      <c r="U465" s="672">
        <v>1.51</v>
      </c>
      <c r="V465" s="672" t="b">
        <v>1</v>
      </c>
      <c r="W465" s="672" t="s">
        <v>2179</v>
      </c>
      <c r="X465" s="672" t="s">
        <v>2182</v>
      </c>
      <c r="Y465" s="672" t="s">
        <v>2183</v>
      </c>
      <c r="Z465" s="672">
        <v>100</v>
      </c>
      <c r="AA465" s="672">
        <v>25</v>
      </c>
      <c r="AB465" s="672">
        <v>18.170000000000002</v>
      </c>
      <c r="AC465" s="672">
        <v>18.170000000000002</v>
      </c>
      <c r="AD465" s="672" t="s">
        <v>387</v>
      </c>
      <c r="AE465" s="672"/>
      <c r="AF465" s="672"/>
      <c r="AG465" s="672"/>
      <c r="AH465" s="2358" t="s">
        <v>932</v>
      </c>
      <c r="AI465" s="672"/>
      <c r="AJ465" s="672"/>
      <c r="AK465" s="672"/>
      <c r="AL465" s="672"/>
      <c r="AM465" s="672"/>
      <c r="AN465" s="672"/>
      <c r="AO465" s="672"/>
      <c r="AP465" s="672"/>
      <c r="AQ465" s="672"/>
      <c r="AR465" s="672"/>
      <c r="AS465" s="672"/>
      <c r="AT465" s="672"/>
    </row>
    <row r="466" spans="1:46">
      <c r="B466" s="672" t="s">
        <v>2145</v>
      </c>
      <c r="C466" s="672">
        <v>9</v>
      </c>
      <c r="D466" s="672" t="s">
        <v>928</v>
      </c>
      <c r="E466" s="672" t="s">
        <v>2184</v>
      </c>
      <c r="F466" s="672" t="s">
        <v>2184</v>
      </c>
      <c r="G466" s="672"/>
      <c r="H466" s="672" t="s">
        <v>2185</v>
      </c>
      <c r="I466" s="672" t="s">
        <v>2186</v>
      </c>
      <c r="J466" s="672"/>
      <c r="K466" s="672" t="s">
        <v>387</v>
      </c>
      <c r="L466" s="672" t="s">
        <v>2184</v>
      </c>
      <c r="M466" s="672">
        <v>20</v>
      </c>
      <c r="N466" s="672" t="s">
        <v>1248</v>
      </c>
      <c r="O466" s="672" t="s">
        <v>13</v>
      </c>
      <c r="P466" s="1166">
        <v>43427</v>
      </c>
      <c r="Q466" s="672">
        <v>25.7</v>
      </c>
      <c r="R466" s="1166">
        <v>43979</v>
      </c>
      <c r="S466" s="672">
        <v>18.170000000000002</v>
      </c>
      <c r="T466" s="672">
        <v>18</v>
      </c>
      <c r="U466" s="672">
        <v>1.51</v>
      </c>
      <c r="V466" s="672" t="b">
        <v>1</v>
      </c>
      <c r="W466" s="672" t="s">
        <v>2184</v>
      </c>
      <c r="X466" s="672" t="s">
        <v>2187</v>
      </c>
      <c r="Y466" s="672" t="s">
        <v>2188</v>
      </c>
      <c r="Z466" s="672">
        <v>94</v>
      </c>
      <c r="AA466" s="672">
        <v>25</v>
      </c>
      <c r="AB466" s="672">
        <v>18.170000000000002</v>
      </c>
      <c r="AC466" s="672">
        <v>18.170000000000002</v>
      </c>
      <c r="AD466" s="672" t="s">
        <v>387</v>
      </c>
      <c r="AE466" s="672"/>
      <c r="AF466" s="672"/>
      <c r="AG466" s="672"/>
      <c r="AH466" s="2358" t="s">
        <v>932</v>
      </c>
      <c r="AI466" s="672"/>
      <c r="AJ466" s="672"/>
      <c r="AK466" s="672"/>
      <c r="AL466" s="672"/>
      <c r="AM466" s="672"/>
      <c r="AN466" s="672"/>
      <c r="AO466" s="672"/>
      <c r="AP466" s="672"/>
      <c r="AQ466" s="672"/>
      <c r="AR466" s="672"/>
      <c r="AS466" s="672"/>
      <c r="AT466" s="672"/>
    </row>
    <row r="467" spans="1:46">
      <c r="B467" s="672" t="s">
        <v>2145</v>
      </c>
      <c r="C467" s="672">
        <v>10</v>
      </c>
      <c r="D467" s="672" t="s">
        <v>928</v>
      </c>
      <c r="E467" s="672" t="s">
        <v>2189</v>
      </c>
      <c r="F467" s="672" t="s">
        <v>2189</v>
      </c>
      <c r="G467" s="672"/>
      <c r="H467" s="672" t="s">
        <v>2190</v>
      </c>
      <c r="I467" s="672" t="s">
        <v>2191</v>
      </c>
      <c r="J467" s="672"/>
      <c r="K467" s="672" t="s">
        <v>387</v>
      </c>
      <c r="L467" s="672" t="s">
        <v>2189</v>
      </c>
      <c r="M467" s="672">
        <v>21</v>
      </c>
      <c r="N467" s="672" t="s">
        <v>1248</v>
      </c>
      <c r="O467" s="672" t="s">
        <v>949</v>
      </c>
      <c r="P467" s="1166">
        <v>43427</v>
      </c>
      <c r="Q467" s="672">
        <v>28.6</v>
      </c>
      <c r="R467" s="1166">
        <v>43979</v>
      </c>
      <c r="S467" s="672">
        <v>18.170000000000002</v>
      </c>
      <c r="T467" s="672">
        <v>18</v>
      </c>
      <c r="U467" s="672">
        <v>1.51</v>
      </c>
      <c r="V467" s="672" t="b">
        <v>1</v>
      </c>
      <c r="W467" s="672" t="s">
        <v>2189</v>
      </c>
      <c r="X467" s="672" t="s">
        <v>2192</v>
      </c>
      <c r="Y467" s="672" t="s">
        <v>2193</v>
      </c>
      <c r="Z467" s="672">
        <v>104</v>
      </c>
      <c r="AA467" s="672">
        <v>27</v>
      </c>
      <c r="AB467" s="672">
        <v>18.170000000000002</v>
      </c>
      <c r="AC467" s="672">
        <v>18.170000000000002</v>
      </c>
      <c r="AD467" s="672" t="s">
        <v>387</v>
      </c>
      <c r="AE467" s="672"/>
      <c r="AF467" s="672"/>
      <c r="AG467" s="672"/>
      <c r="AH467" s="2358" t="s">
        <v>932</v>
      </c>
      <c r="AI467" s="672"/>
      <c r="AJ467" s="672"/>
      <c r="AK467" s="672"/>
      <c r="AL467" s="672"/>
      <c r="AM467" s="672"/>
      <c r="AN467" s="672"/>
      <c r="AO467" s="672"/>
      <c r="AP467" s="672"/>
      <c r="AQ467" s="672"/>
      <c r="AR467" s="672"/>
      <c r="AS467" s="672"/>
      <c r="AT467" s="672"/>
    </row>
    <row r="468" spans="1:46">
      <c r="B468" s="672" t="s">
        <v>2145</v>
      </c>
      <c r="C468" s="672">
        <v>11</v>
      </c>
      <c r="D468" s="672" t="s">
        <v>928</v>
      </c>
      <c r="E468" s="672" t="s">
        <v>2194</v>
      </c>
      <c r="F468" s="672" t="s">
        <v>2194</v>
      </c>
      <c r="G468" s="672"/>
      <c r="H468" s="672" t="s">
        <v>2195</v>
      </c>
      <c r="I468" s="672" t="s">
        <v>2196</v>
      </c>
      <c r="J468" s="672"/>
      <c r="K468" s="672" t="s">
        <v>387</v>
      </c>
      <c r="L468" s="672" t="s">
        <v>2194</v>
      </c>
      <c r="M468" s="672">
        <v>22</v>
      </c>
      <c r="N468" s="672" t="s">
        <v>1248</v>
      </c>
      <c r="O468" s="672" t="s">
        <v>949</v>
      </c>
      <c r="P468" s="1166">
        <v>43427</v>
      </c>
      <c r="Q468" s="672">
        <v>30.9</v>
      </c>
      <c r="R468" s="1166">
        <v>43979</v>
      </c>
      <c r="S468" s="672">
        <v>18.170000000000002</v>
      </c>
      <c r="T468" s="672">
        <v>18</v>
      </c>
      <c r="U468" s="672">
        <v>1.51</v>
      </c>
      <c r="V468" s="672" t="b">
        <v>1</v>
      </c>
      <c r="W468" s="672" t="s">
        <v>2194</v>
      </c>
      <c r="X468" s="672" t="s">
        <v>2197</v>
      </c>
      <c r="Y468" s="672" t="s">
        <v>2198</v>
      </c>
      <c r="Z468" s="672">
        <v>117</v>
      </c>
      <c r="AA468" s="672">
        <v>27</v>
      </c>
      <c r="AB468" s="672">
        <v>18.170000000000002</v>
      </c>
      <c r="AC468" s="672">
        <v>18.170000000000002</v>
      </c>
      <c r="AD468" s="672" t="s">
        <v>387</v>
      </c>
      <c r="AE468" s="672"/>
      <c r="AF468" s="672"/>
      <c r="AG468" s="672"/>
      <c r="AH468" s="2358" t="s">
        <v>932</v>
      </c>
      <c r="AI468" s="672"/>
      <c r="AJ468" s="672"/>
      <c r="AK468" s="672"/>
      <c r="AL468" s="672"/>
      <c r="AM468" s="672"/>
      <c r="AN468" s="672"/>
      <c r="AO468" s="672"/>
      <c r="AP468" s="672"/>
      <c r="AQ468" s="672"/>
      <c r="AR468" s="672"/>
      <c r="AS468" s="672"/>
      <c r="AT468" s="672"/>
    </row>
    <row r="469" spans="1:46">
      <c r="B469" s="672" t="s">
        <v>2145</v>
      </c>
      <c r="C469" s="672">
        <v>12</v>
      </c>
      <c r="D469" s="672" t="s">
        <v>928</v>
      </c>
      <c r="E469" s="672" t="s">
        <v>2199</v>
      </c>
      <c r="F469" s="672" t="s">
        <v>2199</v>
      </c>
      <c r="G469" s="672"/>
      <c r="H469" s="672" t="s">
        <v>2200</v>
      </c>
      <c r="I469" s="672" t="s">
        <v>2201</v>
      </c>
      <c r="J469" s="672"/>
      <c r="K469" s="672" t="s">
        <v>387</v>
      </c>
      <c r="L469" s="672" t="s">
        <v>2199</v>
      </c>
      <c r="M469" s="672">
        <v>23</v>
      </c>
      <c r="N469" s="672" t="s">
        <v>1248</v>
      </c>
      <c r="O469" s="672" t="s">
        <v>949</v>
      </c>
      <c r="P469" s="1166">
        <v>43427</v>
      </c>
      <c r="Q469" s="672">
        <v>26.6</v>
      </c>
      <c r="R469" s="1166">
        <v>43979</v>
      </c>
      <c r="S469" s="672">
        <v>18.170000000000002</v>
      </c>
      <c r="T469" s="672">
        <v>18</v>
      </c>
      <c r="U469" s="672">
        <v>1.51</v>
      </c>
      <c r="V469" s="672" t="b">
        <v>1</v>
      </c>
      <c r="W469" s="672" t="s">
        <v>2199</v>
      </c>
      <c r="X469" s="672" t="s">
        <v>2202</v>
      </c>
      <c r="Y469" s="672" t="s">
        <v>2203</v>
      </c>
      <c r="Z469" s="672">
        <v>95</v>
      </c>
      <c r="AA469" s="672">
        <v>27</v>
      </c>
      <c r="AB469" s="672">
        <v>18.170000000000002</v>
      </c>
      <c r="AC469" s="672">
        <v>18.170000000000002</v>
      </c>
      <c r="AD469" s="672" t="s">
        <v>387</v>
      </c>
      <c r="AE469" s="672"/>
      <c r="AF469" s="672"/>
      <c r="AG469" s="672"/>
      <c r="AH469" s="2358" t="s">
        <v>932</v>
      </c>
      <c r="AI469" s="672"/>
      <c r="AJ469" s="672"/>
      <c r="AK469" s="672"/>
      <c r="AL469" s="672"/>
      <c r="AM469" s="672"/>
      <c r="AN469" s="672"/>
      <c r="AO469" s="672"/>
      <c r="AP469" s="672"/>
      <c r="AQ469" s="672"/>
      <c r="AR469" s="672"/>
      <c r="AS469" s="672"/>
      <c r="AT469" s="672"/>
    </row>
    <row r="470" spans="1:46">
      <c r="B470" s="672" t="s">
        <v>2204</v>
      </c>
      <c r="C470" s="672">
        <v>1</v>
      </c>
      <c r="D470" s="672" t="s">
        <v>928</v>
      </c>
      <c r="E470" s="672" t="s">
        <v>2205</v>
      </c>
      <c r="F470" s="672" t="s">
        <v>2205</v>
      </c>
      <c r="G470" s="672"/>
      <c r="H470" s="672"/>
      <c r="I470" s="672"/>
      <c r="J470" s="672"/>
      <c r="K470" s="672" t="s">
        <v>387</v>
      </c>
      <c r="L470" s="672" t="s">
        <v>2205</v>
      </c>
      <c r="M470" s="672" t="s">
        <v>2206</v>
      </c>
      <c r="N470" s="672" t="s">
        <v>937</v>
      </c>
      <c r="O470" s="672" t="s">
        <v>949</v>
      </c>
      <c r="P470" s="1166">
        <v>43810</v>
      </c>
      <c r="Q470" s="672">
        <v>32</v>
      </c>
      <c r="R470" s="1166">
        <v>44118</v>
      </c>
      <c r="S470" s="672">
        <v>10.1</v>
      </c>
      <c r="T470" s="672">
        <v>10</v>
      </c>
      <c r="U470" s="672">
        <v>0.84</v>
      </c>
      <c r="V470" s="672" t="b">
        <v>0</v>
      </c>
      <c r="W470" s="672" t="s">
        <v>2207</v>
      </c>
      <c r="X470" s="672" t="s">
        <v>2208</v>
      </c>
      <c r="Y470" s="672" t="s">
        <v>2209</v>
      </c>
      <c r="Z470" s="672">
        <v>99</v>
      </c>
      <c r="AA470" s="672">
        <v>24</v>
      </c>
      <c r="AB470" s="672">
        <v>10.1</v>
      </c>
      <c r="AC470" s="672">
        <v>10.1</v>
      </c>
      <c r="AD470" s="672" t="s">
        <v>387</v>
      </c>
      <c r="AE470" s="672"/>
      <c r="AF470" s="672"/>
      <c r="AG470" s="672"/>
      <c r="AH470" s="2358" t="s">
        <v>932</v>
      </c>
      <c r="AI470" s="672"/>
      <c r="AJ470" s="672"/>
      <c r="AK470" s="672"/>
      <c r="AL470" s="672"/>
      <c r="AM470" s="672"/>
      <c r="AN470" s="672"/>
      <c r="AO470" s="672"/>
      <c r="AP470" s="672"/>
      <c r="AQ470" s="672"/>
      <c r="AR470" s="672"/>
      <c r="AS470" s="672"/>
      <c r="AT470" s="672"/>
    </row>
    <row r="471" spans="1:46">
      <c r="B471" s="672" t="s">
        <v>2210</v>
      </c>
      <c r="C471" s="672">
        <v>1</v>
      </c>
      <c r="D471" s="672" t="s">
        <v>928</v>
      </c>
      <c r="E471" s="672" t="s">
        <v>2211</v>
      </c>
      <c r="F471" s="672" t="s">
        <v>2211</v>
      </c>
      <c r="G471" s="672"/>
      <c r="H471" s="672"/>
      <c r="I471" s="672"/>
      <c r="J471" s="672"/>
      <c r="K471" s="672" t="s">
        <v>387</v>
      </c>
      <c r="L471" s="672" t="s">
        <v>2212</v>
      </c>
      <c r="M471" s="672" t="s">
        <v>2212</v>
      </c>
      <c r="N471" s="672" t="s">
        <v>931</v>
      </c>
      <c r="O471" s="672" t="s">
        <v>949</v>
      </c>
      <c r="P471" s="1166">
        <v>43750</v>
      </c>
      <c r="Q471" s="672">
        <v>33.5</v>
      </c>
      <c r="R471" s="1166">
        <v>44377</v>
      </c>
      <c r="S471" s="672">
        <v>20.6</v>
      </c>
      <c r="T471" s="672">
        <v>21</v>
      </c>
      <c r="U471" s="672">
        <v>1.72</v>
      </c>
      <c r="V471" s="672" t="b">
        <v>1</v>
      </c>
      <c r="W471" s="672" t="s">
        <v>2211</v>
      </c>
      <c r="X471" s="672"/>
      <c r="Y471" s="672"/>
      <c r="Z471" s="672"/>
      <c r="AA471" s="672"/>
      <c r="AB471" s="672"/>
      <c r="AC471" s="672">
        <v>20.6</v>
      </c>
      <c r="AD471" s="672" t="s">
        <v>387</v>
      </c>
      <c r="AE471" s="672">
        <v>18.93333333</v>
      </c>
      <c r="AF471" s="672"/>
      <c r="AG471" s="672"/>
      <c r="AH471" s="2358" t="s">
        <v>932</v>
      </c>
      <c r="AI471" s="672"/>
      <c r="AJ471" s="672"/>
      <c r="AK471" s="672"/>
      <c r="AL471" s="672"/>
      <c r="AM471" s="672"/>
      <c r="AN471" s="672"/>
      <c r="AO471" s="672"/>
      <c r="AP471" s="672"/>
      <c r="AQ471" s="672"/>
      <c r="AR471" s="672"/>
      <c r="AS471" s="672"/>
      <c r="AT471" s="672"/>
    </row>
    <row r="472" spans="1:46">
      <c r="B472" s="672" t="s">
        <v>2210</v>
      </c>
      <c r="C472" s="672">
        <v>2</v>
      </c>
      <c r="D472" s="672" t="s">
        <v>928</v>
      </c>
      <c r="E472" s="672" t="s">
        <v>2213</v>
      </c>
      <c r="F472" s="672" t="s">
        <v>2213</v>
      </c>
      <c r="G472" s="672"/>
      <c r="H472" s="672"/>
      <c r="I472" s="672"/>
      <c r="J472" s="672"/>
      <c r="K472" s="672" t="s">
        <v>387</v>
      </c>
      <c r="L472" s="672" t="s">
        <v>2214</v>
      </c>
      <c r="M472" s="672" t="s">
        <v>2214</v>
      </c>
      <c r="N472" s="672" t="s">
        <v>931</v>
      </c>
      <c r="O472" s="672" t="s">
        <v>949</v>
      </c>
      <c r="P472" s="1166">
        <v>43750</v>
      </c>
      <c r="Q472" s="672">
        <v>39</v>
      </c>
      <c r="R472" s="1166">
        <v>44377</v>
      </c>
      <c r="S472" s="672">
        <v>20.6</v>
      </c>
      <c r="T472" s="672">
        <v>21</v>
      </c>
      <c r="U472" s="672">
        <v>1.72</v>
      </c>
      <c r="V472" s="672" t="b">
        <v>1</v>
      </c>
      <c r="W472" s="672" t="s">
        <v>2213</v>
      </c>
      <c r="X472" s="672"/>
      <c r="Y472" s="672"/>
      <c r="Z472" s="672"/>
      <c r="AA472" s="672"/>
      <c r="AB472" s="672"/>
      <c r="AC472" s="672">
        <v>20.6</v>
      </c>
      <c r="AD472" s="672" t="s">
        <v>387</v>
      </c>
      <c r="AE472" s="672">
        <v>18.93333333</v>
      </c>
      <c r="AF472" s="672"/>
      <c r="AG472" s="672"/>
      <c r="AH472" s="2358" t="s">
        <v>932</v>
      </c>
      <c r="AI472" s="672"/>
      <c r="AJ472" s="672"/>
      <c r="AK472" s="672"/>
      <c r="AL472" s="672"/>
      <c r="AM472" s="672"/>
      <c r="AN472" s="672"/>
      <c r="AO472" s="672"/>
      <c r="AP472" s="672"/>
      <c r="AQ472" s="672"/>
      <c r="AR472" s="672"/>
      <c r="AS472" s="672"/>
      <c r="AT472" s="672"/>
    </row>
    <row r="473" spans="1:46">
      <c r="B473" s="672" t="s">
        <v>2210</v>
      </c>
      <c r="C473" s="672">
        <v>3</v>
      </c>
      <c r="D473" s="672" t="s">
        <v>928</v>
      </c>
      <c r="E473" s="672" t="s">
        <v>2215</v>
      </c>
      <c r="F473" s="672" t="s">
        <v>2215</v>
      </c>
      <c r="G473" s="672"/>
      <c r="H473" s="672"/>
      <c r="I473" s="672"/>
      <c r="J473" s="672"/>
      <c r="K473" s="672" t="s">
        <v>387</v>
      </c>
      <c r="L473" s="672" t="s">
        <v>525</v>
      </c>
      <c r="M473" s="672" t="s">
        <v>525</v>
      </c>
      <c r="N473" s="672" t="s">
        <v>931</v>
      </c>
      <c r="O473" s="672" t="s">
        <v>949</v>
      </c>
      <c r="P473" s="1166">
        <v>43750</v>
      </c>
      <c r="Q473" s="672">
        <v>40.299999999999997</v>
      </c>
      <c r="R473" s="1166">
        <v>44377</v>
      </c>
      <c r="S473" s="672">
        <v>20.6</v>
      </c>
      <c r="T473" s="672">
        <v>21</v>
      </c>
      <c r="U473" s="672">
        <v>1.72</v>
      </c>
      <c r="V473" s="672" t="b">
        <v>1</v>
      </c>
      <c r="W473" s="672" t="s">
        <v>2215</v>
      </c>
      <c r="X473" s="672"/>
      <c r="Y473" s="672"/>
      <c r="Z473" s="672"/>
      <c r="AA473" s="672"/>
      <c r="AB473" s="672"/>
      <c r="AC473" s="672">
        <v>20.6</v>
      </c>
      <c r="AD473" s="672" t="s">
        <v>387</v>
      </c>
      <c r="AE473" s="672">
        <v>18.93333333</v>
      </c>
      <c r="AF473" s="672"/>
      <c r="AG473" s="672"/>
      <c r="AH473" s="2358" t="s">
        <v>932</v>
      </c>
      <c r="AI473" s="672"/>
      <c r="AJ473" s="672"/>
      <c r="AK473" s="672"/>
      <c r="AL473" s="672"/>
      <c r="AM473" s="672"/>
      <c r="AN473" s="672"/>
      <c r="AO473" s="672"/>
      <c r="AP473" s="672"/>
      <c r="AQ473" s="672"/>
      <c r="AR473" s="672"/>
      <c r="AS473" s="672"/>
      <c r="AT473" s="672"/>
    </row>
    <row r="474" spans="1:46">
      <c r="B474" s="672" t="s">
        <v>2210</v>
      </c>
      <c r="C474" s="672">
        <v>4</v>
      </c>
      <c r="D474" s="672" t="s">
        <v>928</v>
      </c>
      <c r="E474" s="672" t="s">
        <v>2216</v>
      </c>
      <c r="F474" s="672" t="s">
        <v>2216</v>
      </c>
      <c r="G474" s="672"/>
      <c r="H474" s="672"/>
      <c r="I474" s="672"/>
      <c r="J474" s="672"/>
      <c r="K474" s="672" t="s">
        <v>387</v>
      </c>
      <c r="L474" s="672" t="s">
        <v>527</v>
      </c>
      <c r="M474" s="672" t="s">
        <v>527</v>
      </c>
      <c r="N474" s="672" t="s">
        <v>931</v>
      </c>
      <c r="O474" s="672" t="s">
        <v>949</v>
      </c>
      <c r="P474" s="1166">
        <v>43770</v>
      </c>
      <c r="Q474" s="672">
        <v>31.3</v>
      </c>
      <c r="R474" s="1166">
        <v>44377</v>
      </c>
      <c r="S474" s="672">
        <v>19.97</v>
      </c>
      <c r="T474" s="672">
        <v>20</v>
      </c>
      <c r="U474" s="672">
        <v>1.66</v>
      </c>
      <c r="V474" s="672" t="b">
        <v>1</v>
      </c>
      <c r="W474" s="672" t="s">
        <v>2216</v>
      </c>
      <c r="X474" s="672"/>
      <c r="Y474" s="672"/>
      <c r="Z474" s="672"/>
      <c r="AA474" s="672"/>
      <c r="AB474" s="672"/>
      <c r="AC474" s="672">
        <v>19.97</v>
      </c>
      <c r="AD474" s="672" t="s">
        <v>387</v>
      </c>
      <c r="AE474" s="672">
        <v>18.266666669999999</v>
      </c>
      <c r="AF474" s="672"/>
      <c r="AG474" s="672"/>
      <c r="AH474" s="2358" t="s">
        <v>932</v>
      </c>
      <c r="AI474" s="672"/>
      <c r="AJ474" s="672"/>
      <c r="AK474" s="672"/>
      <c r="AL474" s="672"/>
      <c r="AM474" s="672"/>
      <c r="AN474" s="672"/>
      <c r="AO474" s="672"/>
      <c r="AP474" s="672"/>
      <c r="AQ474" s="672"/>
      <c r="AR474" s="672"/>
      <c r="AS474" s="672"/>
      <c r="AT474" s="672"/>
    </row>
    <row r="475" spans="1:46">
      <c r="B475" s="672" t="s">
        <v>2210</v>
      </c>
      <c r="C475" s="672">
        <v>5</v>
      </c>
      <c r="D475" s="672" t="s">
        <v>928</v>
      </c>
      <c r="E475" s="672" t="s">
        <v>2217</v>
      </c>
      <c r="F475" s="672" t="s">
        <v>2217</v>
      </c>
      <c r="G475" s="672"/>
      <c r="H475" s="672"/>
      <c r="I475" s="672"/>
      <c r="J475" s="672"/>
      <c r="K475" s="672" t="s">
        <v>387</v>
      </c>
      <c r="L475" s="672" t="s">
        <v>529</v>
      </c>
      <c r="M475" s="672" t="s">
        <v>529</v>
      </c>
      <c r="N475" s="672" t="s">
        <v>931</v>
      </c>
      <c r="O475" s="672" t="s">
        <v>949</v>
      </c>
      <c r="P475" s="1166">
        <v>43770</v>
      </c>
      <c r="Q475" s="672">
        <v>33.299999999999997</v>
      </c>
      <c r="R475" s="1166">
        <v>44377</v>
      </c>
      <c r="S475" s="672">
        <v>19.97</v>
      </c>
      <c r="T475" s="672">
        <v>20</v>
      </c>
      <c r="U475" s="672">
        <v>1.66</v>
      </c>
      <c r="V475" s="672" t="b">
        <v>1</v>
      </c>
      <c r="W475" s="672" t="s">
        <v>2217</v>
      </c>
      <c r="X475" s="672"/>
      <c r="Y475" s="672"/>
      <c r="Z475" s="672"/>
      <c r="AA475" s="672"/>
      <c r="AB475" s="672"/>
      <c r="AC475" s="672">
        <v>19.97</v>
      </c>
      <c r="AD475" s="672" t="s">
        <v>387</v>
      </c>
      <c r="AE475" s="672">
        <v>18.266666669999999</v>
      </c>
      <c r="AF475" s="672"/>
      <c r="AG475" s="672"/>
      <c r="AH475" s="2358" t="s">
        <v>932</v>
      </c>
      <c r="AI475" s="672"/>
      <c r="AJ475" s="672"/>
      <c r="AK475" s="672"/>
      <c r="AL475" s="672"/>
      <c r="AM475" s="672"/>
      <c r="AN475" s="672"/>
      <c r="AO475" s="672"/>
      <c r="AP475" s="672"/>
      <c r="AQ475" s="672"/>
      <c r="AR475" s="672"/>
      <c r="AS475" s="672"/>
      <c r="AT475" s="672"/>
    </row>
    <row r="476" spans="1:46">
      <c r="B476" s="672" t="s">
        <v>2210</v>
      </c>
      <c r="C476" s="672">
        <v>6</v>
      </c>
      <c r="D476" s="672" t="s">
        <v>928</v>
      </c>
      <c r="E476" s="672" t="s">
        <v>2218</v>
      </c>
      <c r="F476" s="672" t="s">
        <v>2218</v>
      </c>
      <c r="G476" s="672"/>
      <c r="H476" s="672"/>
      <c r="I476" s="672"/>
      <c r="J476" s="672"/>
      <c r="K476" s="672" t="s">
        <v>387</v>
      </c>
      <c r="L476" s="672" t="s">
        <v>531</v>
      </c>
      <c r="M476" s="672" t="s">
        <v>531</v>
      </c>
      <c r="N476" s="672" t="s">
        <v>931</v>
      </c>
      <c r="O476" s="672" t="s">
        <v>949</v>
      </c>
      <c r="P476" s="1166">
        <v>43770</v>
      </c>
      <c r="Q476" s="672">
        <v>32.9</v>
      </c>
      <c r="R476" s="1166">
        <v>44377</v>
      </c>
      <c r="S476" s="672">
        <v>19.97</v>
      </c>
      <c r="T476" s="672">
        <v>20</v>
      </c>
      <c r="U476" s="672">
        <v>1.66</v>
      </c>
      <c r="V476" s="672" t="b">
        <v>1</v>
      </c>
      <c r="W476" s="672" t="s">
        <v>2218</v>
      </c>
      <c r="X476" s="672" t="s">
        <v>2219</v>
      </c>
      <c r="Y476" s="672" t="s">
        <v>2220</v>
      </c>
      <c r="Z476" s="672">
        <v>126</v>
      </c>
      <c r="AA476" s="672">
        <v>28</v>
      </c>
      <c r="AB476" s="672"/>
      <c r="AC476" s="672">
        <v>19.97</v>
      </c>
      <c r="AD476" s="672" t="s">
        <v>387</v>
      </c>
      <c r="AE476" s="672">
        <v>18.266666669999999</v>
      </c>
      <c r="AF476" s="672"/>
      <c r="AH476" s="2358" t="s">
        <v>932</v>
      </c>
    </row>
    <row r="477" spans="1:46">
      <c r="A477" s="2210" t="s">
        <v>2221</v>
      </c>
      <c r="B477" s="1777" t="s">
        <v>2210</v>
      </c>
      <c r="C477" s="1777">
        <v>7</v>
      </c>
      <c r="D477" s="1777" t="s">
        <v>928</v>
      </c>
      <c r="E477" s="1777" t="s">
        <v>2222</v>
      </c>
      <c r="F477" s="1777" t="s">
        <v>2222</v>
      </c>
      <c r="G477" s="1777"/>
      <c r="H477" s="1777"/>
      <c r="I477" s="1777"/>
      <c r="J477" s="1777"/>
      <c r="K477" s="1777" t="s">
        <v>387</v>
      </c>
      <c r="L477" s="1777" t="s">
        <v>533</v>
      </c>
      <c r="M477" s="1777" t="s">
        <v>533</v>
      </c>
      <c r="N477" s="1777" t="s">
        <v>931</v>
      </c>
      <c r="O477" s="1777" t="s">
        <v>13</v>
      </c>
      <c r="P477" s="1778">
        <v>43770</v>
      </c>
      <c r="Q477" s="1777">
        <v>27.5</v>
      </c>
      <c r="R477" s="1166">
        <v>44377</v>
      </c>
      <c r="S477" s="1777">
        <v>19.97</v>
      </c>
      <c r="T477" s="1777">
        <v>20</v>
      </c>
      <c r="U477" s="1777">
        <v>1.66</v>
      </c>
      <c r="V477" s="1777" t="b">
        <v>1</v>
      </c>
      <c r="W477" s="1777" t="s">
        <v>2222</v>
      </c>
      <c r="X477" s="2341" t="s">
        <v>2223</v>
      </c>
      <c r="Y477" s="2341" t="s">
        <v>2224</v>
      </c>
      <c r="Z477" s="2341">
        <v>100</v>
      </c>
      <c r="AA477" s="2341">
        <v>32</v>
      </c>
      <c r="AB477" s="1777"/>
      <c r="AC477" s="1777">
        <v>19.97</v>
      </c>
      <c r="AD477" s="1777" t="s">
        <v>387</v>
      </c>
      <c r="AE477" s="1777">
        <v>18.266666669999999</v>
      </c>
      <c r="AF477" s="1777"/>
      <c r="AH477" s="2358" t="s">
        <v>932</v>
      </c>
    </row>
    <row r="478" spans="1:46">
      <c r="B478" s="672" t="s">
        <v>2210</v>
      </c>
      <c r="C478" s="672">
        <v>8</v>
      </c>
      <c r="D478" s="672" t="s">
        <v>928</v>
      </c>
      <c r="E478" s="672" t="s">
        <v>2225</v>
      </c>
      <c r="F478" s="672" t="s">
        <v>2225</v>
      </c>
      <c r="G478" s="672"/>
      <c r="H478" s="672"/>
      <c r="I478" s="672"/>
      <c r="J478" s="672"/>
      <c r="K478" s="672" t="s">
        <v>387</v>
      </c>
      <c r="L478" s="672" t="s">
        <v>535</v>
      </c>
      <c r="M478" s="672" t="s">
        <v>535</v>
      </c>
      <c r="N478" s="672" t="s">
        <v>931</v>
      </c>
      <c r="O478" s="672" t="s">
        <v>13</v>
      </c>
      <c r="P478" s="1166">
        <v>43770</v>
      </c>
      <c r="Q478" s="672">
        <v>32.1</v>
      </c>
      <c r="R478" s="1166">
        <v>44377</v>
      </c>
      <c r="S478" s="672">
        <v>19.97</v>
      </c>
      <c r="T478" s="672">
        <v>20</v>
      </c>
      <c r="U478" s="672">
        <v>1.66</v>
      </c>
      <c r="V478" s="672" t="b">
        <v>1</v>
      </c>
      <c r="W478" s="672" t="s">
        <v>2225</v>
      </c>
      <c r="X478" s="672"/>
      <c r="Y478" s="672"/>
      <c r="Z478" s="672"/>
      <c r="AA478" s="672"/>
      <c r="AB478" s="672"/>
      <c r="AC478" s="672">
        <v>19.97</v>
      </c>
      <c r="AD478" s="672" t="s">
        <v>387</v>
      </c>
      <c r="AE478" s="672">
        <v>18.266666669999999</v>
      </c>
      <c r="AF478" s="672"/>
      <c r="AH478" s="2358" t="s">
        <v>932</v>
      </c>
    </row>
    <row r="479" spans="1:46">
      <c r="B479" s="672" t="s">
        <v>2210</v>
      </c>
      <c r="C479" s="672">
        <v>9</v>
      </c>
      <c r="D479" s="672" t="s">
        <v>928</v>
      </c>
      <c r="E479" s="672" t="s">
        <v>2226</v>
      </c>
      <c r="F479" s="672" t="s">
        <v>2226</v>
      </c>
      <c r="G479" s="672"/>
      <c r="H479" s="672"/>
      <c r="I479" s="672"/>
      <c r="J479" s="672"/>
      <c r="K479" s="672" t="s">
        <v>387</v>
      </c>
      <c r="L479" s="672" t="s">
        <v>537</v>
      </c>
      <c r="M479" s="672" t="s">
        <v>537</v>
      </c>
      <c r="N479" s="672" t="s">
        <v>931</v>
      </c>
      <c r="O479" s="672" t="s">
        <v>13</v>
      </c>
      <c r="P479" s="1166">
        <v>43770</v>
      </c>
      <c r="Q479" s="672">
        <v>30.3</v>
      </c>
      <c r="R479" s="1166">
        <v>44377</v>
      </c>
      <c r="S479" s="672">
        <v>19.97</v>
      </c>
      <c r="T479" s="672">
        <v>20</v>
      </c>
      <c r="U479" s="672">
        <v>1.66</v>
      </c>
      <c r="V479" s="672" t="b">
        <v>1</v>
      </c>
      <c r="W479" s="672" t="s">
        <v>2226</v>
      </c>
      <c r="X479" s="672"/>
      <c r="Y479" s="672"/>
      <c r="Z479" s="672"/>
      <c r="AA479" s="672"/>
      <c r="AB479" s="672"/>
      <c r="AC479" s="672">
        <v>19.97</v>
      </c>
      <c r="AD479" s="672" t="s">
        <v>387</v>
      </c>
      <c r="AE479" s="672">
        <v>18.266666669999999</v>
      </c>
      <c r="AF479" s="672"/>
      <c r="AH479" s="2358" t="s">
        <v>932</v>
      </c>
    </row>
    <row r="480" spans="1:46">
      <c r="B480" s="672" t="s">
        <v>2210</v>
      </c>
      <c r="C480" s="672">
        <v>10</v>
      </c>
      <c r="D480" s="672" t="s">
        <v>928</v>
      </c>
      <c r="E480" s="672" t="s">
        <v>2227</v>
      </c>
      <c r="F480" s="672" t="s">
        <v>2227</v>
      </c>
      <c r="G480" s="672"/>
      <c r="H480" s="672"/>
      <c r="I480" s="672"/>
      <c r="J480" s="672"/>
      <c r="K480" s="672" t="s">
        <v>387</v>
      </c>
      <c r="L480" s="672" t="s">
        <v>540</v>
      </c>
      <c r="M480" s="672" t="s">
        <v>540</v>
      </c>
      <c r="N480" s="672" t="s">
        <v>931</v>
      </c>
      <c r="O480" s="672" t="s">
        <v>13</v>
      </c>
      <c r="P480" s="1166">
        <v>43770</v>
      </c>
      <c r="Q480" s="672">
        <v>30.6</v>
      </c>
      <c r="R480" s="1166">
        <v>44377</v>
      </c>
      <c r="S480" s="672">
        <v>19.97</v>
      </c>
      <c r="T480" s="672">
        <v>20</v>
      </c>
      <c r="U480" s="672">
        <v>1.66</v>
      </c>
      <c r="V480" s="672" t="b">
        <v>1</v>
      </c>
      <c r="W480" s="672" t="s">
        <v>2227</v>
      </c>
      <c r="X480" s="672"/>
      <c r="Y480" s="672"/>
      <c r="Z480" s="672"/>
      <c r="AA480" s="672"/>
      <c r="AB480" s="672"/>
      <c r="AC480" s="672">
        <v>19.97</v>
      </c>
      <c r="AD480" s="672" t="s">
        <v>387</v>
      </c>
      <c r="AE480" s="672">
        <v>18.266666669999999</v>
      </c>
      <c r="AF480" s="672"/>
      <c r="AH480" s="2358" t="s">
        <v>932</v>
      </c>
    </row>
    <row r="481" spans="2:34">
      <c r="B481" s="672" t="s">
        <v>2210</v>
      </c>
      <c r="C481" s="672">
        <v>11</v>
      </c>
      <c r="D481" s="672" t="s">
        <v>928</v>
      </c>
      <c r="E481" s="672" t="s">
        <v>2228</v>
      </c>
      <c r="F481" s="672" t="s">
        <v>2228</v>
      </c>
      <c r="G481" s="672"/>
      <c r="H481" s="672"/>
      <c r="I481" s="672"/>
      <c r="J481" s="672"/>
      <c r="K481" s="672" t="s">
        <v>387</v>
      </c>
      <c r="L481" s="672" t="s">
        <v>542</v>
      </c>
      <c r="M481" s="672" t="s">
        <v>542</v>
      </c>
      <c r="N481" s="672" t="s">
        <v>931</v>
      </c>
      <c r="O481" s="672" t="s">
        <v>13</v>
      </c>
      <c r="P481" s="1166">
        <v>43776</v>
      </c>
      <c r="Q481" s="672">
        <v>30.7</v>
      </c>
      <c r="R481" s="1166">
        <v>44377</v>
      </c>
      <c r="S481" s="672">
        <v>19.77</v>
      </c>
      <c r="T481" s="672">
        <v>20</v>
      </c>
      <c r="U481" s="672">
        <v>1.65</v>
      </c>
      <c r="V481" s="672" t="b">
        <v>1</v>
      </c>
      <c r="W481" s="672" t="s">
        <v>2228</v>
      </c>
      <c r="X481" s="672"/>
      <c r="Y481" s="672"/>
      <c r="Z481" s="672"/>
      <c r="AA481" s="672"/>
      <c r="AB481" s="672"/>
      <c r="AC481" s="672">
        <v>19.77</v>
      </c>
      <c r="AD481" s="672" t="s">
        <v>387</v>
      </c>
      <c r="AE481" s="672">
        <v>18.06666667</v>
      </c>
      <c r="AF481" s="672"/>
      <c r="AH481" s="2358" t="s">
        <v>932</v>
      </c>
    </row>
    <row r="482" spans="2:34">
      <c r="B482" s="672" t="s">
        <v>2210</v>
      </c>
      <c r="C482" s="672">
        <v>12</v>
      </c>
      <c r="D482" s="672" t="s">
        <v>928</v>
      </c>
      <c r="E482" s="672" t="s">
        <v>2229</v>
      </c>
      <c r="F482" s="672" t="s">
        <v>2229</v>
      </c>
      <c r="G482" s="672"/>
      <c r="H482" s="672"/>
      <c r="I482" s="672"/>
      <c r="J482" s="672"/>
      <c r="K482" s="672" t="s">
        <v>387</v>
      </c>
      <c r="L482" s="672" t="s">
        <v>544</v>
      </c>
      <c r="M482" s="672" t="s">
        <v>544</v>
      </c>
      <c r="N482" s="672" t="s">
        <v>931</v>
      </c>
      <c r="O482" s="672" t="s">
        <v>13</v>
      </c>
      <c r="P482" s="1166">
        <v>43776</v>
      </c>
      <c r="Q482" s="672">
        <v>30.5</v>
      </c>
      <c r="R482" s="1166">
        <v>44370</v>
      </c>
      <c r="S482" s="672">
        <v>19.2</v>
      </c>
      <c r="T482" s="672">
        <v>19</v>
      </c>
      <c r="U482" s="672">
        <v>1.6</v>
      </c>
      <c r="V482" s="672"/>
      <c r="W482" s="672" t="s">
        <v>2229</v>
      </c>
      <c r="X482" s="672"/>
      <c r="Y482" s="672"/>
      <c r="Z482" s="672"/>
      <c r="AA482" s="672"/>
      <c r="AB482" s="672" t="s">
        <v>2230</v>
      </c>
      <c r="AC482" s="672" t="e">
        <v>#VALUE!</v>
      </c>
      <c r="AD482" s="672" t="s">
        <v>387</v>
      </c>
      <c r="AE482" s="672">
        <v>18.06666667</v>
      </c>
      <c r="AF482" s="672"/>
      <c r="AH482" s="2358" t="s">
        <v>932</v>
      </c>
    </row>
    <row r="483" spans="2:34">
      <c r="B483" s="672" t="s">
        <v>2210</v>
      </c>
      <c r="C483" s="672">
        <v>13</v>
      </c>
      <c r="D483" s="672" t="s">
        <v>928</v>
      </c>
      <c r="E483" s="672" t="s">
        <v>2231</v>
      </c>
      <c r="F483" s="672" t="s">
        <v>2231</v>
      </c>
      <c r="G483" s="672"/>
      <c r="H483" s="672"/>
      <c r="I483" s="672"/>
      <c r="J483" s="672"/>
      <c r="K483" s="672" t="s">
        <v>387</v>
      </c>
      <c r="L483" s="672" t="s">
        <v>546</v>
      </c>
      <c r="M483" s="672" t="s">
        <v>546</v>
      </c>
      <c r="N483" s="672" t="s">
        <v>931</v>
      </c>
      <c r="O483" s="672" t="s">
        <v>13</v>
      </c>
      <c r="P483" s="1166">
        <v>43776</v>
      </c>
      <c r="Q483" s="672">
        <v>27.7</v>
      </c>
      <c r="R483" s="1166">
        <v>44370</v>
      </c>
      <c r="S483" s="672">
        <v>19.2</v>
      </c>
      <c r="T483" s="672">
        <v>19</v>
      </c>
      <c r="U483" s="672">
        <v>1.6</v>
      </c>
      <c r="V483" s="672"/>
      <c r="W483" s="672" t="s">
        <v>2231</v>
      </c>
      <c r="X483" s="672"/>
      <c r="Y483" s="672"/>
      <c r="Z483" s="672"/>
      <c r="AA483" s="672"/>
      <c r="AB483" s="672" t="s">
        <v>2232</v>
      </c>
      <c r="AC483" s="672" t="e">
        <v>#VALUE!</v>
      </c>
      <c r="AD483" s="672" t="s">
        <v>387</v>
      </c>
      <c r="AE483" s="672">
        <v>18.06666667</v>
      </c>
      <c r="AF483" s="672"/>
      <c r="AH483" s="2358" t="s">
        <v>932</v>
      </c>
    </row>
    <row r="484" spans="2:34">
      <c r="B484" s="672" t="s">
        <v>2210</v>
      </c>
      <c r="C484" s="672">
        <v>14</v>
      </c>
      <c r="D484" s="672" t="s">
        <v>928</v>
      </c>
      <c r="E484" s="672" t="s">
        <v>2233</v>
      </c>
      <c r="F484" s="672" t="s">
        <v>2233</v>
      </c>
      <c r="G484" s="672"/>
      <c r="H484" s="672"/>
      <c r="I484" s="672"/>
      <c r="J484" s="672"/>
      <c r="K484" s="672" t="s">
        <v>387</v>
      </c>
      <c r="L484" s="672" t="s">
        <v>548</v>
      </c>
      <c r="M484" s="672" t="s">
        <v>548</v>
      </c>
      <c r="N484" s="672" t="s">
        <v>931</v>
      </c>
      <c r="O484" s="672" t="s">
        <v>13</v>
      </c>
      <c r="P484" s="1166">
        <v>43776</v>
      </c>
      <c r="Q484" s="672">
        <v>36.5</v>
      </c>
      <c r="R484" s="1166">
        <v>44377</v>
      </c>
      <c r="S484" s="672">
        <v>19.77</v>
      </c>
      <c r="T484" s="672">
        <v>20</v>
      </c>
      <c r="U484" s="672">
        <v>1.65</v>
      </c>
      <c r="V484" s="672" t="b">
        <v>1</v>
      </c>
      <c r="W484" s="672" t="s">
        <v>2233</v>
      </c>
      <c r="X484" s="672"/>
      <c r="Y484" s="672"/>
      <c r="Z484" s="672"/>
      <c r="AA484" s="672"/>
      <c r="AB484" s="672"/>
      <c r="AC484" s="672">
        <v>19.77</v>
      </c>
      <c r="AD484" s="672" t="s">
        <v>387</v>
      </c>
      <c r="AE484" s="672">
        <v>18.06666667</v>
      </c>
      <c r="AF484" s="672"/>
      <c r="AH484" s="2358" t="s">
        <v>932</v>
      </c>
    </row>
    <row r="485" spans="2:34">
      <c r="B485" s="672" t="s">
        <v>2210</v>
      </c>
      <c r="C485" s="672">
        <v>15</v>
      </c>
      <c r="D485" s="672" t="s">
        <v>928</v>
      </c>
      <c r="E485" s="672" t="s">
        <v>2234</v>
      </c>
      <c r="F485" s="672" t="s">
        <v>2234</v>
      </c>
      <c r="G485" s="672"/>
      <c r="H485" s="672"/>
      <c r="I485" s="672"/>
      <c r="J485" s="672"/>
      <c r="K485" s="672" t="s">
        <v>387</v>
      </c>
      <c r="L485" s="672" t="s">
        <v>550</v>
      </c>
      <c r="M485" s="672" t="s">
        <v>550</v>
      </c>
      <c r="N485" s="672" t="s">
        <v>931</v>
      </c>
      <c r="O485" s="672" t="s">
        <v>13</v>
      </c>
      <c r="P485" s="1166">
        <v>43776</v>
      </c>
      <c r="Q485" s="672">
        <v>30.1</v>
      </c>
      <c r="R485" s="1166">
        <v>44370</v>
      </c>
      <c r="S485" s="672">
        <v>19.2</v>
      </c>
      <c r="T485" s="672">
        <v>19</v>
      </c>
      <c r="U485" s="672">
        <v>1.6</v>
      </c>
      <c r="V485" s="672"/>
      <c r="W485" s="672" t="s">
        <v>2234</v>
      </c>
      <c r="X485" s="672"/>
      <c r="Y485" s="672"/>
      <c r="Z485" s="672"/>
      <c r="AA485" s="672"/>
      <c r="AB485" s="672" t="s">
        <v>2235</v>
      </c>
      <c r="AC485" s="672" t="e">
        <v>#VALUE!</v>
      </c>
      <c r="AD485" s="672" t="s">
        <v>387</v>
      </c>
      <c r="AE485" s="672">
        <v>18.06666667</v>
      </c>
      <c r="AF485" s="672"/>
      <c r="AH485" s="2358" t="s">
        <v>932</v>
      </c>
    </row>
    <row r="486" spans="2:34">
      <c r="B486" s="672" t="s">
        <v>2210</v>
      </c>
      <c r="C486" s="672">
        <v>16</v>
      </c>
      <c r="D486" s="672" t="s">
        <v>928</v>
      </c>
      <c r="E486" s="672" t="s">
        <v>2236</v>
      </c>
      <c r="F486" s="672" t="s">
        <v>2236</v>
      </c>
      <c r="G486" s="672"/>
      <c r="H486" s="672"/>
      <c r="I486" s="672"/>
      <c r="J486" s="672"/>
      <c r="K486" s="672" t="s">
        <v>387</v>
      </c>
      <c r="L486" s="672" t="s">
        <v>552</v>
      </c>
      <c r="M486" s="672" t="s">
        <v>552</v>
      </c>
      <c r="N486" s="672" t="s">
        <v>931</v>
      </c>
      <c r="O486" s="672" t="s">
        <v>13</v>
      </c>
      <c r="P486" s="1166">
        <v>43653</v>
      </c>
      <c r="Q486" s="672">
        <v>35.1</v>
      </c>
      <c r="R486" s="1166">
        <v>44370</v>
      </c>
      <c r="S486" s="672">
        <v>19.2</v>
      </c>
      <c r="T486" s="672">
        <v>19</v>
      </c>
      <c r="U486" s="672">
        <v>1.6</v>
      </c>
      <c r="V486" s="672"/>
      <c r="W486" s="672" t="s">
        <v>2236</v>
      </c>
      <c r="X486" s="672" t="s">
        <v>2237</v>
      </c>
      <c r="Y486" s="672"/>
      <c r="Z486" s="672"/>
      <c r="AA486" s="672"/>
      <c r="AB486" s="672" t="s">
        <v>2238</v>
      </c>
      <c r="AC486" s="672" t="e">
        <v>#VALUE!</v>
      </c>
      <c r="AD486" s="672" t="s">
        <v>387</v>
      </c>
      <c r="AE486" s="672">
        <v>22.166666670000001</v>
      </c>
      <c r="AF486" s="672"/>
      <c r="AH486" s="2358" t="s">
        <v>932</v>
      </c>
    </row>
    <row r="487" spans="2:34">
      <c r="B487" s="672" t="s">
        <v>2239</v>
      </c>
      <c r="C487" s="672">
        <v>1</v>
      </c>
      <c r="D487" s="672" t="s">
        <v>928</v>
      </c>
      <c r="E487" s="672" t="s">
        <v>2240</v>
      </c>
      <c r="F487" s="672" t="s">
        <v>2240</v>
      </c>
      <c r="G487" s="672"/>
      <c r="H487" s="672"/>
      <c r="I487" s="672"/>
      <c r="J487" s="672"/>
      <c r="K487" s="672" t="s">
        <v>387</v>
      </c>
      <c r="L487" s="672" t="s">
        <v>2241</v>
      </c>
      <c r="M487" s="672" t="s">
        <v>2241</v>
      </c>
      <c r="N487" s="672" t="s">
        <v>1039</v>
      </c>
      <c r="O487" s="672" t="s">
        <v>13</v>
      </c>
      <c r="P487" s="1166">
        <v>43583</v>
      </c>
      <c r="Q487" s="672">
        <v>28.4</v>
      </c>
      <c r="R487" s="1166">
        <v>44210</v>
      </c>
      <c r="S487" s="672">
        <v>20.53</v>
      </c>
      <c r="T487" s="672">
        <v>21</v>
      </c>
      <c r="U487" s="672">
        <v>1.71</v>
      </c>
      <c r="V487" s="672" t="b">
        <v>1</v>
      </c>
      <c r="W487" s="672" t="s">
        <v>2242</v>
      </c>
      <c r="X487" s="672" t="s">
        <v>2243</v>
      </c>
      <c r="Y487" s="672" t="s">
        <v>2244</v>
      </c>
      <c r="Z487" s="672">
        <v>105</v>
      </c>
      <c r="AA487" s="672">
        <v>27</v>
      </c>
      <c r="AB487" s="672">
        <v>20.53</v>
      </c>
      <c r="AC487" s="672">
        <v>20.53</v>
      </c>
      <c r="AD487" s="672" t="s">
        <v>387</v>
      </c>
      <c r="AE487" s="672">
        <v>18.2</v>
      </c>
      <c r="AF487" s="672"/>
      <c r="AH487" s="2358" t="s">
        <v>932</v>
      </c>
    </row>
    <row r="488" spans="2:34">
      <c r="B488" s="672" t="s">
        <v>2239</v>
      </c>
      <c r="C488" s="672">
        <v>2</v>
      </c>
      <c r="D488" s="672" t="s">
        <v>928</v>
      </c>
      <c r="E488" s="672" t="s">
        <v>2245</v>
      </c>
      <c r="F488" s="672" t="s">
        <v>2245</v>
      </c>
      <c r="G488" s="672"/>
      <c r="H488" s="672"/>
      <c r="I488" s="672"/>
      <c r="J488" s="672"/>
      <c r="K488" s="672" t="s">
        <v>387</v>
      </c>
      <c r="L488" s="672" t="s">
        <v>2246</v>
      </c>
      <c r="M488" s="672" t="s">
        <v>2246</v>
      </c>
      <c r="N488" s="672" t="s">
        <v>1039</v>
      </c>
      <c r="O488" s="672" t="s">
        <v>13</v>
      </c>
      <c r="P488" s="1166">
        <v>43688</v>
      </c>
      <c r="Q488" s="672">
        <v>31</v>
      </c>
      <c r="R488" s="1166">
        <v>44210</v>
      </c>
      <c r="S488" s="672">
        <v>17.100000000000001</v>
      </c>
      <c r="T488" s="672">
        <v>17</v>
      </c>
      <c r="U488" s="672">
        <v>1.43</v>
      </c>
      <c r="V488" s="672" t="b">
        <v>1</v>
      </c>
      <c r="W488" s="672" t="s">
        <v>2247</v>
      </c>
      <c r="X488" s="672" t="s">
        <v>2248</v>
      </c>
      <c r="Y488" s="672" t="s">
        <v>2249</v>
      </c>
      <c r="Z488" s="672">
        <v>107</v>
      </c>
      <c r="AA488" s="672">
        <v>26</v>
      </c>
      <c r="AB488" s="672">
        <v>17.100000000000001</v>
      </c>
      <c r="AC488" s="672">
        <v>17.100000000000001</v>
      </c>
      <c r="AD488" s="672" t="s">
        <v>387</v>
      </c>
      <c r="AE488" s="672">
        <v>14.7</v>
      </c>
      <c r="AF488" s="672"/>
      <c r="AH488" s="2358" t="s">
        <v>932</v>
      </c>
    </row>
    <row r="489" spans="2:34">
      <c r="B489" s="672" t="s">
        <v>2239</v>
      </c>
      <c r="C489" s="672">
        <v>3</v>
      </c>
      <c r="D489" s="672" t="s">
        <v>928</v>
      </c>
      <c r="E489" s="672" t="s">
        <v>2250</v>
      </c>
      <c r="F489" s="672" t="s">
        <v>2250</v>
      </c>
      <c r="G489" s="672"/>
      <c r="H489" s="672"/>
      <c r="I489" s="672"/>
      <c r="J489" s="672"/>
      <c r="K489" s="672" t="s">
        <v>387</v>
      </c>
      <c r="L489" s="672" t="s">
        <v>2251</v>
      </c>
      <c r="M489" s="672" t="s">
        <v>2251</v>
      </c>
      <c r="N489" s="672" t="s">
        <v>1039</v>
      </c>
      <c r="O489" s="672" t="s">
        <v>949</v>
      </c>
      <c r="P489" s="1166">
        <v>43798</v>
      </c>
      <c r="Q489" s="672">
        <v>31.8</v>
      </c>
      <c r="R489" s="1166">
        <v>44210</v>
      </c>
      <c r="S489" s="672">
        <v>13.5</v>
      </c>
      <c r="T489" s="672">
        <v>14</v>
      </c>
      <c r="U489" s="672">
        <v>1.1299999999999999</v>
      </c>
      <c r="V489" s="672" t="b">
        <v>0</v>
      </c>
      <c r="W489" s="672" t="s">
        <v>2252</v>
      </c>
      <c r="X489" s="672" t="s">
        <v>2253</v>
      </c>
      <c r="Y489" s="672" t="s">
        <v>2254</v>
      </c>
      <c r="Z489" s="672">
        <v>116</v>
      </c>
      <c r="AA489" s="672">
        <v>27</v>
      </c>
      <c r="AB489" s="672">
        <v>13.5</v>
      </c>
      <c r="AC489" s="672">
        <v>13.5</v>
      </c>
      <c r="AD489" s="672" t="s">
        <v>387</v>
      </c>
      <c r="AE489" s="672">
        <v>11.03</v>
      </c>
      <c r="AF489" s="672"/>
      <c r="AH489" s="2358" t="s">
        <v>932</v>
      </c>
    </row>
    <row r="490" spans="2:34">
      <c r="B490" s="672" t="s">
        <v>2239</v>
      </c>
      <c r="C490" s="672">
        <v>4</v>
      </c>
      <c r="D490" s="672" t="s">
        <v>928</v>
      </c>
      <c r="E490" s="672" t="s">
        <v>2255</v>
      </c>
      <c r="F490" s="672" t="s">
        <v>2255</v>
      </c>
      <c r="G490" s="672"/>
      <c r="H490" s="672"/>
      <c r="I490" s="672"/>
      <c r="J490" s="672"/>
      <c r="K490" s="672" t="s">
        <v>387</v>
      </c>
      <c r="L490" s="672" t="s">
        <v>2256</v>
      </c>
      <c r="M490" s="672" t="s">
        <v>2256</v>
      </c>
      <c r="N490" s="672" t="s">
        <v>1039</v>
      </c>
      <c r="O490" s="672" t="s">
        <v>949</v>
      </c>
      <c r="P490" s="1166">
        <v>43583</v>
      </c>
      <c r="Q490" s="672">
        <v>28</v>
      </c>
      <c r="R490" s="1166">
        <v>44210</v>
      </c>
      <c r="S490" s="672">
        <v>20.53</v>
      </c>
      <c r="T490" s="672">
        <v>21</v>
      </c>
      <c r="U490" s="672">
        <v>1.71</v>
      </c>
      <c r="V490" s="672" t="b">
        <v>1</v>
      </c>
      <c r="W490" s="672" t="s">
        <v>2257</v>
      </c>
      <c r="X490" s="672" t="s">
        <v>2258</v>
      </c>
      <c r="Y490" s="672" t="s">
        <v>2259</v>
      </c>
      <c r="Z490" s="672">
        <v>111</v>
      </c>
      <c r="AA490" s="672">
        <v>27</v>
      </c>
      <c r="AB490" s="672">
        <v>20.53</v>
      </c>
      <c r="AC490" s="672">
        <v>20.53</v>
      </c>
      <c r="AD490" s="672" t="s">
        <v>387</v>
      </c>
      <c r="AE490" s="672">
        <v>18.2</v>
      </c>
      <c r="AF490" s="672"/>
      <c r="AH490" s="2358" t="s">
        <v>932</v>
      </c>
    </row>
    <row r="491" spans="2:34">
      <c r="B491" s="672" t="s">
        <v>2260</v>
      </c>
      <c r="C491" s="672">
        <v>1</v>
      </c>
      <c r="D491" s="672" t="s">
        <v>928</v>
      </c>
      <c r="E491" s="672" t="s">
        <v>2261</v>
      </c>
      <c r="F491" s="672" t="s">
        <v>2261</v>
      </c>
      <c r="G491" s="672"/>
      <c r="H491" s="672"/>
      <c r="I491" s="672"/>
      <c r="J491" s="672"/>
      <c r="K491" s="672" t="s">
        <v>387</v>
      </c>
      <c r="L491" s="672" t="s">
        <v>2261</v>
      </c>
      <c r="M491" s="672" t="s">
        <v>2206</v>
      </c>
      <c r="N491" s="672" t="s">
        <v>948</v>
      </c>
      <c r="O491" s="672" t="s">
        <v>949</v>
      </c>
      <c r="P491" s="1166">
        <v>43997</v>
      </c>
      <c r="Q491" s="672">
        <v>29.5</v>
      </c>
      <c r="R491" s="1166">
        <v>44242</v>
      </c>
      <c r="S491" s="672">
        <v>8</v>
      </c>
      <c r="T491" s="672">
        <v>8</v>
      </c>
      <c r="U491" s="672">
        <v>0.67</v>
      </c>
      <c r="V491" s="672" t="b">
        <v>0</v>
      </c>
      <c r="W491" s="672" t="s">
        <v>2262</v>
      </c>
      <c r="X491" s="672"/>
      <c r="Y491" s="672"/>
      <c r="Z491" s="672"/>
      <c r="AA491" s="672"/>
      <c r="AB491" s="672">
        <v>8</v>
      </c>
      <c r="AC491" s="672">
        <v>8</v>
      </c>
      <c r="AD491" s="672" t="s">
        <v>387</v>
      </c>
      <c r="AE491" s="672"/>
      <c r="AF491" s="672"/>
      <c r="AH491" s="2358" t="s">
        <v>932</v>
      </c>
    </row>
    <row r="492" spans="2:34" ht="15.75">
      <c r="B492" s="672" t="s">
        <v>2263</v>
      </c>
      <c r="C492" s="672">
        <v>1</v>
      </c>
      <c r="D492" s="672" t="s">
        <v>928</v>
      </c>
      <c r="E492" s="672" t="s">
        <v>2264</v>
      </c>
      <c r="F492" s="672" t="s">
        <v>2264</v>
      </c>
      <c r="G492" s="672"/>
      <c r="H492" s="672"/>
      <c r="I492" s="672"/>
      <c r="J492" s="672"/>
      <c r="K492" s="672" t="s">
        <v>141</v>
      </c>
      <c r="L492" s="672" t="s">
        <v>2265</v>
      </c>
      <c r="M492" s="672" t="s">
        <v>2265</v>
      </c>
      <c r="N492" s="672" t="s">
        <v>1039</v>
      </c>
      <c r="O492" s="672" t="s">
        <v>949</v>
      </c>
      <c r="P492" s="1166">
        <v>43844</v>
      </c>
      <c r="Q492" s="672">
        <v>36.4</v>
      </c>
      <c r="R492" s="1166">
        <v>44256</v>
      </c>
      <c r="S492" s="672">
        <v>13.57</v>
      </c>
      <c r="T492" s="672">
        <v>14</v>
      </c>
      <c r="U492" s="672">
        <v>1.1299999999999999</v>
      </c>
      <c r="V492" s="672" t="b">
        <v>0</v>
      </c>
      <c r="W492" s="672" t="s">
        <v>2266</v>
      </c>
      <c r="X492" s="672" t="s">
        <v>2267</v>
      </c>
      <c r="Y492" s="672" t="s">
        <v>2268</v>
      </c>
      <c r="Z492" s="672">
        <v>102</v>
      </c>
      <c r="AA492" s="672">
        <v>26</v>
      </c>
      <c r="AB492" s="672">
        <v>13.57</v>
      </c>
      <c r="AC492" s="672">
        <v>13.57</v>
      </c>
      <c r="AD492" s="672" t="s">
        <v>141</v>
      </c>
      <c r="AE492" s="1859">
        <v>11.87</v>
      </c>
      <c r="AF492" s="672"/>
      <c r="AH492" s="2358" t="s">
        <v>141</v>
      </c>
    </row>
    <row r="493" spans="2:34" ht="15.75">
      <c r="B493" s="672" t="s">
        <v>2263</v>
      </c>
      <c r="C493" s="672">
        <v>2</v>
      </c>
      <c r="D493" s="672" t="s">
        <v>928</v>
      </c>
      <c r="E493" s="672" t="s">
        <v>2269</v>
      </c>
      <c r="F493" s="672" t="s">
        <v>2269</v>
      </c>
      <c r="G493" s="672"/>
      <c r="H493" s="672"/>
      <c r="I493" s="672"/>
      <c r="J493" s="672"/>
      <c r="K493" s="672" t="s">
        <v>141</v>
      </c>
      <c r="L493" s="672" t="s">
        <v>2270</v>
      </c>
      <c r="M493" s="672" t="s">
        <v>2270</v>
      </c>
      <c r="N493" s="672" t="s">
        <v>1039</v>
      </c>
      <c r="O493" s="672" t="s">
        <v>949</v>
      </c>
      <c r="P493" s="1166">
        <v>43844</v>
      </c>
      <c r="Q493" s="672">
        <v>35.4</v>
      </c>
      <c r="R493" s="1166">
        <v>44256</v>
      </c>
      <c r="S493" s="672">
        <v>13.57</v>
      </c>
      <c r="T493" s="672">
        <v>14</v>
      </c>
      <c r="U493" s="672">
        <v>1.1299999999999999</v>
      </c>
      <c r="V493" s="672" t="b">
        <v>0</v>
      </c>
      <c r="W493" s="672" t="s">
        <v>2271</v>
      </c>
      <c r="X493" s="672" t="s">
        <v>2272</v>
      </c>
      <c r="Y493" s="672" t="s">
        <v>2273</v>
      </c>
      <c r="Z493" s="672">
        <v>109</v>
      </c>
      <c r="AA493" s="672">
        <v>26</v>
      </c>
      <c r="AB493" s="672">
        <v>13.57</v>
      </c>
      <c r="AC493" s="672">
        <v>13.57</v>
      </c>
      <c r="AD493" s="672" t="s">
        <v>141</v>
      </c>
      <c r="AE493" s="1859">
        <v>11.87</v>
      </c>
      <c r="AF493" s="672"/>
      <c r="AH493" s="2358" t="s">
        <v>141</v>
      </c>
    </row>
    <row r="494" spans="2:34" ht="15.75">
      <c r="B494" s="672" t="s">
        <v>2263</v>
      </c>
      <c r="C494" s="672">
        <v>3</v>
      </c>
      <c r="D494" s="672" t="s">
        <v>928</v>
      </c>
      <c r="E494" s="672" t="s">
        <v>2274</v>
      </c>
      <c r="F494" s="672" t="s">
        <v>2274</v>
      </c>
      <c r="G494" s="672"/>
      <c r="H494" s="672"/>
      <c r="I494" s="672"/>
      <c r="J494" s="672"/>
      <c r="K494" s="672" t="s">
        <v>141</v>
      </c>
      <c r="L494" s="672" t="s">
        <v>2275</v>
      </c>
      <c r="M494" s="672" t="s">
        <v>2275</v>
      </c>
      <c r="N494" s="672" t="s">
        <v>1039</v>
      </c>
      <c r="O494" s="672" t="s">
        <v>949</v>
      </c>
      <c r="P494" s="1166">
        <v>43850</v>
      </c>
      <c r="Q494" s="672">
        <v>46.8</v>
      </c>
      <c r="R494" s="1166">
        <v>44256</v>
      </c>
      <c r="S494" s="672">
        <v>13.37</v>
      </c>
      <c r="T494" s="672">
        <v>13</v>
      </c>
      <c r="U494" s="672">
        <v>1.1100000000000001</v>
      </c>
      <c r="V494" s="672" t="b">
        <v>0</v>
      </c>
      <c r="W494" s="672" t="s">
        <v>2276</v>
      </c>
      <c r="X494" s="672" t="s">
        <v>2277</v>
      </c>
      <c r="Y494" s="672" t="s">
        <v>2278</v>
      </c>
      <c r="Z494" s="672">
        <v>113</v>
      </c>
      <c r="AA494" s="672">
        <v>25</v>
      </c>
      <c r="AB494" s="672">
        <v>13.37</v>
      </c>
      <c r="AC494" s="672">
        <v>13.37</v>
      </c>
      <c r="AD494" s="672" t="s">
        <v>141</v>
      </c>
      <c r="AE494" s="1859">
        <v>11.67</v>
      </c>
      <c r="AF494" s="672"/>
      <c r="AH494" s="2358" t="s">
        <v>141</v>
      </c>
    </row>
    <row r="495" spans="2:34" ht="15.75">
      <c r="B495" s="672" t="s">
        <v>2263</v>
      </c>
      <c r="C495" s="672">
        <v>4</v>
      </c>
      <c r="D495" s="672" t="s">
        <v>928</v>
      </c>
      <c r="E495" s="672" t="s">
        <v>2279</v>
      </c>
      <c r="F495" s="672" t="s">
        <v>2279</v>
      </c>
      <c r="G495" s="672"/>
      <c r="H495" s="672"/>
      <c r="I495" s="672"/>
      <c r="J495" s="672"/>
      <c r="K495" s="672" t="s">
        <v>141</v>
      </c>
      <c r="L495" s="672" t="s">
        <v>2280</v>
      </c>
      <c r="M495" s="672" t="s">
        <v>2280</v>
      </c>
      <c r="N495" s="672" t="s">
        <v>1039</v>
      </c>
      <c r="O495" s="672" t="s">
        <v>13</v>
      </c>
      <c r="P495" s="1166">
        <v>43823</v>
      </c>
      <c r="Q495" s="672">
        <v>41.2</v>
      </c>
      <c r="R495" s="1166">
        <v>44256</v>
      </c>
      <c r="S495" s="672">
        <v>14.23</v>
      </c>
      <c r="T495" s="672">
        <v>14</v>
      </c>
      <c r="U495" s="672">
        <v>1.19</v>
      </c>
      <c r="V495" s="672" t="b">
        <v>0</v>
      </c>
      <c r="W495" s="672" t="s">
        <v>2281</v>
      </c>
      <c r="X495" s="672" t="s">
        <v>2282</v>
      </c>
      <c r="Y495" s="672" t="s">
        <v>2283</v>
      </c>
      <c r="Z495" s="672">
        <v>130</v>
      </c>
      <c r="AA495" s="672">
        <v>28</v>
      </c>
      <c r="AB495" s="672">
        <v>14.23</v>
      </c>
      <c r="AC495" s="672">
        <v>14.23</v>
      </c>
      <c r="AD495" s="672" t="s">
        <v>141</v>
      </c>
      <c r="AE495" s="1859">
        <v>12.53</v>
      </c>
      <c r="AF495" s="672"/>
      <c r="AH495" s="2358" t="s">
        <v>141</v>
      </c>
    </row>
    <row r="496" spans="2:34" ht="15.75">
      <c r="B496" s="672" t="s">
        <v>2263</v>
      </c>
      <c r="C496" s="672">
        <v>5</v>
      </c>
      <c r="D496" s="672" t="s">
        <v>928</v>
      </c>
      <c r="E496" s="672" t="s">
        <v>2284</v>
      </c>
      <c r="F496" s="672" t="s">
        <v>2284</v>
      </c>
      <c r="G496" s="672"/>
      <c r="H496" s="672"/>
      <c r="I496" s="672"/>
      <c r="J496" s="672"/>
      <c r="K496" s="672" t="s">
        <v>141</v>
      </c>
      <c r="L496" s="672" t="s">
        <v>2285</v>
      </c>
      <c r="M496" s="672" t="s">
        <v>2285</v>
      </c>
      <c r="N496" s="672" t="s">
        <v>1039</v>
      </c>
      <c r="O496" s="672" t="s">
        <v>13</v>
      </c>
      <c r="P496" s="1166">
        <v>43823</v>
      </c>
      <c r="Q496" s="672">
        <v>34.5</v>
      </c>
      <c r="R496" s="1166">
        <v>44256</v>
      </c>
      <c r="S496" s="672">
        <v>14.23</v>
      </c>
      <c r="T496" s="672">
        <v>14</v>
      </c>
      <c r="U496" s="672">
        <v>1.19</v>
      </c>
      <c r="V496" s="672" t="b">
        <v>0</v>
      </c>
      <c r="W496" s="672" t="s">
        <v>2286</v>
      </c>
      <c r="X496" s="672" t="s">
        <v>2287</v>
      </c>
      <c r="Y496" s="672" t="s">
        <v>2288</v>
      </c>
      <c r="Z496" s="672">
        <v>102</v>
      </c>
      <c r="AA496" s="672">
        <v>26</v>
      </c>
      <c r="AB496" s="672">
        <v>14.23</v>
      </c>
      <c r="AC496" s="672">
        <v>14.23</v>
      </c>
      <c r="AD496" s="672" t="s">
        <v>141</v>
      </c>
      <c r="AE496" s="1859">
        <v>12.53</v>
      </c>
      <c r="AF496" s="672"/>
      <c r="AH496" s="2358" t="s">
        <v>141</v>
      </c>
    </row>
    <row r="497" spans="1:51" ht="15.75">
      <c r="B497" s="672" t="s">
        <v>2263</v>
      </c>
      <c r="C497" s="672">
        <v>6</v>
      </c>
      <c r="D497" s="672" t="s">
        <v>928</v>
      </c>
      <c r="E497" s="672" t="s">
        <v>2289</v>
      </c>
      <c r="F497" s="672" t="s">
        <v>2289</v>
      </c>
      <c r="G497" s="672"/>
      <c r="H497" s="672"/>
      <c r="I497" s="672"/>
      <c r="J497" s="672"/>
      <c r="K497" s="672" t="s">
        <v>141</v>
      </c>
      <c r="L497" s="672" t="s">
        <v>2290</v>
      </c>
      <c r="M497" s="672" t="s">
        <v>2290</v>
      </c>
      <c r="N497" s="672" t="s">
        <v>937</v>
      </c>
      <c r="O497" s="672" t="s">
        <v>13</v>
      </c>
      <c r="P497" s="1166">
        <v>43788</v>
      </c>
      <c r="Q497" s="672">
        <v>44.1</v>
      </c>
      <c r="R497" s="1166">
        <v>44256</v>
      </c>
      <c r="S497" s="672">
        <v>15.4</v>
      </c>
      <c r="T497" s="672">
        <v>15</v>
      </c>
      <c r="U497" s="672">
        <v>1.28</v>
      </c>
      <c r="V497" s="672" t="b">
        <v>0</v>
      </c>
      <c r="W497" s="672" t="s">
        <v>2291</v>
      </c>
      <c r="X497" s="672" t="s">
        <v>2292</v>
      </c>
      <c r="Y497" s="672" t="s">
        <v>2293</v>
      </c>
      <c r="Z497" s="672">
        <v>106</v>
      </c>
      <c r="AA497" s="672">
        <v>26</v>
      </c>
      <c r="AB497" s="672">
        <v>15.4</v>
      </c>
      <c r="AC497" s="672">
        <v>15.4</v>
      </c>
      <c r="AD497" s="672" t="s">
        <v>141</v>
      </c>
      <c r="AE497" s="1859">
        <v>13.7</v>
      </c>
      <c r="AF497" s="672"/>
      <c r="AH497" s="2358" t="s">
        <v>141</v>
      </c>
    </row>
    <row r="498" spans="1:51" s="327" customFormat="1" ht="15.75">
      <c r="A498" s="2209"/>
      <c r="B498" s="672" t="s">
        <v>2263</v>
      </c>
      <c r="C498" s="672">
        <v>7</v>
      </c>
      <c r="D498" s="672" t="s">
        <v>928</v>
      </c>
      <c r="E498" s="672" t="s">
        <v>2294</v>
      </c>
      <c r="F498" s="672" t="s">
        <v>2294</v>
      </c>
      <c r="G498" s="672"/>
      <c r="H498" s="672"/>
      <c r="I498" s="672"/>
      <c r="J498" s="672"/>
      <c r="K498" s="672" t="s">
        <v>141</v>
      </c>
      <c r="L498" s="672" t="s">
        <v>2295</v>
      </c>
      <c r="M498" s="672" t="s">
        <v>2295</v>
      </c>
      <c r="N498" s="672" t="s">
        <v>937</v>
      </c>
      <c r="O498" s="672" t="s">
        <v>13</v>
      </c>
      <c r="P498" s="1166">
        <v>43807</v>
      </c>
      <c r="Q498" s="672">
        <v>36.6</v>
      </c>
      <c r="R498" s="1166">
        <v>44256</v>
      </c>
      <c r="S498" s="672">
        <v>14.77</v>
      </c>
      <c r="T498" s="672">
        <v>15</v>
      </c>
      <c r="U498" s="672">
        <v>1.23</v>
      </c>
      <c r="V498" s="672" t="b">
        <v>0</v>
      </c>
      <c r="W498" s="672" t="s">
        <v>2296</v>
      </c>
      <c r="X498" s="672" t="s">
        <v>2297</v>
      </c>
      <c r="Y498" s="672" t="s">
        <v>2298</v>
      </c>
      <c r="Z498" s="672">
        <v>106</v>
      </c>
      <c r="AA498" s="672">
        <v>26</v>
      </c>
      <c r="AB498" s="672">
        <v>14.77</v>
      </c>
      <c r="AC498" s="672">
        <v>14.77</v>
      </c>
      <c r="AD498" s="672" t="s">
        <v>141</v>
      </c>
      <c r="AE498" s="1859">
        <v>13.07</v>
      </c>
      <c r="AF498" s="672"/>
      <c r="AG498"/>
      <c r="AH498" s="2358" t="s">
        <v>141</v>
      </c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</row>
    <row r="499" spans="1:51" ht="15.75">
      <c r="B499" s="672" t="s">
        <v>2263</v>
      </c>
      <c r="C499" s="672">
        <v>8</v>
      </c>
      <c r="D499" s="672" t="s">
        <v>928</v>
      </c>
      <c r="E499" s="672" t="s">
        <v>2299</v>
      </c>
      <c r="F499" s="672" t="s">
        <v>2299</v>
      </c>
      <c r="G499" s="672"/>
      <c r="H499" s="672"/>
      <c r="I499" s="672"/>
      <c r="J499" s="672"/>
      <c r="K499" s="672" t="s">
        <v>141</v>
      </c>
      <c r="L499" s="672" t="s">
        <v>2300</v>
      </c>
      <c r="M499" s="672" t="s">
        <v>2300</v>
      </c>
      <c r="N499" s="672" t="s">
        <v>937</v>
      </c>
      <c r="O499" s="672" t="s">
        <v>949</v>
      </c>
      <c r="P499" s="1166">
        <v>43880</v>
      </c>
      <c r="Q499" s="672">
        <v>31.4</v>
      </c>
      <c r="R499" s="1166">
        <v>44256</v>
      </c>
      <c r="S499" s="672">
        <v>12.4</v>
      </c>
      <c r="T499" s="672">
        <v>12</v>
      </c>
      <c r="U499" s="672">
        <v>1.03</v>
      </c>
      <c r="V499" s="672" t="b">
        <v>0</v>
      </c>
      <c r="W499" s="672" t="s">
        <v>2301</v>
      </c>
      <c r="X499" s="672" t="s">
        <v>2302</v>
      </c>
      <c r="Y499" s="672" t="s">
        <v>2303</v>
      </c>
      <c r="Z499" s="672">
        <v>106</v>
      </c>
      <c r="AA499" s="672">
        <v>26</v>
      </c>
      <c r="AB499" s="672">
        <v>12.4</v>
      </c>
      <c r="AC499" s="672">
        <v>12.4</v>
      </c>
      <c r="AD499" s="672" t="s">
        <v>141</v>
      </c>
      <c r="AE499" s="1859">
        <v>11.03</v>
      </c>
      <c r="AF499" s="672"/>
      <c r="AH499" s="2358" t="s">
        <v>141</v>
      </c>
    </row>
    <row r="500" spans="1:51" ht="15.75">
      <c r="B500" s="672" t="s">
        <v>2263</v>
      </c>
      <c r="C500" s="672">
        <v>9</v>
      </c>
      <c r="D500" s="672" t="s">
        <v>928</v>
      </c>
      <c r="E500" s="672" t="s">
        <v>2304</v>
      </c>
      <c r="F500" s="672" t="s">
        <v>2304</v>
      </c>
      <c r="G500" s="672"/>
      <c r="H500" s="672"/>
      <c r="I500" s="672"/>
      <c r="J500" s="672"/>
      <c r="K500" s="672" t="s">
        <v>141</v>
      </c>
      <c r="L500" s="672" t="s">
        <v>2305</v>
      </c>
      <c r="M500" s="672" t="s">
        <v>2305</v>
      </c>
      <c r="N500" s="672" t="s">
        <v>931</v>
      </c>
      <c r="O500" s="672" t="s">
        <v>13</v>
      </c>
      <c r="P500" s="1860">
        <v>43830</v>
      </c>
      <c r="Q500" s="672">
        <v>42.5</v>
      </c>
      <c r="R500" s="1166">
        <v>44256</v>
      </c>
      <c r="S500" s="672">
        <v>14.03</v>
      </c>
      <c r="T500" s="672">
        <v>14</v>
      </c>
      <c r="U500" s="672">
        <v>1.17</v>
      </c>
      <c r="V500" s="672" t="b">
        <v>0</v>
      </c>
      <c r="W500" s="672" t="s">
        <v>2306</v>
      </c>
      <c r="X500" s="672" t="s">
        <v>2307</v>
      </c>
      <c r="Y500" s="672" t="s">
        <v>2308</v>
      </c>
      <c r="Z500" s="672">
        <v>106</v>
      </c>
      <c r="AA500" s="672">
        <v>26</v>
      </c>
      <c r="AB500" s="672">
        <v>14.03</v>
      </c>
      <c r="AC500" s="672">
        <v>14.03</v>
      </c>
      <c r="AD500" s="672" t="s">
        <v>141</v>
      </c>
      <c r="AE500" s="1859">
        <v>12.33</v>
      </c>
      <c r="AF500" s="672"/>
      <c r="AH500" s="2358" t="s">
        <v>141</v>
      </c>
    </row>
    <row r="501" spans="1:51" ht="15.75">
      <c r="B501" s="672" t="s">
        <v>2263</v>
      </c>
      <c r="C501" s="672">
        <v>10</v>
      </c>
      <c r="D501" s="672" t="s">
        <v>928</v>
      </c>
      <c r="E501" s="672" t="s">
        <v>2309</v>
      </c>
      <c r="F501" s="672" t="s">
        <v>2309</v>
      </c>
      <c r="G501" s="672"/>
      <c r="H501" s="672"/>
      <c r="I501" s="672"/>
      <c r="J501" s="672"/>
      <c r="K501" s="672" t="s">
        <v>141</v>
      </c>
      <c r="L501" s="672" t="s">
        <v>2310</v>
      </c>
      <c r="M501" s="672" t="s">
        <v>2310</v>
      </c>
      <c r="N501" s="672" t="s">
        <v>931</v>
      </c>
      <c r="O501" s="672" t="s">
        <v>13</v>
      </c>
      <c r="P501" s="1860">
        <v>43830</v>
      </c>
      <c r="Q501" s="672">
        <v>41.2</v>
      </c>
      <c r="R501" s="1166">
        <v>44256</v>
      </c>
      <c r="S501" s="672">
        <v>14.03</v>
      </c>
      <c r="T501" s="672">
        <v>14</v>
      </c>
      <c r="U501" s="672">
        <v>1.17</v>
      </c>
      <c r="V501" s="672" t="b">
        <v>0</v>
      </c>
      <c r="W501" s="672" t="s">
        <v>2311</v>
      </c>
      <c r="X501" s="672" t="s">
        <v>2312</v>
      </c>
      <c r="Y501" s="672" t="s">
        <v>2313</v>
      </c>
      <c r="Z501" s="672">
        <v>107</v>
      </c>
      <c r="AA501" s="672">
        <v>26</v>
      </c>
      <c r="AB501" s="672">
        <v>14.03</v>
      </c>
      <c r="AC501" s="672">
        <v>14.03</v>
      </c>
      <c r="AD501" s="672" t="s">
        <v>141</v>
      </c>
      <c r="AE501" s="1859">
        <v>12.33</v>
      </c>
      <c r="AF501" s="672"/>
      <c r="AH501" s="2358" t="s">
        <v>141</v>
      </c>
    </row>
    <row r="502" spans="1:51" ht="15.75">
      <c r="B502" s="672" t="s">
        <v>2263</v>
      </c>
      <c r="C502" s="672">
        <v>11</v>
      </c>
      <c r="D502" s="672" t="s">
        <v>928</v>
      </c>
      <c r="E502" s="672" t="s">
        <v>2314</v>
      </c>
      <c r="F502" s="672" t="s">
        <v>2314</v>
      </c>
      <c r="G502" s="672"/>
      <c r="H502" s="672"/>
      <c r="I502" s="672"/>
      <c r="J502" s="672"/>
      <c r="K502" s="672" t="s">
        <v>141</v>
      </c>
      <c r="L502" s="672" t="s">
        <v>2315</v>
      </c>
      <c r="M502" s="672" t="s">
        <v>2315</v>
      </c>
      <c r="N502" s="672" t="s">
        <v>1039</v>
      </c>
      <c r="O502" s="672" t="s">
        <v>13</v>
      </c>
      <c r="P502" s="1860">
        <v>43823</v>
      </c>
      <c r="Q502" s="672">
        <v>38.799999999999997</v>
      </c>
      <c r="R502" s="1166">
        <v>44269</v>
      </c>
      <c r="S502" s="672">
        <v>14.67</v>
      </c>
      <c r="T502" s="672">
        <v>15</v>
      </c>
      <c r="U502" s="672">
        <v>1.22</v>
      </c>
      <c r="V502" s="672" t="b">
        <v>0</v>
      </c>
      <c r="W502" s="672" t="s">
        <v>2316</v>
      </c>
      <c r="X502" s="672" t="s">
        <v>2317</v>
      </c>
      <c r="Y502" s="672" t="s">
        <v>2318</v>
      </c>
      <c r="Z502" s="672">
        <v>104</v>
      </c>
      <c r="AA502" s="672">
        <v>27</v>
      </c>
      <c r="AB502" s="672">
        <v>14.67</v>
      </c>
      <c r="AC502" s="672">
        <v>14.67</v>
      </c>
      <c r="AD502" s="672" t="s">
        <v>141</v>
      </c>
      <c r="AE502" s="1859">
        <v>11.87</v>
      </c>
      <c r="AF502" s="672"/>
      <c r="AH502" s="2358" t="s">
        <v>141</v>
      </c>
    </row>
    <row r="503" spans="1:51" ht="15.75">
      <c r="B503" s="672" t="s">
        <v>2263</v>
      </c>
      <c r="C503" s="672">
        <v>12</v>
      </c>
      <c r="D503" s="672" t="s">
        <v>928</v>
      </c>
      <c r="E503" s="672" t="s">
        <v>2319</v>
      </c>
      <c r="F503" s="672" t="s">
        <v>2319</v>
      </c>
      <c r="G503" s="672"/>
      <c r="H503" s="672"/>
      <c r="I503" s="672"/>
      <c r="J503" s="672"/>
      <c r="K503" s="672" t="s">
        <v>141</v>
      </c>
      <c r="L503" s="672" t="s">
        <v>2320</v>
      </c>
      <c r="M503" s="672" t="s">
        <v>2320</v>
      </c>
      <c r="N503" s="672" t="s">
        <v>1039</v>
      </c>
      <c r="O503" s="672" t="s">
        <v>13</v>
      </c>
      <c r="P503" s="1860">
        <v>43823</v>
      </c>
      <c r="Q503" s="672">
        <v>39.799999999999997</v>
      </c>
      <c r="R503" s="1166">
        <v>44269</v>
      </c>
      <c r="S503" s="672">
        <v>14.67</v>
      </c>
      <c r="T503" s="672">
        <v>15</v>
      </c>
      <c r="U503" s="672">
        <v>1.22</v>
      </c>
      <c r="V503" s="672" t="b">
        <v>0</v>
      </c>
      <c r="W503" s="672" t="s">
        <v>2321</v>
      </c>
      <c r="X503" s="672" t="s">
        <v>2322</v>
      </c>
      <c r="Y503" s="672" t="s">
        <v>2323</v>
      </c>
      <c r="Z503" s="672">
        <v>110</v>
      </c>
      <c r="AA503" s="672">
        <v>28</v>
      </c>
      <c r="AB503" s="672"/>
      <c r="AC503" s="672">
        <v>14.67</v>
      </c>
      <c r="AD503" s="672" t="s">
        <v>141</v>
      </c>
      <c r="AE503" s="1859">
        <v>11.87</v>
      </c>
      <c r="AF503" s="672"/>
      <c r="AH503" s="2358" t="s">
        <v>141</v>
      </c>
    </row>
    <row r="504" spans="1:51" ht="15.75">
      <c r="B504" s="672" t="s">
        <v>2263</v>
      </c>
      <c r="C504" s="672">
        <v>13</v>
      </c>
      <c r="D504" s="672" t="s">
        <v>928</v>
      </c>
      <c r="E504" s="672" t="s">
        <v>2324</v>
      </c>
      <c r="F504" s="672" t="s">
        <v>2324</v>
      </c>
      <c r="G504" s="672"/>
      <c r="H504" s="672"/>
      <c r="I504" s="672"/>
      <c r="J504" s="672"/>
      <c r="K504" s="672" t="s">
        <v>141</v>
      </c>
      <c r="L504" s="672" t="s">
        <v>2325</v>
      </c>
      <c r="M504" s="672" t="s">
        <v>2325</v>
      </c>
      <c r="N504" s="672" t="s">
        <v>1039</v>
      </c>
      <c r="O504" s="672" t="s">
        <v>13</v>
      </c>
      <c r="P504" s="1860">
        <v>43823</v>
      </c>
      <c r="Q504" s="672">
        <v>39.700000000000003</v>
      </c>
      <c r="R504" s="1166">
        <v>44269</v>
      </c>
      <c r="S504" s="672">
        <v>14.67</v>
      </c>
      <c r="T504" s="672">
        <v>15</v>
      </c>
      <c r="U504" s="672">
        <v>1.22</v>
      </c>
      <c r="V504" s="672" t="b">
        <v>0</v>
      </c>
      <c r="W504" s="672" t="s">
        <v>2326</v>
      </c>
      <c r="X504" s="672" t="s">
        <v>2327</v>
      </c>
      <c r="Y504" s="672" t="s">
        <v>2328</v>
      </c>
      <c r="Z504" s="672">
        <v>97</v>
      </c>
      <c r="AA504" s="672">
        <v>27</v>
      </c>
      <c r="AB504" s="672"/>
      <c r="AC504" s="672">
        <v>14.67</v>
      </c>
      <c r="AD504" s="672" t="s">
        <v>141</v>
      </c>
      <c r="AE504" s="1859">
        <v>11.87</v>
      </c>
      <c r="AF504" s="672"/>
      <c r="AH504" s="2358" t="s">
        <v>141</v>
      </c>
    </row>
    <row r="505" spans="1:51" ht="15.75">
      <c r="B505" s="672" t="s">
        <v>2263</v>
      </c>
      <c r="C505" s="672">
        <v>14</v>
      </c>
      <c r="D505" s="672" t="s">
        <v>928</v>
      </c>
      <c r="E505" s="672" t="s">
        <v>2329</v>
      </c>
      <c r="F505" s="672" t="s">
        <v>2329</v>
      </c>
      <c r="G505" s="672"/>
      <c r="H505" s="672"/>
      <c r="I505" s="672"/>
      <c r="J505" s="672"/>
      <c r="K505" s="672" t="s">
        <v>141</v>
      </c>
      <c r="L505" s="672" t="s">
        <v>2330</v>
      </c>
      <c r="M505" s="672" t="s">
        <v>2330</v>
      </c>
      <c r="N505" s="672" t="s">
        <v>1039</v>
      </c>
      <c r="O505" s="672" t="s">
        <v>13</v>
      </c>
      <c r="P505" s="1860">
        <v>43823</v>
      </c>
      <c r="Q505" s="672">
        <v>32.799999999999997</v>
      </c>
      <c r="R505" s="1166">
        <v>44269</v>
      </c>
      <c r="S505" s="672">
        <v>14.67</v>
      </c>
      <c r="T505" s="672">
        <v>15</v>
      </c>
      <c r="U505" s="672">
        <v>1.22</v>
      </c>
      <c r="V505" s="672" t="b">
        <v>0</v>
      </c>
      <c r="W505" s="672" t="s">
        <v>2331</v>
      </c>
      <c r="X505" s="672" t="s">
        <v>2332</v>
      </c>
      <c r="Y505" s="672" t="s">
        <v>2333</v>
      </c>
      <c r="Z505" s="672">
        <v>104</v>
      </c>
      <c r="AA505" s="672">
        <v>26</v>
      </c>
      <c r="AB505" s="672"/>
      <c r="AC505" s="672">
        <v>14.67</v>
      </c>
      <c r="AD505" s="672" t="s">
        <v>141</v>
      </c>
      <c r="AE505" s="1859">
        <v>12.53</v>
      </c>
      <c r="AF505" s="672"/>
      <c r="AH505" s="2358" t="s">
        <v>141</v>
      </c>
    </row>
    <row r="506" spans="1:51" ht="15.75">
      <c r="B506" s="672" t="s">
        <v>2263</v>
      </c>
      <c r="C506" s="672">
        <v>15</v>
      </c>
      <c r="D506" s="672" t="s">
        <v>928</v>
      </c>
      <c r="E506" s="672" t="s">
        <v>2334</v>
      </c>
      <c r="F506" s="672" t="s">
        <v>2334</v>
      </c>
      <c r="G506" s="672"/>
      <c r="H506" s="672"/>
      <c r="I506" s="672"/>
      <c r="J506" s="672"/>
      <c r="K506" s="672" t="s">
        <v>141</v>
      </c>
      <c r="L506" s="672" t="s">
        <v>2335</v>
      </c>
      <c r="M506" s="672" t="s">
        <v>2335</v>
      </c>
      <c r="N506" s="672" t="s">
        <v>1039</v>
      </c>
      <c r="O506" s="672" t="s">
        <v>13</v>
      </c>
      <c r="P506" s="1860">
        <v>43823</v>
      </c>
      <c r="Q506" s="672">
        <v>31.9</v>
      </c>
      <c r="R506" s="1166">
        <v>44270</v>
      </c>
      <c r="S506" s="672">
        <v>14.7</v>
      </c>
      <c r="T506" s="672">
        <v>15</v>
      </c>
      <c r="U506" s="672">
        <v>1.23</v>
      </c>
      <c r="V506" s="672" t="b">
        <v>0</v>
      </c>
      <c r="W506" s="672" t="s">
        <v>2336</v>
      </c>
      <c r="X506" s="672" t="s">
        <v>2337</v>
      </c>
      <c r="Y506" s="672" t="s">
        <v>2338</v>
      </c>
      <c r="Z506" s="672">
        <v>113</v>
      </c>
      <c r="AA506" s="672">
        <v>27</v>
      </c>
      <c r="AB506" s="672"/>
      <c r="AC506" s="672">
        <v>14.7</v>
      </c>
      <c r="AD506" s="672" t="s">
        <v>141</v>
      </c>
      <c r="AE506" s="1859">
        <v>12.53</v>
      </c>
      <c r="AF506" s="672"/>
      <c r="AH506" s="2358" t="s">
        <v>141</v>
      </c>
    </row>
    <row r="507" spans="1:51" ht="15.75">
      <c r="B507" s="672" t="s">
        <v>2263</v>
      </c>
      <c r="C507" s="672">
        <v>16</v>
      </c>
      <c r="D507" s="672" t="s">
        <v>928</v>
      </c>
      <c r="E507" s="672" t="s">
        <v>2339</v>
      </c>
      <c r="F507" s="672" t="s">
        <v>2339</v>
      </c>
      <c r="G507" s="672"/>
      <c r="H507" s="672"/>
      <c r="I507" s="672"/>
      <c r="J507" s="672"/>
      <c r="K507" s="672" t="s">
        <v>141</v>
      </c>
      <c r="L507" s="672" t="s">
        <v>2340</v>
      </c>
      <c r="M507" s="672" t="s">
        <v>2340</v>
      </c>
      <c r="N507" s="672" t="s">
        <v>931</v>
      </c>
      <c r="O507" s="672" t="s">
        <v>13</v>
      </c>
      <c r="P507" s="1860">
        <v>43830</v>
      </c>
      <c r="Q507" s="672">
        <v>41.3</v>
      </c>
      <c r="R507" s="1166">
        <v>44269</v>
      </c>
      <c r="S507" s="672">
        <v>14.47</v>
      </c>
      <c r="T507" s="672">
        <v>14</v>
      </c>
      <c r="U507" s="672">
        <v>1.21</v>
      </c>
      <c r="V507" s="672" t="b">
        <v>0</v>
      </c>
      <c r="W507" s="672" t="s">
        <v>2341</v>
      </c>
      <c r="X507" s="672" t="s">
        <v>2342</v>
      </c>
      <c r="Y507" s="672" t="s">
        <v>2343</v>
      </c>
      <c r="Z507" s="672">
        <v>106</v>
      </c>
      <c r="AA507" s="672">
        <v>27</v>
      </c>
      <c r="AB507" s="672"/>
      <c r="AC507" s="672">
        <v>14.47</v>
      </c>
      <c r="AD507" s="672" t="s">
        <v>141</v>
      </c>
      <c r="AE507" s="1859">
        <v>12.33</v>
      </c>
      <c r="AF507" s="672"/>
      <c r="AH507" s="2358" t="s">
        <v>141</v>
      </c>
    </row>
    <row r="508" spans="1:51" ht="15.75">
      <c r="B508" s="672" t="s">
        <v>2263</v>
      </c>
      <c r="C508" s="672">
        <v>17</v>
      </c>
      <c r="D508" s="672" t="s">
        <v>928</v>
      </c>
      <c r="E508" s="672" t="s">
        <v>2344</v>
      </c>
      <c r="F508" s="672" t="s">
        <v>2344</v>
      </c>
      <c r="G508" s="672"/>
      <c r="H508" s="672"/>
      <c r="I508" s="672"/>
      <c r="J508" s="672"/>
      <c r="K508" s="672" t="s">
        <v>141</v>
      </c>
      <c r="L508" s="672" t="s">
        <v>2345</v>
      </c>
      <c r="M508" s="672" t="s">
        <v>2345</v>
      </c>
      <c r="N508" s="672" t="s">
        <v>931</v>
      </c>
      <c r="O508" s="672" t="s">
        <v>13</v>
      </c>
      <c r="P508" s="1860">
        <v>43830</v>
      </c>
      <c r="Q508" s="672">
        <v>44.3</v>
      </c>
      <c r="R508" s="1166">
        <v>44269</v>
      </c>
      <c r="S508" s="672">
        <v>14.47</v>
      </c>
      <c r="T508" s="672">
        <v>14</v>
      </c>
      <c r="U508" s="672">
        <v>1.21</v>
      </c>
      <c r="V508" s="672" t="b">
        <v>0</v>
      </c>
      <c r="W508" s="672" t="s">
        <v>2346</v>
      </c>
      <c r="X508" s="672" t="s">
        <v>2347</v>
      </c>
      <c r="Y508" s="672" t="s">
        <v>2348</v>
      </c>
      <c r="Z508" s="672">
        <v>109</v>
      </c>
      <c r="AA508" s="672">
        <v>27</v>
      </c>
      <c r="AB508" s="672"/>
      <c r="AC508" s="672">
        <v>14.47</v>
      </c>
      <c r="AD508" s="672" t="s">
        <v>141</v>
      </c>
      <c r="AE508" s="1859">
        <v>12.33</v>
      </c>
      <c r="AF508" s="672"/>
      <c r="AH508" s="2358" t="s">
        <v>141</v>
      </c>
    </row>
    <row r="509" spans="1:51" ht="15.75">
      <c r="B509" s="672" t="s">
        <v>2263</v>
      </c>
      <c r="C509" s="672">
        <v>18</v>
      </c>
      <c r="D509" s="672" t="s">
        <v>928</v>
      </c>
      <c r="E509" s="672" t="s">
        <v>2349</v>
      </c>
      <c r="F509" s="672" t="s">
        <v>2349</v>
      </c>
      <c r="G509" s="672"/>
      <c r="H509" s="672"/>
      <c r="I509" s="672"/>
      <c r="J509" s="672"/>
      <c r="K509" s="672" t="s">
        <v>141</v>
      </c>
      <c r="L509" s="672" t="s">
        <v>2350</v>
      </c>
      <c r="M509" s="672" t="s">
        <v>2350</v>
      </c>
      <c r="N509" s="672" t="s">
        <v>931</v>
      </c>
      <c r="O509" s="672" t="s">
        <v>13</v>
      </c>
      <c r="P509" s="1860">
        <v>43831</v>
      </c>
      <c r="Q509" s="672">
        <v>40.299999999999997</v>
      </c>
      <c r="R509" s="1166">
        <v>44269</v>
      </c>
      <c r="S509" s="672">
        <v>14.43</v>
      </c>
      <c r="T509" s="672">
        <v>14</v>
      </c>
      <c r="U509" s="672">
        <v>1.2</v>
      </c>
      <c r="V509" s="672" t="b">
        <v>0</v>
      </c>
      <c r="W509" s="672" t="s">
        <v>2351</v>
      </c>
      <c r="X509" s="672" t="s">
        <v>2352</v>
      </c>
      <c r="Y509" s="672" t="s">
        <v>2353</v>
      </c>
      <c r="Z509" s="672">
        <v>104</v>
      </c>
      <c r="AA509" s="672">
        <v>24</v>
      </c>
      <c r="AB509" s="672" t="s">
        <v>2354</v>
      </c>
      <c r="AC509" s="672">
        <v>14.43</v>
      </c>
      <c r="AD509" s="672" t="s">
        <v>141</v>
      </c>
      <c r="AE509" s="1859">
        <v>12.3</v>
      </c>
      <c r="AF509" s="672"/>
      <c r="AH509" s="2358" t="s">
        <v>141</v>
      </c>
    </row>
    <row r="510" spans="1:51" ht="15.75">
      <c r="B510" s="672" t="s">
        <v>2263</v>
      </c>
      <c r="C510" s="672">
        <v>19</v>
      </c>
      <c r="D510" s="672" t="s">
        <v>928</v>
      </c>
      <c r="E510" s="672" t="s">
        <v>2355</v>
      </c>
      <c r="F510" s="672" t="s">
        <v>2355</v>
      </c>
      <c r="G510" s="672"/>
      <c r="H510" s="672"/>
      <c r="I510" s="672"/>
      <c r="J510" s="672"/>
      <c r="K510" s="672" t="s">
        <v>141</v>
      </c>
      <c r="L510" s="672" t="s">
        <v>2356</v>
      </c>
      <c r="M510" s="672" t="s">
        <v>2356</v>
      </c>
      <c r="N510" s="672" t="s">
        <v>931</v>
      </c>
      <c r="O510" s="672" t="s">
        <v>13</v>
      </c>
      <c r="P510" s="1860">
        <v>43831</v>
      </c>
      <c r="Q510" s="672">
        <v>46.9</v>
      </c>
      <c r="R510" s="1166">
        <v>44269</v>
      </c>
      <c r="S510" s="672">
        <v>14.43</v>
      </c>
      <c r="T510" s="672">
        <v>14</v>
      </c>
      <c r="U510" s="672">
        <v>1.2</v>
      </c>
      <c r="V510" s="672" t="b">
        <v>0</v>
      </c>
      <c r="W510" s="672" t="s">
        <v>2357</v>
      </c>
      <c r="X510" s="672" t="s">
        <v>2358</v>
      </c>
      <c r="Y510" s="672" t="s">
        <v>2359</v>
      </c>
      <c r="Z510" s="672">
        <v>106</v>
      </c>
      <c r="AA510" s="672">
        <v>27</v>
      </c>
      <c r="AB510" s="672"/>
      <c r="AC510" s="672">
        <v>14.43</v>
      </c>
      <c r="AD510" s="672" t="s">
        <v>141</v>
      </c>
      <c r="AE510" s="1859">
        <v>12.3</v>
      </c>
      <c r="AF510" s="672"/>
      <c r="AH510" s="2358" t="s">
        <v>141</v>
      </c>
    </row>
    <row r="511" spans="1:51" ht="15.75">
      <c r="A511" s="2211"/>
      <c r="B511" s="672" t="s">
        <v>2263</v>
      </c>
      <c r="C511" s="672">
        <v>20</v>
      </c>
      <c r="D511" s="672" t="s">
        <v>928</v>
      </c>
      <c r="E511" s="672" t="s">
        <v>2360</v>
      </c>
      <c r="F511" s="672" t="s">
        <v>2360</v>
      </c>
      <c r="G511" s="672"/>
      <c r="H511" s="672"/>
      <c r="I511" s="672"/>
      <c r="J511" s="672"/>
      <c r="K511" s="672" t="s">
        <v>141</v>
      </c>
      <c r="L511" s="672" t="s">
        <v>2361</v>
      </c>
      <c r="M511" s="672" t="s">
        <v>2361</v>
      </c>
      <c r="N511" s="672" t="s">
        <v>931</v>
      </c>
      <c r="O511" s="672" t="s">
        <v>13</v>
      </c>
      <c r="P511" s="1860">
        <v>43831</v>
      </c>
      <c r="Q511" s="672">
        <v>33.799999999999997</v>
      </c>
      <c r="R511" s="1166">
        <v>44270</v>
      </c>
      <c r="S511" s="672">
        <v>14.47</v>
      </c>
      <c r="T511" s="672">
        <v>14</v>
      </c>
      <c r="U511" s="672">
        <v>1.21</v>
      </c>
      <c r="V511" s="672" t="b">
        <v>0</v>
      </c>
      <c r="W511" s="672" t="s">
        <v>2362</v>
      </c>
      <c r="X511" s="672" t="s">
        <v>2363</v>
      </c>
      <c r="Y511" s="672" t="s">
        <v>2364</v>
      </c>
      <c r="Z511" s="672">
        <v>104</v>
      </c>
      <c r="AA511" s="672">
        <v>27</v>
      </c>
      <c r="AB511" s="672" t="s">
        <v>2354</v>
      </c>
      <c r="AC511" s="672">
        <v>14.47</v>
      </c>
      <c r="AD511" s="672" t="s">
        <v>141</v>
      </c>
      <c r="AE511" s="1859">
        <v>12.3</v>
      </c>
      <c r="AF511" s="672"/>
      <c r="AH511" s="2358" t="s">
        <v>141</v>
      </c>
    </row>
    <row r="512" spans="1:51" ht="15.75">
      <c r="A512" s="2211"/>
      <c r="B512" s="672" t="s">
        <v>2263</v>
      </c>
      <c r="C512" s="672">
        <v>21</v>
      </c>
      <c r="D512" s="672" t="s">
        <v>928</v>
      </c>
      <c r="E512" s="672" t="s">
        <v>2365</v>
      </c>
      <c r="F512" s="672" t="s">
        <v>2365</v>
      </c>
      <c r="G512" s="672"/>
      <c r="H512" s="672"/>
      <c r="I512" s="672"/>
      <c r="J512" s="672"/>
      <c r="K512" s="672" t="s">
        <v>141</v>
      </c>
      <c r="L512" s="672" t="s">
        <v>2366</v>
      </c>
      <c r="M512" s="672" t="s">
        <v>2366</v>
      </c>
      <c r="N512" s="672" t="s">
        <v>931</v>
      </c>
      <c r="O512" s="672" t="s">
        <v>949</v>
      </c>
      <c r="P512" s="1860">
        <v>43831</v>
      </c>
      <c r="Q512" s="672">
        <v>46</v>
      </c>
      <c r="R512" s="1166">
        <v>44270</v>
      </c>
      <c r="S512" s="672">
        <v>14.47</v>
      </c>
      <c r="T512" s="672">
        <v>14</v>
      </c>
      <c r="U512" s="672">
        <v>1.21</v>
      </c>
      <c r="V512" s="672" t="b">
        <v>0</v>
      </c>
      <c r="W512" s="672" t="s">
        <v>2367</v>
      </c>
      <c r="X512" s="672" t="s">
        <v>2368</v>
      </c>
      <c r="Y512" s="672" t="s">
        <v>2369</v>
      </c>
      <c r="Z512" s="672">
        <v>105</v>
      </c>
      <c r="AA512" s="672">
        <v>26</v>
      </c>
      <c r="AB512" s="672" t="s">
        <v>2354</v>
      </c>
      <c r="AC512" s="672">
        <v>14.47</v>
      </c>
      <c r="AD512" s="672" t="s">
        <v>141</v>
      </c>
      <c r="AE512" s="1859">
        <v>12.3</v>
      </c>
      <c r="AF512" s="672"/>
      <c r="AH512" s="2358" t="s">
        <v>141</v>
      </c>
    </row>
    <row r="513" spans="1:34" ht="15.75">
      <c r="A513" s="2211"/>
      <c r="B513" s="672" t="s">
        <v>2263</v>
      </c>
      <c r="C513" s="672">
        <v>22</v>
      </c>
      <c r="D513" s="672" t="s">
        <v>928</v>
      </c>
      <c r="E513" s="672" t="s">
        <v>2370</v>
      </c>
      <c r="F513" s="672" t="s">
        <v>2370</v>
      </c>
      <c r="G513" s="672"/>
      <c r="H513" s="672"/>
      <c r="I513" s="672"/>
      <c r="J513" s="672"/>
      <c r="K513" s="672" t="s">
        <v>141</v>
      </c>
      <c r="L513" s="672" t="s">
        <v>2371</v>
      </c>
      <c r="M513" s="672" t="s">
        <v>2371</v>
      </c>
      <c r="N513" s="672" t="s">
        <v>931</v>
      </c>
      <c r="O513" s="672" t="s">
        <v>949</v>
      </c>
      <c r="P513" s="1860">
        <v>43831</v>
      </c>
      <c r="Q513" s="672">
        <v>42</v>
      </c>
      <c r="R513" s="1166">
        <v>44270</v>
      </c>
      <c r="S513" s="672">
        <v>14.47</v>
      </c>
      <c r="T513" s="672">
        <v>14</v>
      </c>
      <c r="U513" s="672">
        <v>1.21</v>
      </c>
      <c r="V513" s="672" t="b">
        <v>0</v>
      </c>
      <c r="W513" s="672" t="s">
        <v>2372</v>
      </c>
      <c r="X513" s="672" t="s">
        <v>2373</v>
      </c>
      <c r="Y513" s="672" t="s">
        <v>2374</v>
      </c>
      <c r="Z513" s="672">
        <v>107</v>
      </c>
      <c r="AA513" s="672">
        <v>26</v>
      </c>
      <c r="AB513" s="672" t="s">
        <v>2354</v>
      </c>
      <c r="AC513" s="672">
        <v>14.47</v>
      </c>
      <c r="AD513" s="672" t="s">
        <v>141</v>
      </c>
      <c r="AE513" s="1859">
        <v>12.3</v>
      </c>
      <c r="AF513" s="672"/>
      <c r="AH513" s="2358" t="s">
        <v>141</v>
      </c>
    </row>
    <row r="514" spans="1:34" ht="15.75">
      <c r="A514" s="2211"/>
      <c r="B514" s="672" t="s">
        <v>2263</v>
      </c>
      <c r="C514" s="672">
        <v>23</v>
      </c>
      <c r="D514" s="672" t="s">
        <v>928</v>
      </c>
      <c r="E514" s="672" t="s">
        <v>2375</v>
      </c>
      <c r="F514" s="672" t="s">
        <v>2375</v>
      </c>
      <c r="G514" s="672"/>
      <c r="H514" s="672"/>
      <c r="I514" s="672"/>
      <c r="J514" s="672"/>
      <c r="K514" s="672" t="s">
        <v>141</v>
      </c>
      <c r="L514" s="672" t="s">
        <v>2376</v>
      </c>
      <c r="M514" s="672" t="s">
        <v>2376</v>
      </c>
      <c r="N514" s="672" t="s">
        <v>931</v>
      </c>
      <c r="O514" s="672" t="s">
        <v>949</v>
      </c>
      <c r="P514" s="1860">
        <v>43830</v>
      </c>
      <c r="Q514" s="672">
        <v>43.8</v>
      </c>
      <c r="R514" s="1166">
        <v>44270</v>
      </c>
      <c r="S514" s="672">
        <v>14.5</v>
      </c>
      <c r="T514" s="672">
        <v>15</v>
      </c>
      <c r="U514" s="672">
        <v>1.21</v>
      </c>
      <c r="V514" s="672" t="b">
        <v>0</v>
      </c>
      <c r="W514" s="672" t="s">
        <v>2377</v>
      </c>
      <c r="X514" s="672" t="s">
        <v>2378</v>
      </c>
      <c r="Y514" s="672" t="s">
        <v>2379</v>
      </c>
      <c r="Z514" s="672">
        <v>108</v>
      </c>
      <c r="AA514" s="672">
        <v>27</v>
      </c>
      <c r="AB514" s="672" t="s">
        <v>2354</v>
      </c>
      <c r="AC514" s="672">
        <v>14.5</v>
      </c>
      <c r="AD514" s="672" t="s">
        <v>141</v>
      </c>
      <c r="AE514" s="1859">
        <v>12.33</v>
      </c>
      <c r="AF514" s="672"/>
      <c r="AH514" s="2358" t="s">
        <v>141</v>
      </c>
    </row>
    <row r="515" spans="1:34" ht="15.75">
      <c r="B515" s="672" t="s">
        <v>2263</v>
      </c>
      <c r="C515" s="672">
        <v>24</v>
      </c>
      <c r="D515" s="672" t="s">
        <v>928</v>
      </c>
      <c r="E515" s="672" t="s">
        <v>2380</v>
      </c>
      <c r="F515" s="672" t="s">
        <v>2380</v>
      </c>
      <c r="G515" s="672"/>
      <c r="H515" s="672"/>
      <c r="I515" s="672"/>
      <c r="J515" s="672"/>
      <c r="K515" s="672" t="s">
        <v>141</v>
      </c>
      <c r="L515" s="672" t="s">
        <v>2381</v>
      </c>
      <c r="M515" s="672" t="s">
        <v>2381</v>
      </c>
      <c r="N515" s="672" t="s">
        <v>931</v>
      </c>
      <c r="O515" s="672" t="s">
        <v>949</v>
      </c>
      <c r="P515" s="1860">
        <v>43830</v>
      </c>
      <c r="Q515" s="672">
        <v>43.9</v>
      </c>
      <c r="R515" s="1166">
        <v>44270</v>
      </c>
      <c r="S515" s="672">
        <v>14.5</v>
      </c>
      <c r="T515" s="672">
        <v>15</v>
      </c>
      <c r="U515" s="672">
        <v>1.21</v>
      </c>
      <c r="V515" s="672" t="b">
        <v>0</v>
      </c>
      <c r="W515" s="672" t="s">
        <v>2382</v>
      </c>
      <c r="X515" s="672" t="s">
        <v>2383</v>
      </c>
      <c r="Y515" s="672" t="s">
        <v>2384</v>
      </c>
      <c r="Z515" s="672">
        <v>111</v>
      </c>
      <c r="AA515" s="672">
        <v>28</v>
      </c>
      <c r="AB515" s="672" t="s">
        <v>2354</v>
      </c>
      <c r="AC515" s="672">
        <v>14.5</v>
      </c>
      <c r="AD515" s="672" t="s">
        <v>141</v>
      </c>
      <c r="AE515" s="1859">
        <v>12.33</v>
      </c>
      <c r="AF515" s="672"/>
      <c r="AH515" s="2358" t="s">
        <v>141</v>
      </c>
    </row>
    <row r="516" spans="1:34" ht="15.75">
      <c r="B516" s="672" t="s">
        <v>2263</v>
      </c>
      <c r="C516" s="672">
        <v>25</v>
      </c>
      <c r="D516" s="672" t="s">
        <v>928</v>
      </c>
      <c r="E516" s="672" t="s">
        <v>2385</v>
      </c>
      <c r="F516" s="672" t="s">
        <v>2385</v>
      </c>
      <c r="G516" s="672"/>
      <c r="H516" s="672"/>
      <c r="I516" s="672"/>
      <c r="J516" s="672"/>
      <c r="K516" s="672" t="s">
        <v>141</v>
      </c>
      <c r="L516" s="672" t="s">
        <v>2386</v>
      </c>
      <c r="M516" s="672" t="s">
        <v>2386</v>
      </c>
      <c r="N516" s="672" t="s">
        <v>931</v>
      </c>
      <c r="O516" s="672" t="s">
        <v>949</v>
      </c>
      <c r="P516" s="1860">
        <v>43830</v>
      </c>
      <c r="Q516" s="672">
        <v>54</v>
      </c>
      <c r="R516" s="1166">
        <v>44270</v>
      </c>
      <c r="S516" s="672">
        <v>14.5</v>
      </c>
      <c r="T516" s="672">
        <v>15</v>
      </c>
      <c r="U516" s="672">
        <v>1.21</v>
      </c>
      <c r="V516" s="672" t="b">
        <v>0</v>
      </c>
      <c r="W516" s="672" t="s">
        <v>2387</v>
      </c>
      <c r="X516" s="672" t="s">
        <v>2388</v>
      </c>
      <c r="Y516" s="672" t="s">
        <v>2389</v>
      </c>
      <c r="Z516" s="672">
        <v>100</v>
      </c>
      <c r="AA516" s="672">
        <v>29</v>
      </c>
      <c r="AB516" s="672" t="s">
        <v>2354</v>
      </c>
      <c r="AC516" s="672">
        <v>14.5</v>
      </c>
      <c r="AD516" s="672" t="s">
        <v>141</v>
      </c>
      <c r="AE516" s="1859">
        <v>12.33</v>
      </c>
      <c r="AF516" s="672"/>
      <c r="AH516" s="2358" t="s">
        <v>141</v>
      </c>
    </row>
    <row r="517" spans="1:34" ht="15.75">
      <c r="B517" s="672" t="s">
        <v>2263</v>
      </c>
      <c r="C517" s="672">
        <v>26</v>
      </c>
      <c r="D517" s="672" t="s">
        <v>928</v>
      </c>
      <c r="E517" s="672" t="s">
        <v>2390</v>
      </c>
      <c r="F517" s="672" t="s">
        <v>2390</v>
      </c>
      <c r="G517" s="672"/>
      <c r="H517" s="672"/>
      <c r="I517" s="672"/>
      <c r="J517" s="672"/>
      <c r="K517" s="672" t="s">
        <v>141</v>
      </c>
      <c r="L517" s="672" t="s">
        <v>2391</v>
      </c>
      <c r="M517" s="672" t="s">
        <v>2391</v>
      </c>
      <c r="N517" s="672" t="s">
        <v>931</v>
      </c>
      <c r="O517" s="672" t="s">
        <v>949</v>
      </c>
      <c r="P517" s="1860">
        <v>43830</v>
      </c>
      <c r="Q517" s="672">
        <v>43.1</v>
      </c>
      <c r="R517" s="1166">
        <v>44270</v>
      </c>
      <c r="S517" s="672">
        <v>14.5</v>
      </c>
      <c r="T517" s="672">
        <v>15</v>
      </c>
      <c r="U517" s="672">
        <v>1.21</v>
      </c>
      <c r="V517" s="672" t="b">
        <v>0</v>
      </c>
      <c r="W517" s="672" t="s">
        <v>2392</v>
      </c>
      <c r="X517" s="672" t="s">
        <v>2393</v>
      </c>
      <c r="Y517" s="672" t="s">
        <v>2394</v>
      </c>
      <c r="Z517" s="672">
        <v>106</v>
      </c>
      <c r="AA517" s="672">
        <v>26</v>
      </c>
      <c r="AB517" s="672" t="s">
        <v>2354</v>
      </c>
      <c r="AC517" s="672">
        <v>14.5</v>
      </c>
      <c r="AD517" s="672" t="s">
        <v>141</v>
      </c>
      <c r="AE517" s="1859">
        <v>12.33</v>
      </c>
      <c r="AF517" s="672"/>
      <c r="AH517" s="2358" t="s">
        <v>141</v>
      </c>
    </row>
    <row r="518" spans="1:34" ht="15.75">
      <c r="B518" s="1167" t="s">
        <v>2395</v>
      </c>
      <c r="C518" s="1167">
        <v>1</v>
      </c>
      <c r="D518" s="1167" t="s">
        <v>928</v>
      </c>
      <c r="E518" s="1167" t="s">
        <v>445</v>
      </c>
      <c r="F518" s="1167" t="s">
        <v>445</v>
      </c>
      <c r="G518" s="1167"/>
      <c r="H518" s="1167"/>
      <c r="I518" s="1167"/>
      <c r="J518" s="1167"/>
      <c r="K518" s="1167" t="s">
        <v>387</v>
      </c>
      <c r="L518" s="1167" t="s">
        <v>445</v>
      </c>
      <c r="M518" s="1167" t="s">
        <v>445</v>
      </c>
      <c r="N518" s="1167" t="s">
        <v>931</v>
      </c>
      <c r="O518" s="1167" t="s">
        <v>13</v>
      </c>
      <c r="P518" s="1860">
        <v>43831</v>
      </c>
      <c r="Q518" s="1167">
        <v>31.2</v>
      </c>
      <c r="R518" s="1168">
        <v>44355</v>
      </c>
      <c r="S518" s="1167">
        <v>17.23</v>
      </c>
      <c r="T518" s="1167">
        <v>17</v>
      </c>
      <c r="U518" s="1167">
        <v>1.44</v>
      </c>
      <c r="V518" s="1167" t="b">
        <v>1</v>
      </c>
      <c r="W518" s="1167" t="s">
        <v>445</v>
      </c>
      <c r="X518" s="1167" t="s">
        <v>2396</v>
      </c>
      <c r="Y518" s="1167" t="s">
        <v>2397</v>
      </c>
      <c r="Z518" s="1167">
        <v>64</v>
      </c>
      <c r="AA518" s="1167">
        <v>26</v>
      </c>
      <c r="AB518" s="1167" t="s">
        <v>317</v>
      </c>
      <c r="AC518" s="1167">
        <v>17.23</v>
      </c>
      <c r="AD518" s="1167" t="s">
        <v>387</v>
      </c>
      <c r="AE518" s="672">
        <v>13.2</v>
      </c>
      <c r="AF518" s="672"/>
      <c r="AH518" s="2358" t="s">
        <v>932</v>
      </c>
    </row>
    <row r="519" spans="1:34" ht="15.75">
      <c r="B519" s="672" t="s">
        <v>2395</v>
      </c>
      <c r="C519" s="672">
        <v>2</v>
      </c>
      <c r="D519" s="672" t="s">
        <v>928</v>
      </c>
      <c r="E519" s="672" t="s">
        <v>447</v>
      </c>
      <c r="F519" s="672" t="s">
        <v>447</v>
      </c>
      <c r="G519" s="672"/>
      <c r="H519" s="672"/>
      <c r="I519" s="672"/>
      <c r="J519" s="672"/>
      <c r="K519" s="672" t="s">
        <v>387</v>
      </c>
      <c r="L519" s="672" t="s">
        <v>447</v>
      </c>
      <c r="M519" s="672" t="s">
        <v>447</v>
      </c>
      <c r="N519" s="672" t="s">
        <v>931</v>
      </c>
      <c r="O519" s="672" t="s">
        <v>13</v>
      </c>
      <c r="P519" s="1860">
        <v>43831</v>
      </c>
      <c r="Q519" s="672">
        <v>34.6</v>
      </c>
      <c r="R519" s="1166">
        <v>44355</v>
      </c>
      <c r="S519" s="672">
        <v>17.23</v>
      </c>
      <c r="T519" s="672">
        <v>17</v>
      </c>
      <c r="U519" s="672">
        <v>1.44</v>
      </c>
      <c r="V519" s="672" t="b">
        <v>1</v>
      </c>
      <c r="W519" s="672" t="s">
        <v>447</v>
      </c>
      <c r="X519" s="672"/>
      <c r="Y519" s="672"/>
      <c r="Z519" s="672"/>
      <c r="AA519" s="672"/>
      <c r="AB519" s="672"/>
      <c r="AC519" s="672">
        <v>17.23</v>
      </c>
      <c r="AD519" s="672" t="s">
        <v>387</v>
      </c>
      <c r="AE519" s="672">
        <v>13.2</v>
      </c>
      <c r="AF519" s="672"/>
      <c r="AH519" s="2358" t="s">
        <v>932</v>
      </c>
    </row>
    <row r="520" spans="1:34" ht="15.75">
      <c r="B520" s="672" t="s">
        <v>2395</v>
      </c>
      <c r="C520" s="672">
        <v>3</v>
      </c>
      <c r="D520" s="672" t="s">
        <v>928</v>
      </c>
      <c r="E520" s="672" t="s">
        <v>449</v>
      </c>
      <c r="F520" s="672" t="s">
        <v>449</v>
      </c>
      <c r="G520" s="672"/>
      <c r="H520" s="672"/>
      <c r="I520" s="672"/>
      <c r="J520" s="672"/>
      <c r="K520" s="672" t="s">
        <v>387</v>
      </c>
      <c r="L520" s="672" t="s">
        <v>449</v>
      </c>
      <c r="M520" s="672" t="s">
        <v>449</v>
      </c>
      <c r="N520" s="672" t="s">
        <v>931</v>
      </c>
      <c r="O520" s="672" t="s">
        <v>13</v>
      </c>
      <c r="P520" s="1860">
        <v>43831</v>
      </c>
      <c r="Q520" s="672">
        <v>33.6</v>
      </c>
      <c r="R520" s="1166">
        <v>44355</v>
      </c>
      <c r="S520" s="672">
        <v>17.23</v>
      </c>
      <c r="T520" s="672">
        <v>17</v>
      </c>
      <c r="U520" s="672">
        <v>1.44</v>
      </c>
      <c r="V520" s="672" t="b">
        <v>1</v>
      </c>
      <c r="W520" s="672" t="s">
        <v>449</v>
      </c>
      <c r="X520" s="672"/>
      <c r="Y520" s="672"/>
      <c r="Z520" s="672"/>
      <c r="AA520" s="672"/>
      <c r="AB520" s="672"/>
      <c r="AC520" s="672">
        <v>17.23</v>
      </c>
      <c r="AD520" s="672" t="s">
        <v>387</v>
      </c>
      <c r="AE520" s="672">
        <v>13.2</v>
      </c>
      <c r="AF520" s="672"/>
      <c r="AH520" s="2358" t="s">
        <v>932</v>
      </c>
    </row>
    <row r="521" spans="1:34" ht="15.75">
      <c r="B521" s="672" t="s">
        <v>2395</v>
      </c>
      <c r="C521" s="672">
        <v>4</v>
      </c>
      <c r="D521" s="672" t="s">
        <v>928</v>
      </c>
      <c r="E521" s="672" t="s">
        <v>451</v>
      </c>
      <c r="F521" s="672" t="s">
        <v>451</v>
      </c>
      <c r="G521" s="672"/>
      <c r="H521" s="672"/>
      <c r="I521" s="672"/>
      <c r="J521" s="672"/>
      <c r="K521" s="672" t="s">
        <v>387</v>
      </c>
      <c r="L521" s="672" t="s">
        <v>451</v>
      </c>
      <c r="M521" s="672" t="s">
        <v>451</v>
      </c>
      <c r="N521" s="672" t="s">
        <v>931</v>
      </c>
      <c r="O521" s="672" t="s">
        <v>13</v>
      </c>
      <c r="P521" s="1860">
        <v>43831</v>
      </c>
      <c r="Q521" s="672">
        <v>28.5</v>
      </c>
      <c r="R521" s="1166">
        <v>44355</v>
      </c>
      <c r="S521" s="672">
        <v>17.23</v>
      </c>
      <c r="T521" s="672">
        <v>17</v>
      </c>
      <c r="U521" s="672">
        <v>1.44</v>
      </c>
      <c r="V521" s="672" t="b">
        <v>1</v>
      </c>
      <c r="W521" s="672" t="s">
        <v>451</v>
      </c>
      <c r="X521" s="672"/>
      <c r="Y521" s="672"/>
      <c r="Z521" s="672"/>
      <c r="AA521" s="672"/>
      <c r="AB521" s="672"/>
      <c r="AC521" s="672">
        <v>17.23</v>
      </c>
      <c r="AD521" s="672" t="s">
        <v>387</v>
      </c>
      <c r="AE521" s="672">
        <v>13.2</v>
      </c>
      <c r="AF521" s="672"/>
      <c r="AH521" s="2358" t="s">
        <v>932</v>
      </c>
    </row>
    <row r="522" spans="1:34" ht="15.75">
      <c r="B522" s="672" t="s">
        <v>2395</v>
      </c>
      <c r="C522" s="672">
        <v>5</v>
      </c>
      <c r="D522" s="672" t="s">
        <v>928</v>
      </c>
      <c r="E522" s="672" t="s">
        <v>453</v>
      </c>
      <c r="F522" s="672" t="s">
        <v>453</v>
      </c>
      <c r="G522" s="672"/>
      <c r="H522" s="672"/>
      <c r="I522" s="672"/>
      <c r="J522" s="672"/>
      <c r="K522" s="672" t="s">
        <v>387</v>
      </c>
      <c r="L522" s="672" t="s">
        <v>453</v>
      </c>
      <c r="M522" s="672" t="s">
        <v>453</v>
      </c>
      <c r="N522" s="672" t="s">
        <v>994</v>
      </c>
      <c r="O522" s="672" t="s">
        <v>13</v>
      </c>
      <c r="P522" s="1860">
        <v>43893</v>
      </c>
      <c r="Q522" s="672">
        <v>26.3</v>
      </c>
      <c r="R522" s="1166">
        <v>44349</v>
      </c>
      <c r="S522" s="672">
        <v>14.97</v>
      </c>
      <c r="T522" s="672">
        <v>15</v>
      </c>
      <c r="U522" s="672">
        <v>1.25</v>
      </c>
      <c r="V522" s="672" t="b">
        <v>0</v>
      </c>
      <c r="W522" s="672" t="s">
        <v>453</v>
      </c>
      <c r="X522" s="672" t="s">
        <v>2398</v>
      </c>
      <c r="Y522" s="672" t="s">
        <v>2399</v>
      </c>
      <c r="Z522" s="672">
        <v>112</v>
      </c>
      <c r="AA522" s="672">
        <v>26</v>
      </c>
      <c r="AB522" s="672"/>
      <c r="AC522" s="672">
        <v>14.97</v>
      </c>
      <c r="AD522" s="672" t="s">
        <v>387</v>
      </c>
      <c r="AE522" s="672">
        <v>11.133333329999999</v>
      </c>
      <c r="AF522" s="672"/>
      <c r="AH522" s="2358" t="s">
        <v>932</v>
      </c>
    </row>
    <row r="523" spans="1:34" ht="15.75">
      <c r="B523" s="672" t="s">
        <v>2395</v>
      </c>
      <c r="C523" s="672">
        <v>6</v>
      </c>
      <c r="D523" s="672" t="s">
        <v>928</v>
      </c>
      <c r="E523" s="672" t="s">
        <v>456</v>
      </c>
      <c r="F523" s="672" t="s">
        <v>456</v>
      </c>
      <c r="G523" s="672"/>
      <c r="H523" s="672"/>
      <c r="I523" s="672"/>
      <c r="J523" s="672"/>
      <c r="K523" s="672" t="s">
        <v>387</v>
      </c>
      <c r="L523" s="672" t="s">
        <v>456</v>
      </c>
      <c r="M523" s="672" t="s">
        <v>456</v>
      </c>
      <c r="N523" s="672" t="s">
        <v>994</v>
      </c>
      <c r="O523" s="672" t="s">
        <v>13</v>
      </c>
      <c r="P523" s="1860">
        <v>43893</v>
      </c>
      <c r="Q523" s="672">
        <v>25.7</v>
      </c>
      <c r="R523" s="1166">
        <v>44349</v>
      </c>
      <c r="S523" s="672">
        <v>14.97</v>
      </c>
      <c r="T523" s="672">
        <v>15</v>
      </c>
      <c r="U523" s="672">
        <v>1.25</v>
      </c>
      <c r="V523" s="672" t="b">
        <v>0</v>
      </c>
      <c r="W523" s="672" t="s">
        <v>456</v>
      </c>
      <c r="X523" s="672" t="s">
        <v>2400</v>
      </c>
      <c r="Y523" s="672" t="s">
        <v>2401</v>
      </c>
      <c r="Z523" s="672">
        <v>110</v>
      </c>
      <c r="AA523" s="672">
        <v>25</v>
      </c>
      <c r="AB523" s="672"/>
      <c r="AC523" s="672">
        <v>14.97</v>
      </c>
      <c r="AD523" s="672" t="s">
        <v>387</v>
      </c>
      <c r="AE523" s="672">
        <v>11.133333329999999</v>
      </c>
      <c r="AF523" s="672"/>
      <c r="AH523" s="2358" t="s">
        <v>932</v>
      </c>
    </row>
    <row r="524" spans="1:34" ht="15.75">
      <c r="B524" s="672" t="s">
        <v>2395</v>
      </c>
      <c r="C524" s="672">
        <v>7</v>
      </c>
      <c r="D524" s="672" t="s">
        <v>928</v>
      </c>
      <c r="E524" s="672" t="s">
        <v>458</v>
      </c>
      <c r="F524" s="672" t="s">
        <v>458</v>
      </c>
      <c r="G524" s="672"/>
      <c r="H524" s="672"/>
      <c r="I524" s="672"/>
      <c r="J524" s="672"/>
      <c r="K524" s="672" t="s">
        <v>387</v>
      </c>
      <c r="L524" s="672" t="s">
        <v>458</v>
      </c>
      <c r="M524" s="672" t="s">
        <v>458</v>
      </c>
      <c r="N524" s="672" t="s">
        <v>994</v>
      </c>
      <c r="O524" s="672" t="s">
        <v>13</v>
      </c>
      <c r="P524" s="1860">
        <v>43893</v>
      </c>
      <c r="Q524" s="672">
        <v>25.2</v>
      </c>
      <c r="R524" s="1166">
        <v>44349</v>
      </c>
      <c r="S524" s="672">
        <v>14.97</v>
      </c>
      <c r="T524" s="672">
        <v>15</v>
      </c>
      <c r="U524" s="672">
        <v>1.25</v>
      </c>
      <c r="V524" s="672" t="b">
        <v>0</v>
      </c>
      <c r="W524" s="672" t="s">
        <v>458</v>
      </c>
      <c r="X524" s="672" t="s">
        <v>2402</v>
      </c>
      <c r="Y524" s="672" t="s">
        <v>2403</v>
      </c>
      <c r="Z524" s="672">
        <v>113</v>
      </c>
      <c r="AA524" s="672">
        <v>25</v>
      </c>
      <c r="AB524" s="672" t="s">
        <v>2404</v>
      </c>
      <c r="AC524" s="672">
        <v>14.97</v>
      </c>
      <c r="AD524" s="672" t="s">
        <v>387</v>
      </c>
      <c r="AE524" s="672">
        <v>11.133333329999999</v>
      </c>
      <c r="AF524" s="672"/>
      <c r="AH524" s="2358" t="s">
        <v>932</v>
      </c>
    </row>
    <row r="525" spans="1:34" s="745" customFormat="1" ht="15.75">
      <c r="A525" s="2209"/>
      <c r="B525" s="672" t="s">
        <v>2395</v>
      </c>
      <c r="C525" s="672">
        <v>8</v>
      </c>
      <c r="D525" s="672" t="s">
        <v>928</v>
      </c>
      <c r="E525" s="672" t="s">
        <v>460</v>
      </c>
      <c r="F525" s="672" t="s">
        <v>460</v>
      </c>
      <c r="G525" s="672"/>
      <c r="H525" s="672"/>
      <c r="I525" s="672"/>
      <c r="J525" s="672"/>
      <c r="K525" s="672" t="s">
        <v>387</v>
      </c>
      <c r="L525" s="672" t="s">
        <v>460</v>
      </c>
      <c r="M525" s="672" t="s">
        <v>460</v>
      </c>
      <c r="N525" s="672" t="s">
        <v>994</v>
      </c>
      <c r="O525" s="672" t="s">
        <v>13</v>
      </c>
      <c r="P525" s="1860">
        <v>43893</v>
      </c>
      <c r="Q525" s="672">
        <v>25.6</v>
      </c>
      <c r="R525" s="1166">
        <v>44349</v>
      </c>
      <c r="S525" s="672">
        <v>14.97</v>
      </c>
      <c r="T525" s="672">
        <v>15</v>
      </c>
      <c r="U525" s="672">
        <v>1.25</v>
      </c>
      <c r="V525" s="672" t="b">
        <v>0</v>
      </c>
      <c r="W525" s="672" t="s">
        <v>460</v>
      </c>
      <c r="X525" s="672" t="s">
        <v>2405</v>
      </c>
      <c r="Y525" s="672" t="s">
        <v>2406</v>
      </c>
      <c r="Z525" s="672">
        <v>113</v>
      </c>
      <c r="AA525" s="672">
        <v>25</v>
      </c>
      <c r="AB525" s="672" t="s">
        <v>2404</v>
      </c>
      <c r="AC525" s="672">
        <v>14.97</v>
      </c>
      <c r="AD525" s="672" t="s">
        <v>387</v>
      </c>
      <c r="AE525" s="672">
        <v>11.133333329999999</v>
      </c>
      <c r="AF525" s="672"/>
      <c r="AH525" s="2358" t="s">
        <v>932</v>
      </c>
    </row>
    <row r="526" spans="1:34" ht="15.75">
      <c r="A526" s="2211"/>
      <c r="B526" s="672" t="s">
        <v>2395</v>
      </c>
      <c r="C526" s="672">
        <v>9</v>
      </c>
      <c r="D526" s="672" t="s">
        <v>928</v>
      </c>
      <c r="E526" s="672" t="s">
        <v>462</v>
      </c>
      <c r="F526" s="672" t="s">
        <v>462</v>
      </c>
      <c r="G526" s="672"/>
      <c r="H526" s="672"/>
      <c r="I526" s="672"/>
      <c r="J526" s="672"/>
      <c r="K526" s="672" t="s">
        <v>387</v>
      </c>
      <c r="L526" s="672" t="s">
        <v>462</v>
      </c>
      <c r="M526" s="672" t="s">
        <v>462</v>
      </c>
      <c r="N526" s="672" t="s">
        <v>994</v>
      </c>
      <c r="O526" s="672" t="s">
        <v>13</v>
      </c>
      <c r="P526" s="1860">
        <v>43893</v>
      </c>
      <c r="Q526" s="672">
        <v>24.9</v>
      </c>
      <c r="R526" s="1166">
        <v>44349</v>
      </c>
      <c r="S526" s="672">
        <v>14.97</v>
      </c>
      <c r="T526" s="672">
        <v>15</v>
      </c>
      <c r="U526" s="672">
        <v>1.25</v>
      </c>
      <c r="V526" s="672" t="b">
        <v>0</v>
      </c>
      <c r="W526" s="672" t="s">
        <v>462</v>
      </c>
      <c r="X526" s="672" t="s">
        <v>2407</v>
      </c>
      <c r="Y526" s="672" t="s">
        <v>2408</v>
      </c>
      <c r="Z526" s="672">
        <v>107</v>
      </c>
      <c r="AA526" s="672">
        <v>26</v>
      </c>
      <c r="AB526" s="672" t="s">
        <v>2354</v>
      </c>
      <c r="AC526" s="672">
        <v>14.97</v>
      </c>
      <c r="AD526" s="672" t="s">
        <v>387</v>
      </c>
      <c r="AE526" s="672">
        <v>11.133333329999999</v>
      </c>
      <c r="AF526" s="672"/>
      <c r="AH526" s="2358" t="s">
        <v>932</v>
      </c>
    </row>
    <row r="527" spans="1:34" ht="15.75">
      <c r="A527" s="2211"/>
      <c r="B527" s="672" t="s">
        <v>2395</v>
      </c>
      <c r="C527" s="672">
        <v>10</v>
      </c>
      <c r="D527" s="672" t="s">
        <v>928</v>
      </c>
      <c r="E527" s="672" t="s">
        <v>464</v>
      </c>
      <c r="F527" s="672" t="s">
        <v>464</v>
      </c>
      <c r="G527" s="672"/>
      <c r="H527" s="672"/>
      <c r="I527" s="672"/>
      <c r="J527" s="672"/>
      <c r="K527" s="672" t="s">
        <v>387</v>
      </c>
      <c r="L527" s="672" t="s">
        <v>464</v>
      </c>
      <c r="M527" s="672" t="s">
        <v>464</v>
      </c>
      <c r="N527" s="672" t="s">
        <v>994</v>
      </c>
      <c r="O527" s="672" t="s">
        <v>949</v>
      </c>
      <c r="P527" s="1860">
        <v>43907</v>
      </c>
      <c r="Q527" s="672">
        <v>29.2</v>
      </c>
      <c r="R527" s="1166">
        <v>44342</v>
      </c>
      <c r="S527" s="672">
        <v>14.3</v>
      </c>
      <c r="T527" s="672">
        <v>14</v>
      </c>
      <c r="U527" s="672">
        <v>1.19</v>
      </c>
      <c r="V527" s="672" t="b">
        <v>0</v>
      </c>
      <c r="W527" s="672" t="s">
        <v>464</v>
      </c>
      <c r="X527" s="672" t="s">
        <v>2409</v>
      </c>
      <c r="Y527" s="672" t="s">
        <v>2410</v>
      </c>
      <c r="Z527" s="672">
        <v>104</v>
      </c>
      <c r="AA527" s="672">
        <v>24</v>
      </c>
      <c r="AB527" s="672" t="s">
        <v>2411</v>
      </c>
      <c r="AC527" s="672">
        <v>14.3</v>
      </c>
      <c r="AD527" s="672" t="s">
        <v>387</v>
      </c>
      <c r="AE527" s="672">
        <v>10.66666667</v>
      </c>
      <c r="AF527" s="672"/>
      <c r="AH527" s="2358" t="s">
        <v>932</v>
      </c>
    </row>
    <row r="528" spans="1:34" ht="15.75">
      <c r="A528" s="2211"/>
      <c r="B528" s="672" t="s">
        <v>2395</v>
      </c>
      <c r="C528" s="672">
        <v>11</v>
      </c>
      <c r="D528" s="672" t="s">
        <v>928</v>
      </c>
      <c r="E528" s="672" t="s">
        <v>467</v>
      </c>
      <c r="F528" s="672" t="s">
        <v>467</v>
      </c>
      <c r="G528" s="672"/>
      <c r="H528" s="672"/>
      <c r="I528" s="672"/>
      <c r="J528" s="672"/>
      <c r="K528" s="672" t="s">
        <v>387</v>
      </c>
      <c r="L528" s="672" t="s">
        <v>467</v>
      </c>
      <c r="M528" s="672" t="s">
        <v>467</v>
      </c>
      <c r="N528" s="672" t="s">
        <v>994</v>
      </c>
      <c r="O528" s="672" t="s">
        <v>949</v>
      </c>
      <c r="P528" s="1860">
        <v>43907</v>
      </c>
      <c r="Q528" s="672">
        <v>30.9</v>
      </c>
      <c r="R528" s="1166">
        <v>44342</v>
      </c>
      <c r="S528" s="672">
        <v>14.3</v>
      </c>
      <c r="T528" s="672">
        <v>14</v>
      </c>
      <c r="U528" s="672">
        <v>1.19</v>
      </c>
      <c r="V528" s="672" t="b">
        <v>0</v>
      </c>
      <c r="W528" s="672" t="s">
        <v>467</v>
      </c>
      <c r="X528" s="672" t="s">
        <v>2412</v>
      </c>
      <c r="Y528" s="672" t="s">
        <v>2413</v>
      </c>
      <c r="Z528" s="672">
        <v>107</v>
      </c>
      <c r="AA528" s="672">
        <v>25</v>
      </c>
      <c r="AB528" s="672" t="s">
        <v>2411</v>
      </c>
      <c r="AC528" s="672">
        <v>14.3</v>
      </c>
      <c r="AD528" s="672" t="s">
        <v>387</v>
      </c>
      <c r="AE528" s="672">
        <v>10.66666667</v>
      </c>
      <c r="AF528" s="672"/>
      <c r="AH528" s="2358" t="s">
        <v>932</v>
      </c>
    </row>
    <row r="529" spans="1:34" ht="15.75">
      <c r="B529" s="672" t="s">
        <v>2395</v>
      </c>
      <c r="C529" s="672">
        <v>12</v>
      </c>
      <c r="D529" s="672" t="s">
        <v>928</v>
      </c>
      <c r="E529" s="672" t="s">
        <v>469</v>
      </c>
      <c r="F529" s="672" t="s">
        <v>469</v>
      </c>
      <c r="G529" s="672"/>
      <c r="H529" s="672"/>
      <c r="I529" s="672"/>
      <c r="J529" s="672"/>
      <c r="K529" s="672" t="s">
        <v>387</v>
      </c>
      <c r="L529" s="672" t="s">
        <v>469</v>
      </c>
      <c r="M529" s="672" t="s">
        <v>469</v>
      </c>
      <c r="N529" s="672" t="s">
        <v>994</v>
      </c>
      <c r="O529" s="672" t="s">
        <v>949</v>
      </c>
      <c r="P529" s="1860">
        <v>43907</v>
      </c>
      <c r="Q529" s="672">
        <v>27.9</v>
      </c>
      <c r="R529" s="1166">
        <v>44342</v>
      </c>
      <c r="S529" s="672">
        <v>14.3</v>
      </c>
      <c r="T529" s="672">
        <v>14</v>
      </c>
      <c r="U529" s="672">
        <v>1.19</v>
      </c>
      <c r="V529" s="672" t="b">
        <v>0</v>
      </c>
      <c r="W529" s="672" t="s">
        <v>469</v>
      </c>
      <c r="X529" s="672" t="s">
        <v>2414</v>
      </c>
      <c r="Y529" s="672" t="s">
        <v>2415</v>
      </c>
      <c r="Z529" s="672">
        <v>109</v>
      </c>
      <c r="AA529" s="672">
        <v>27</v>
      </c>
      <c r="AB529" s="672"/>
      <c r="AC529" s="672">
        <v>14.3</v>
      </c>
      <c r="AD529" s="672" t="s">
        <v>387</v>
      </c>
      <c r="AE529" s="672">
        <v>10.66666667</v>
      </c>
      <c r="AF529" s="672"/>
      <c r="AH529" s="2358" t="s">
        <v>932</v>
      </c>
    </row>
    <row r="530" spans="1:34" ht="15.75">
      <c r="B530" s="672" t="s">
        <v>2395</v>
      </c>
      <c r="C530" s="672">
        <v>13</v>
      </c>
      <c r="D530" s="672" t="s">
        <v>928</v>
      </c>
      <c r="E530" s="672" t="s">
        <v>471</v>
      </c>
      <c r="F530" s="672" t="s">
        <v>471</v>
      </c>
      <c r="G530" s="672"/>
      <c r="H530" s="672"/>
      <c r="I530" s="672"/>
      <c r="J530" s="672"/>
      <c r="K530" s="672" t="s">
        <v>387</v>
      </c>
      <c r="L530" s="672" t="s">
        <v>471</v>
      </c>
      <c r="M530" s="672" t="s">
        <v>471</v>
      </c>
      <c r="N530" s="672" t="s">
        <v>994</v>
      </c>
      <c r="O530" s="672" t="s">
        <v>949</v>
      </c>
      <c r="P530" s="1860">
        <v>43893</v>
      </c>
      <c r="Q530" s="672">
        <v>30.3</v>
      </c>
      <c r="R530" s="1166">
        <v>44342</v>
      </c>
      <c r="S530" s="672">
        <v>14.77</v>
      </c>
      <c r="T530" s="672">
        <v>15</v>
      </c>
      <c r="U530" s="672">
        <v>1.23</v>
      </c>
      <c r="V530" s="672" t="b">
        <v>0</v>
      </c>
      <c r="W530" s="672" t="s">
        <v>471</v>
      </c>
      <c r="X530" s="672"/>
      <c r="Y530" s="672"/>
      <c r="Z530" s="672"/>
      <c r="AA530" s="672"/>
      <c r="AB530" s="672"/>
      <c r="AC530" s="672">
        <v>14.77</v>
      </c>
      <c r="AD530" s="672" t="s">
        <v>387</v>
      </c>
      <c r="AE530" s="672">
        <v>11.133333329999999</v>
      </c>
      <c r="AF530" s="672"/>
      <c r="AH530" s="2358" t="s">
        <v>932</v>
      </c>
    </row>
    <row r="531" spans="1:34" ht="15.75">
      <c r="B531" s="672" t="s">
        <v>2395</v>
      </c>
      <c r="C531" s="672">
        <v>14</v>
      </c>
      <c r="D531" s="672" t="s">
        <v>928</v>
      </c>
      <c r="E531" s="672" t="s">
        <v>474</v>
      </c>
      <c r="F531" s="672" t="s">
        <v>474</v>
      </c>
      <c r="G531" s="672"/>
      <c r="H531" s="672"/>
      <c r="I531" s="672"/>
      <c r="J531" s="672"/>
      <c r="K531" s="672" t="s">
        <v>387</v>
      </c>
      <c r="L531" s="672" t="s">
        <v>474</v>
      </c>
      <c r="M531" s="672" t="s">
        <v>474</v>
      </c>
      <c r="N531" s="672" t="s">
        <v>994</v>
      </c>
      <c r="O531" s="672" t="s">
        <v>949</v>
      </c>
      <c r="P531" s="1860">
        <v>43893</v>
      </c>
      <c r="Q531" s="672">
        <v>31.2</v>
      </c>
      <c r="R531" s="1166">
        <v>44342</v>
      </c>
      <c r="S531" s="672">
        <v>14.77</v>
      </c>
      <c r="T531" s="672">
        <v>15</v>
      </c>
      <c r="U531" s="672">
        <v>1.23</v>
      </c>
      <c r="V531" s="672" t="b">
        <v>0</v>
      </c>
      <c r="W531" s="672" t="s">
        <v>474</v>
      </c>
      <c r="X531" s="672" t="s">
        <v>2416</v>
      </c>
      <c r="Y531" s="672" t="s">
        <v>2417</v>
      </c>
      <c r="Z531" s="672">
        <v>93</v>
      </c>
      <c r="AA531" s="672">
        <v>25</v>
      </c>
      <c r="AB531" s="672" t="s">
        <v>2411</v>
      </c>
      <c r="AC531" s="672">
        <v>14.77</v>
      </c>
      <c r="AD531" s="672" t="s">
        <v>387</v>
      </c>
      <c r="AE531" s="672">
        <v>11.133333329999999</v>
      </c>
      <c r="AF531" s="672"/>
      <c r="AH531" s="2358" t="s">
        <v>932</v>
      </c>
    </row>
    <row r="532" spans="1:34" ht="15.75">
      <c r="A532" s="2211"/>
      <c r="B532" s="672" t="s">
        <v>2395</v>
      </c>
      <c r="C532" s="672">
        <v>15</v>
      </c>
      <c r="D532" s="672" t="s">
        <v>928</v>
      </c>
      <c r="E532" s="672" t="s">
        <v>476</v>
      </c>
      <c r="F532" s="672" t="s">
        <v>476</v>
      </c>
      <c r="G532" s="672"/>
      <c r="H532" s="672"/>
      <c r="I532" s="672"/>
      <c r="J532" s="672"/>
      <c r="K532" s="672" t="s">
        <v>387</v>
      </c>
      <c r="L532" s="672" t="s">
        <v>476</v>
      </c>
      <c r="M532" s="672" t="s">
        <v>476</v>
      </c>
      <c r="N532" s="672" t="s">
        <v>994</v>
      </c>
      <c r="O532" s="672" t="s">
        <v>949</v>
      </c>
      <c r="P532" s="1860">
        <v>43893</v>
      </c>
      <c r="Q532" s="672">
        <v>34.1</v>
      </c>
      <c r="R532" s="1166">
        <v>44342</v>
      </c>
      <c r="S532" s="672">
        <v>14.77</v>
      </c>
      <c r="T532" s="672">
        <v>15</v>
      </c>
      <c r="U532" s="672">
        <v>1.23</v>
      </c>
      <c r="V532" s="672" t="b">
        <v>0</v>
      </c>
      <c r="W532" s="672" t="s">
        <v>476</v>
      </c>
      <c r="X532" s="672" t="s">
        <v>2418</v>
      </c>
      <c r="Y532" s="672" t="s">
        <v>2419</v>
      </c>
      <c r="Z532" s="672">
        <v>102</v>
      </c>
      <c r="AA532" s="672">
        <v>25</v>
      </c>
      <c r="AB532" s="672" t="s">
        <v>2411</v>
      </c>
      <c r="AC532" s="672">
        <v>14.77</v>
      </c>
      <c r="AD532" s="672" t="s">
        <v>387</v>
      </c>
      <c r="AE532" s="672">
        <v>11.133333329999999</v>
      </c>
      <c r="AF532" s="672"/>
      <c r="AH532" s="2358" t="s">
        <v>932</v>
      </c>
    </row>
    <row r="533" spans="1:34" ht="15.75">
      <c r="A533" s="2211"/>
      <c r="B533" s="672" t="s">
        <v>2395</v>
      </c>
      <c r="C533" s="672">
        <v>16</v>
      </c>
      <c r="D533" s="672" t="s">
        <v>928</v>
      </c>
      <c r="E533" s="672" t="s">
        <v>478</v>
      </c>
      <c r="F533" s="672" t="s">
        <v>478</v>
      </c>
      <c r="G533" s="672"/>
      <c r="H533" s="672"/>
      <c r="I533" s="672"/>
      <c r="J533" s="672"/>
      <c r="K533" s="672" t="s">
        <v>387</v>
      </c>
      <c r="L533" s="672" t="s">
        <v>478</v>
      </c>
      <c r="M533" s="672" t="s">
        <v>478</v>
      </c>
      <c r="N533" s="672" t="s">
        <v>994</v>
      </c>
      <c r="O533" s="672" t="s">
        <v>949</v>
      </c>
      <c r="P533" s="1860">
        <v>43837</v>
      </c>
      <c r="Q533" s="672">
        <v>32.799999999999997</v>
      </c>
      <c r="R533" s="1166">
        <v>44349</v>
      </c>
      <c r="S533" s="672">
        <v>16.829999999999998</v>
      </c>
      <c r="T533" s="672">
        <v>17</v>
      </c>
      <c r="U533" s="672">
        <v>1.4</v>
      </c>
      <c r="V533" s="672" t="b">
        <v>1</v>
      </c>
      <c r="W533" s="672" t="s">
        <v>478</v>
      </c>
      <c r="X533" s="672" t="s">
        <v>2420</v>
      </c>
      <c r="Y533" s="672" t="s">
        <v>2421</v>
      </c>
      <c r="Z533" s="672">
        <v>109</v>
      </c>
      <c r="AA533" s="672">
        <v>27</v>
      </c>
      <c r="AB533" s="672" t="s">
        <v>2404</v>
      </c>
      <c r="AC533" s="672">
        <v>16.829999999999998</v>
      </c>
      <c r="AD533" s="672" t="s">
        <v>387</v>
      </c>
      <c r="AE533" s="672">
        <v>13</v>
      </c>
      <c r="AF533" s="672"/>
      <c r="AH533" s="2358" t="s">
        <v>932</v>
      </c>
    </row>
    <row r="534" spans="1:34" ht="15.75">
      <c r="A534" s="2211"/>
      <c r="B534" s="672" t="s">
        <v>2395</v>
      </c>
      <c r="C534" s="672">
        <v>17</v>
      </c>
      <c r="D534" s="672" t="s">
        <v>928</v>
      </c>
      <c r="E534" s="672" t="s">
        <v>481</v>
      </c>
      <c r="F534" s="672" t="s">
        <v>481</v>
      </c>
      <c r="G534" s="672"/>
      <c r="H534" s="672"/>
      <c r="I534" s="672"/>
      <c r="J534" s="672"/>
      <c r="K534" s="672" t="s">
        <v>387</v>
      </c>
      <c r="L534" s="672" t="s">
        <v>481</v>
      </c>
      <c r="M534" s="672" t="s">
        <v>481</v>
      </c>
      <c r="N534" s="672" t="s">
        <v>994</v>
      </c>
      <c r="O534" s="672" t="s">
        <v>949</v>
      </c>
      <c r="P534" s="1860">
        <v>43837</v>
      </c>
      <c r="Q534" s="672">
        <v>30.6</v>
      </c>
      <c r="R534" s="1166">
        <v>44349</v>
      </c>
      <c r="S534" s="672">
        <v>16.829999999999998</v>
      </c>
      <c r="T534" s="672">
        <v>17</v>
      </c>
      <c r="U534" s="672">
        <v>1.4</v>
      </c>
      <c r="V534" s="672" t="b">
        <v>1</v>
      </c>
      <c r="W534" s="672" t="s">
        <v>481</v>
      </c>
      <c r="X534" s="672"/>
      <c r="Y534" s="672"/>
      <c r="Z534" s="672"/>
      <c r="AA534" s="672"/>
      <c r="AB534" s="672"/>
      <c r="AC534" s="672">
        <v>16.829999999999998</v>
      </c>
      <c r="AD534" s="672" t="s">
        <v>387</v>
      </c>
      <c r="AE534" s="672">
        <v>13</v>
      </c>
      <c r="AF534" s="672"/>
      <c r="AH534" s="2358" t="s">
        <v>932</v>
      </c>
    </row>
    <row r="535" spans="1:34" ht="15.75">
      <c r="B535" s="672" t="s">
        <v>2395</v>
      </c>
      <c r="C535" s="672">
        <v>18</v>
      </c>
      <c r="D535" s="672" t="s">
        <v>928</v>
      </c>
      <c r="E535" s="672" t="s">
        <v>483</v>
      </c>
      <c r="F535" s="672" t="s">
        <v>483</v>
      </c>
      <c r="G535" s="672"/>
      <c r="H535" s="672"/>
      <c r="I535" s="672"/>
      <c r="J535" s="672"/>
      <c r="K535" s="672" t="s">
        <v>387</v>
      </c>
      <c r="L535" s="672" t="s">
        <v>483</v>
      </c>
      <c r="M535" s="672" t="s">
        <v>483</v>
      </c>
      <c r="N535" s="672" t="s">
        <v>948</v>
      </c>
      <c r="O535" s="672" t="s">
        <v>949</v>
      </c>
      <c r="P535" s="1860">
        <v>43904</v>
      </c>
      <c r="Q535" s="672">
        <v>27</v>
      </c>
      <c r="R535" s="1166">
        <v>44340</v>
      </c>
      <c r="S535" s="672">
        <v>14.33</v>
      </c>
      <c r="T535" s="672">
        <v>14</v>
      </c>
      <c r="U535" s="672">
        <v>1.19</v>
      </c>
      <c r="V535" s="672" t="b">
        <v>0</v>
      </c>
      <c r="W535" s="672" t="s">
        <v>483</v>
      </c>
      <c r="X535" s="672" t="s">
        <v>2422</v>
      </c>
      <c r="Y535" s="672" t="s">
        <v>2423</v>
      </c>
      <c r="Z535" s="672">
        <v>106</v>
      </c>
      <c r="AA535" s="672">
        <v>28</v>
      </c>
      <c r="AB535" s="672" t="s">
        <v>2411</v>
      </c>
      <c r="AC535" s="672">
        <v>14.33</v>
      </c>
      <c r="AD535" s="672" t="s">
        <v>387</v>
      </c>
      <c r="AE535" s="672">
        <v>10.766666669999999</v>
      </c>
      <c r="AF535" s="672"/>
      <c r="AH535" s="2358" t="s">
        <v>932</v>
      </c>
    </row>
    <row r="536" spans="1:34" ht="15.75">
      <c r="B536" s="672" t="s">
        <v>2395</v>
      </c>
      <c r="C536" s="672">
        <v>19</v>
      </c>
      <c r="D536" s="672" t="s">
        <v>928</v>
      </c>
      <c r="E536" s="672" t="s">
        <v>2424</v>
      </c>
      <c r="F536" s="672" t="s">
        <v>2424</v>
      </c>
      <c r="G536" s="672"/>
      <c r="H536" s="672"/>
      <c r="I536" s="672"/>
      <c r="J536" s="672"/>
      <c r="K536" s="672" t="s">
        <v>387</v>
      </c>
      <c r="L536" s="672" t="s">
        <v>2424</v>
      </c>
      <c r="M536" s="672" t="s">
        <v>2424</v>
      </c>
      <c r="N536" s="672" t="s">
        <v>937</v>
      </c>
      <c r="O536" s="672" t="s">
        <v>13</v>
      </c>
      <c r="P536" s="1860">
        <v>43899</v>
      </c>
      <c r="Q536" s="672">
        <v>29.8</v>
      </c>
      <c r="R536" s="1166">
        <v>44340</v>
      </c>
      <c r="S536" s="672">
        <v>14.5</v>
      </c>
      <c r="T536" s="672">
        <v>15</v>
      </c>
      <c r="U536" s="672">
        <v>1.21</v>
      </c>
      <c r="V536" s="672" t="b">
        <v>0</v>
      </c>
      <c r="W536" s="672" t="s">
        <v>2424</v>
      </c>
      <c r="X536" s="672"/>
      <c r="Y536" s="672"/>
      <c r="Z536" s="672"/>
      <c r="AA536" s="672"/>
      <c r="AB536" s="672"/>
      <c r="AC536" s="672">
        <v>14.5</v>
      </c>
      <c r="AD536" s="672" t="s">
        <v>387</v>
      </c>
      <c r="AE536" s="672">
        <v>11.633333329999999</v>
      </c>
      <c r="AF536" s="672"/>
      <c r="AH536" s="2358" t="s">
        <v>932</v>
      </c>
    </row>
    <row r="537" spans="1:34" ht="15.75">
      <c r="A537" s="2212" t="s">
        <v>2425</v>
      </c>
      <c r="B537" s="1622" t="s">
        <v>2395</v>
      </c>
      <c r="C537" s="1622">
        <v>20</v>
      </c>
      <c r="D537" s="1622" t="s">
        <v>928</v>
      </c>
      <c r="E537" s="1622" t="s">
        <v>2426</v>
      </c>
      <c r="F537" s="1622" t="s">
        <v>2426</v>
      </c>
      <c r="G537" s="1622"/>
      <c r="H537" s="1622"/>
      <c r="I537" s="1622"/>
      <c r="J537" s="1622"/>
      <c r="K537" s="1622" t="s">
        <v>387</v>
      </c>
      <c r="L537" s="1622" t="s">
        <v>2426</v>
      </c>
      <c r="M537" s="1622" t="s">
        <v>2426</v>
      </c>
      <c r="N537" s="1622" t="s">
        <v>937</v>
      </c>
      <c r="O537" s="1622" t="s">
        <v>13</v>
      </c>
      <c r="P537" s="1860">
        <v>43899</v>
      </c>
      <c r="Q537" s="1622">
        <v>28.9</v>
      </c>
      <c r="R537" s="1623">
        <v>44340</v>
      </c>
      <c r="S537" s="1622">
        <v>14.5</v>
      </c>
      <c r="T537" s="1622">
        <v>15</v>
      </c>
      <c r="U537" s="1622">
        <v>1.21</v>
      </c>
      <c r="V537" s="1622" t="b">
        <v>0</v>
      </c>
      <c r="W537" s="1622" t="s">
        <v>2426</v>
      </c>
      <c r="X537" s="1121" t="s">
        <v>2427</v>
      </c>
      <c r="Y537" s="1622" t="s">
        <v>2428</v>
      </c>
      <c r="Z537" s="1622">
        <v>94</v>
      </c>
      <c r="AA537" s="1622">
        <v>32</v>
      </c>
      <c r="AB537" s="1622"/>
      <c r="AC537" s="1622">
        <v>14.5</v>
      </c>
      <c r="AD537" s="1622" t="s">
        <v>387</v>
      </c>
      <c r="AE537" s="1622">
        <v>11.633333329999999</v>
      </c>
      <c r="AF537" s="1622"/>
      <c r="AH537" s="2358" t="s">
        <v>932</v>
      </c>
    </row>
    <row r="538" spans="1:34" ht="15.75">
      <c r="A538" s="2212" t="s">
        <v>2425</v>
      </c>
      <c r="B538" s="1622" t="s">
        <v>2395</v>
      </c>
      <c r="C538" s="1622">
        <v>21</v>
      </c>
      <c r="D538" s="1622" t="s">
        <v>928</v>
      </c>
      <c r="E538" s="1622" t="s">
        <v>2429</v>
      </c>
      <c r="F538" s="1622" t="s">
        <v>2429</v>
      </c>
      <c r="G538" s="1622"/>
      <c r="H538" s="1622"/>
      <c r="I538" s="1622"/>
      <c r="J538" s="1622"/>
      <c r="K538" s="1622" t="s">
        <v>387</v>
      </c>
      <c r="L538" s="1622" t="s">
        <v>2429</v>
      </c>
      <c r="M538" s="1622" t="s">
        <v>2429</v>
      </c>
      <c r="N538" s="1622" t="s">
        <v>937</v>
      </c>
      <c r="O538" s="1622" t="s">
        <v>949</v>
      </c>
      <c r="P538" s="1860">
        <v>43899</v>
      </c>
      <c r="Q538" s="1622">
        <v>32.299999999999997</v>
      </c>
      <c r="R538" s="1623">
        <v>44340</v>
      </c>
      <c r="S538" s="1622">
        <v>14.5</v>
      </c>
      <c r="T538" s="1622">
        <v>15</v>
      </c>
      <c r="U538" s="1622">
        <v>1.21</v>
      </c>
      <c r="V538" s="1622" t="b">
        <v>0</v>
      </c>
      <c r="W538" s="1622" t="s">
        <v>2429</v>
      </c>
      <c r="X538" s="1622" t="s">
        <v>2430</v>
      </c>
      <c r="Y538" s="1622" t="s">
        <v>2431</v>
      </c>
      <c r="Z538" s="1622">
        <v>93</v>
      </c>
      <c r="AA538" s="1622">
        <v>30</v>
      </c>
      <c r="AB538" s="1622"/>
      <c r="AC538" s="1622">
        <v>14.5</v>
      </c>
      <c r="AD538" s="1622" t="s">
        <v>387</v>
      </c>
      <c r="AE538" s="1622">
        <v>11.633333329999999</v>
      </c>
      <c r="AF538" s="1622"/>
      <c r="AH538" s="2358" t="s">
        <v>932</v>
      </c>
    </row>
    <row r="539" spans="1:34" ht="15.75">
      <c r="A539" s="2212" t="s">
        <v>2425</v>
      </c>
      <c r="B539" s="1622" t="s">
        <v>2395</v>
      </c>
      <c r="C539" s="1622">
        <v>22</v>
      </c>
      <c r="D539" s="1622" t="s">
        <v>928</v>
      </c>
      <c r="E539" s="1622" t="s">
        <v>2432</v>
      </c>
      <c r="F539" s="1622" t="s">
        <v>2432</v>
      </c>
      <c r="G539" s="1622"/>
      <c r="H539" s="1622"/>
      <c r="I539" s="1622"/>
      <c r="J539" s="1622"/>
      <c r="K539" s="1622" t="s">
        <v>387</v>
      </c>
      <c r="L539" s="1622" t="s">
        <v>2432</v>
      </c>
      <c r="M539" s="1622" t="s">
        <v>2432</v>
      </c>
      <c r="N539" s="1622" t="s">
        <v>937</v>
      </c>
      <c r="O539" s="1622" t="s">
        <v>949</v>
      </c>
      <c r="P539" s="1860">
        <v>43899</v>
      </c>
      <c r="Q539" s="1622">
        <v>35.9</v>
      </c>
      <c r="R539" s="1623">
        <v>44340</v>
      </c>
      <c r="S539" s="1622">
        <v>14.5</v>
      </c>
      <c r="T539" s="1622">
        <v>15</v>
      </c>
      <c r="U539" s="1622">
        <v>1.21</v>
      </c>
      <c r="V539" s="1622" t="b">
        <v>0</v>
      </c>
      <c r="W539" s="1622" t="s">
        <v>2432</v>
      </c>
      <c r="X539" s="1622" t="s">
        <v>2433</v>
      </c>
      <c r="Y539" s="1622" t="s">
        <v>2434</v>
      </c>
      <c r="Z539" s="1622">
        <v>94</v>
      </c>
      <c r="AA539" s="1622">
        <v>29</v>
      </c>
      <c r="AB539" s="1622"/>
      <c r="AC539" s="1622">
        <v>14.5</v>
      </c>
      <c r="AD539" s="1622" t="s">
        <v>387</v>
      </c>
      <c r="AE539" s="1622">
        <v>11.633333329999999</v>
      </c>
      <c r="AF539" s="1622"/>
      <c r="AH539" s="2358" t="s">
        <v>932</v>
      </c>
    </row>
    <row r="540" spans="1:34" ht="15.75">
      <c r="B540" s="672" t="s">
        <v>2395</v>
      </c>
      <c r="C540" s="672">
        <v>23</v>
      </c>
      <c r="D540" s="672" t="s">
        <v>928</v>
      </c>
      <c r="E540" s="672" t="s">
        <v>2435</v>
      </c>
      <c r="F540" s="672" t="s">
        <v>2435</v>
      </c>
      <c r="G540" s="672"/>
      <c r="H540" s="672"/>
      <c r="I540" s="672"/>
      <c r="J540" s="672"/>
      <c r="K540" s="672" t="s">
        <v>387</v>
      </c>
      <c r="L540" s="672" t="s">
        <v>2435</v>
      </c>
      <c r="M540" s="672" t="s">
        <v>2435</v>
      </c>
      <c r="N540" s="672" t="s">
        <v>937</v>
      </c>
      <c r="O540" s="672" t="s">
        <v>949</v>
      </c>
      <c r="P540" s="1860">
        <v>43899</v>
      </c>
      <c r="Q540" s="672">
        <v>32.799999999999997</v>
      </c>
      <c r="R540" s="1166">
        <v>44340</v>
      </c>
      <c r="S540" s="672">
        <v>14.5</v>
      </c>
      <c r="T540" s="672">
        <v>15</v>
      </c>
      <c r="U540" s="672">
        <v>1.21</v>
      </c>
      <c r="V540" s="672" t="b">
        <v>0</v>
      </c>
      <c r="W540" s="672" t="s">
        <v>2435</v>
      </c>
      <c r="X540" s="672"/>
      <c r="Y540" s="672"/>
      <c r="Z540" s="672"/>
      <c r="AA540" s="672"/>
      <c r="AB540" s="672"/>
      <c r="AC540" s="672">
        <v>14.5</v>
      </c>
      <c r="AD540" s="672" t="s">
        <v>387</v>
      </c>
      <c r="AE540" s="672">
        <v>11.633333329999999</v>
      </c>
      <c r="AF540" s="672"/>
      <c r="AH540" s="2358" t="s">
        <v>932</v>
      </c>
    </row>
    <row r="541" spans="1:34" ht="15.75">
      <c r="A541" s="2212" t="s">
        <v>2425</v>
      </c>
      <c r="B541" s="1622" t="s">
        <v>2395</v>
      </c>
      <c r="C541" s="1622">
        <v>24</v>
      </c>
      <c r="D541" s="1622" t="s">
        <v>928</v>
      </c>
      <c r="E541" s="1622" t="s">
        <v>2436</v>
      </c>
      <c r="F541" s="1622" t="s">
        <v>2436</v>
      </c>
      <c r="G541" s="1622"/>
      <c r="H541" s="1622"/>
      <c r="I541" s="1622"/>
      <c r="J541" s="1622"/>
      <c r="K541" s="1622" t="s">
        <v>387</v>
      </c>
      <c r="L541" s="1622" t="s">
        <v>2436</v>
      </c>
      <c r="M541" s="1622" t="s">
        <v>2436</v>
      </c>
      <c r="N541" s="1622" t="s">
        <v>937</v>
      </c>
      <c r="O541" s="1622" t="s">
        <v>949</v>
      </c>
      <c r="P541" s="1860">
        <v>43899</v>
      </c>
      <c r="Q541" s="1622">
        <v>33.799999999999997</v>
      </c>
      <c r="R541" s="1623">
        <v>44340</v>
      </c>
      <c r="S541" s="1622">
        <v>14.5</v>
      </c>
      <c r="T541" s="1622">
        <v>15</v>
      </c>
      <c r="U541" s="1622">
        <v>1.21</v>
      </c>
      <c r="V541" s="1622" t="b">
        <v>0</v>
      </c>
      <c r="W541" s="1622" t="s">
        <v>2436</v>
      </c>
      <c r="X541" s="1622" t="s">
        <v>2437</v>
      </c>
      <c r="Y541" s="1622" t="s">
        <v>2438</v>
      </c>
      <c r="Z541" s="1622">
        <v>89</v>
      </c>
      <c r="AA541" s="1622">
        <v>30</v>
      </c>
      <c r="AB541" s="1622"/>
      <c r="AC541" s="1622">
        <v>14.5</v>
      </c>
      <c r="AD541" s="1622" t="s">
        <v>387</v>
      </c>
      <c r="AE541" s="1622">
        <v>11.633333329999999</v>
      </c>
      <c r="AF541" s="1622"/>
      <c r="AH541" s="2358" t="s">
        <v>932</v>
      </c>
    </row>
    <row r="542" spans="1:34" ht="15.75">
      <c r="B542" s="1167" t="s">
        <v>2395</v>
      </c>
      <c r="C542" s="1167">
        <v>25</v>
      </c>
      <c r="D542" s="1167" t="s">
        <v>928</v>
      </c>
      <c r="E542" s="1167" t="s">
        <v>2439</v>
      </c>
      <c r="F542" s="1167" t="s">
        <v>2439</v>
      </c>
      <c r="G542" s="1167"/>
      <c r="H542" s="1167"/>
      <c r="I542" s="1167"/>
      <c r="J542" s="1167"/>
      <c r="K542" s="1167" t="s">
        <v>387</v>
      </c>
      <c r="L542" s="1167" t="s">
        <v>2439</v>
      </c>
      <c r="M542" s="1167" t="s">
        <v>2439</v>
      </c>
      <c r="N542" s="1167" t="s">
        <v>931</v>
      </c>
      <c r="O542" s="1167" t="s">
        <v>13</v>
      </c>
      <c r="P542" s="1860">
        <v>43883</v>
      </c>
      <c r="Q542" s="1167">
        <v>40.9</v>
      </c>
      <c r="R542" s="1168">
        <v>44354</v>
      </c>
      <c r="S542" s="1167">
        <v>15.5</v>
      </c>
      <c r="T542" s="1167">
        <v>16</v>
      </c>
      <c r="U542" s="1167">
        <v>1.29</v>
      </c>
      <c r="V542" s="1167" t="b">
        <v>0</v>
      </c>
      <c r="W542" s="1167" t="s">
        <v>2439</v>
      </c>
      <c r="X542" s="1167" t="s">
        <v>2440</v>
      </c>
      <c r="Y542" s="1167" t="s">
        <v>2441</v>
      </c>
      <c r="Z542" s="1167">
        <v>103</v>
      </c>
      <c r="AA542" s="1167">
        <v>29</v>
      </c>
      <c r="AB542" s="1167" t="s">
        <v>317</v>
      </c>
      <c r="AC542" s="1167">
        <v>15.5</v>
      </c>
      <c r="AD542" s="1167" t="s">
        <v>387</v>
      </c>
      <c r="AE542" s="672">
        <v>12.16666667</v>
      </c>
      <c r="AF542" s="672"/>
      <c r="AH542" s="2358" t="s">
        <v>932</v>
      </c>
    </row>
    <row r="543" spans="1:34" ht="15.75">
      <c r="B543" s="1167" t="s">
        <v>2395</v>
      </c>
      <c r="C543" s="1167">
        <v>26</v>
      </c>
      <c r="D543" s="1167" t="s">
        <v>928</v>
      </c>
      <c r="E543" s="1167" t="s">
        <v>2442</v>
      </c>
      <c r="F543" s="1167" t="s">
        <v>2442</v>
      </c>
      <c r="G543" s="1167"/>
      <c r="H543" s="1167"/>
      <c r="I543" s="1167"/>
      <c r="J543" s="1167"/>
      <c r="K543" s="1167" t="s">
        <v>387</v>
      </c>
      <c r="L543" s="1167" t="s">
        <v>2442</v>
      </c>
      <c r="M543" s="1167" t="s">
        <v>2442</v>
      </c>
      <c r="N543" s="1167" t="s">
        <v>931</v>
      </c>
      <c r="O543" s="1167" t="s">
        <v>13</v>
      </c>
      <c r="P543" s="1860">
        <v>43883</v>
      </c>
      <c r="Q543" s="1167">
        <v>29</v>
      </c>
      <c r="R543" s="1168">
        <v>44354</v>
      </c>
      <c r="S543" s="1167">
        <v>15.5</v>
      </c>
      <c r="T543" s="1167">
        <v>16</v>
      </c>
      <c r="U543" s="1167">
        <v>1.29</v>
      </c>
      <c r="V543" s="1167" t="b">
        <v>0</v>
      </c>
      <c r="W543" s="1167" t="s">
        <v>2442</v>
      </c>
      <c r="X543" s="1167" t="s">
        <v>2443</v>
      </c>
      <c r="Y543" s="1167" t="s">
        <v>2444</v>
      </c>
      <c r="Z543" s="1167">
        <v>103</v>
      </c>
      <c r="AA543" s="1167">
        <v>26</v>
      </c>
      <c r="AB543" s="1167" t="s">
        <v>317</v>
      </c>
      <c r="AC543" s="1167">
        <v>15.5</v>
      </c>
      <c r="AD543" s="1167" t="s">
        <v>387</v>
      </c>
      <c r="AE543" s="672">
        <v>12.16666667</v>
      </c>
      <c r="AF543" s="672"/>
      <c r="AH543" s="2358" t="s">
        <v>932</v>
      </c>
    </row>
    <row r="544" spans="1:34" ht="15.75">
      <c r="B544" s="1167" t="s">
        <v>2395</v>
      </c>
      <c r="C544" s="1167">
        <v>27</v>
      </c>
      <c r="D544" s="1167" t="s">
        <v>928</v>
      </c>
      <c r="E544" s="1167" t="s">
        <v>2445</v>
      </c>
      <c r="F544" s="1167" t="s">
        <v>2445</v>
      </c>
      <c r="G544" s="1167"/>
      <c r="H544" s="1167"/>
      <c r="I544" s="1167"/>
      <c r="J544" s="1167"/>
      <c r="K544" s="1167" t="s">
        <v>387</v>
      </c>
      <c r="L544" s="1167" t="s">
        <v>2445</v>
      </c>
      <c r="M544" s="1167" t="s">
        <v>2445</v>
      </c>
      <c r="N544" s="1167" t="s">
        <v>931</v>
      </c>
      <c r="O544" s="1167" t="s">
        <v>13</v>
      </c>
      <c r="P544" s="1860">
        <v>43883</v>
      </c>
      <c r="Q544" s="1167">
        <v>33.200000000000003</v>
      </c>
      <c r="R544" s="1168">
        <v>44354</v>
      </c>
      <c r="S544" s="1167">
        <v>15.5</v>
      </c>
      <c r="T544" s="1167">
        <v>16</v>
      </c>
      <c r="U544" s="1167">
        <v>1.29</v>
      </c>
      <c r="V544" s="1167" t="b">
        <v>0</v>
      </c>
      <c r="W544" s="1167" t="s">
        <v>2445</v>
      </c>
      <c r="X544" s="1167" t="s">
        <v>2446</v>
      </c>
      <c r="Y544" s="1167" t="s">
        <v>2447</v>
      </c>
      <c r="Z544" s="1167">
        <v>103</v>
      </c>
      <c r="AA544" s="1167">
        <v>27</v>
      </c>
      <c r="AB544" s="1167" t="s">
        <v>317</v>
      </c>
      <c r="AC544" s="1167">
        <v>15.5</v>
      </c>
      <c r="AD544" s="1167" t="s">
        <v>387</v>
      </c>
      <c r="AE544" s="672">
        <v>12.16666667</v>
      </c>
      <c r="AF544" s="672"/>
      <c r="AH544" s="2358" t="s">
        <v>932</v>
      </c>
    </row>
    <row r="545" spans="1:34" ht="15.75">
      <c r="B545" s="1169" t="s">
        <v>2395</v>
      </c>
      <c r="C545" s="1169">
        <v>28</v>
      </c>
      <c r="D545" s="1169" t="s">
        <v>928</v>
      </c>
      <c r="E545" s="1169" t="s">
        <v>2448</v>
      </c>
      <c r="F545" s="1169" t="s">
        <v>2448</v>
      </c>
      <c r="G545" s="1169"/>
      <c r="H545" s="1169"/>
      <c r="I545" s="1169"/>
      <c r="J545" s="1169"/>
      <c r="K545" s="1169" t="s">
        <v>387</v>
      </c>
      <c r="L545" s="1169" t="s">
        <v>2448</v>
      </c>
      <c r="M545" s="1169" t="s">
        <v>2448</v>
      </c>
      <c r="N545" s="1169" t="s">
        <v>931</v>
      </c>
      <c r="O545" s="1169" t="s">
        <v>13</v>
      </c>
      <c r="P545" s="1860">
        <v>43897</v>
      </c>
      <c r="Q545" s="1169">
        <v>28.9</v>
      </c>
      <c r="R545" s="1170">
        <v>44354</v>
      </c>
      <c r="S545" s="1169">
        <v>15</v>
      </c>
      <c r="T545" s="1169">
        <v>15</v>
      </c>
      <c r="U545" s="1169">
        <v>1.25</v>
      </c>
      <c r="V545" s="1169" t="b">
        <v>0</v>
      </c>
      <c r="W545" s="1169" t="s">
        <v>2448</v>
      </c>
      <c r="X545" s="1171" t="s">
        <v>2449</v>
      </c>
      <c r="Y545" s="1171" t="s">
        <v>2450</v>
      </c>
      <c r="Z545" s="1169">
        <v>107</v>
      </c>
      <c r="AA545" s="1169">
        <v>25</v>
      </c>
      <c r="AB545" s="1169" t="s">
        <v>317</v>
      </c>
      <c r="AC545" s="1169">
        <v>15</v>
      </c>
      <c r="AD545" s="1169" t="s">
        <v>387</v>
      </c>
      <c r="AE545" s="672">
        <v>11.7</v>
      </c>
      <c r="AF545" s="672"/>
      <c r="AH545" s="2358" t="s">
        <v>932</v>
      </c>
    </row>
    <row r="546" spans="1:34" ht="15.75">
      <c r="B546" s="1169" t="s">
        <v>2395</v>
      </c>
      <c r="C546" s="1169">
        <v>29</v>
      </c>
      <c r="D546" s="1169" t="s">
        <v>928</v>
      </c>
      <c r="E546" s="1169" t="s">
        <v>2451</v>
      </c>
      <c r="F546" s="1169" t="s">
        <v>2451</v>
      </c>
      <c r="G546" s="1169"/>
      <c r="H546" s="1169"/>
      <c r="I546" s="1169"/>
      <c r="J546" s="1169"/>
      <c r="K546" s="1169" t="s">
        <v>387</v>
      </c>
      <c r="L546" s="1169" t="s">
        <v>2451</v>
      </c>
      <c r="M546" s="1169" t="s">
        <v>2451</v>
      </c>
      <c r="N546" s="1169" t="s">
        <v>931</v>
      </c>
      <c r="O546" s="1169" t="s">
        <v>13</v>
      </c>
      <c r="P546" s="1860">
        <v>43897</v>
      </c>
      <c r="Q546" s="1169">
        <v>28.1</v>
      </c>
      <c r="R546" s="1170">
        <v>44354</v>
      </c>
      <c r="S546" s="1169">
        <v>15</v>
      </c>
      <c r="T546" s="1169">
        <v>15</v>
      </c>
      <c r="U546" s="1169">
        <v>1.25</v>
      </c>
      <c r="V546" s="1169" t="b">
        <v>0</v>
      </c>
      <c r="W546" s="1169" t="s">
        <v>2451</v>
      </c>
      <c r="X546" s="1171" t="s">
        <v>2452</v>
      </c>
      <c r="Y546" s="1171" t="s">
        <v>2453</v>
      </c>
      <c r="Z546" s="1169">
        <v>99</v>
      </c>
      <c r="AA546" s="1169">
        <v>25</v>
      </c>
      <c r="AB546" s="1169" t="s">
        <v>317</v>
      </c>
      <c r="AC546" s="1169">
        <v>15</v>
      </c>
      <c r="AD546" s="1169" t="s">
        <v>387</v>
      </c>
      <c r="AE546" s="672">
        <v>11.7</v>
      </c>
      <c r="AF546" s="672"/>
      <c r="AH546" s="2358" t="s">
        <v>932</v>
      </c>
    </row>
    <row r="547" spans="1:34" ht="15.75">
      <c r="B547" s="1169" t="s">
        <v>2395</v>
      </c>
      <c r="C547" s="1169">
        <v>30</v>
      </c>
      <c r="D547" s="1169" t="s">
        <v>928</v>
      </c>
      <c r="E547" s="1169" t="s">
        <v>2454</v>
      </c>
      <c r="F547" s="1169" t="s">
        <v>2454</v>
      </c>
      <c r="G547" s="1169"/>
      <c r="H547" s="1169"/>
      <c r="I547" s="1169"/>
      <c r="J547" s="1169"/>
      <c r="K547" s="1169" t="s">
        <v>387</v>
      </c>
      <c r="L547" s="1169" t="s">
        <v>2454</v>
      </c>
      <c r="M547" s="1169" t="s">
        <v>2454</v>
      </c>
      <c r="N547" s="1169" t="s">
        <v>931</v>
      </c>
      <c r="O547" s="1169" t="s">
        <v>13</v>
      </c>
      <c r="P547" s="1860">
        <v>43897</v>
      </c>
      <c r="Q547" s="1169">
        <v>26.8</v>
      </c>
      <c r="R547" s="1170">
        <v>44355</v>
      </c>
      <c r="S547" s="1169">
        <v>15.03</v>
      </c>
      <c r="T547" s="1169">
        <v>15</v>
      </c>
      <c r="U547" s="1169">
        <v>1.25</v>
      </c>
      <c r="V547" s="1169" t="b">
        <v>0</v>
      </c>
      <c r="W547" s="1169" t="s">
        <v>2454</v>
      </c>
      <c r="X547" s="1171" t="s">
        <v>2455</v>
      </c>
      <c r="Y547" s="1171" t="s">
        <v>2456</v>
      </c>
      <c r="Z547" s="1169">
        <v>108</v>
      </c>
      <c r="AA547" s="1169">
        <v>27</v>
      </c>
      <c r="AB547" s="1169" t="s">
        <v>317</v>
      </c>
      <c r="AC547" s="1169">
        <v>15.03</v>
      </c>
      <c r="AD547" s="1169" t="s">
        <v>387</v>
      </c>
      <c r="AE547" s="672">
        <v>11.7</v>
      </c>
      <c r="AF547" s="672"/>
      <c r="AH547" s="2358" t="s">
        <v>932</v>
      </c>
    </row>
    <row r="548" spans="1:34" ht="15.75">
      <c r="B548" s="1169" t="s">
        <v>2395</v>
      </c>
      <c r="C548" s="1169">
        <v>31</v>
      </c>
      <c r="D548" s="1169" t="s">
        <v>928</v>
      </c>
      <c r="E548" s="1169" t="s">
        <v>2457</v>
      </c>
      <c r="F548" s="1169" t="s">
        <v>2457</v>
      </c>
      <c r="G548" s="1169"/>
      <c r="H548" s="1169"/>
      <c r="I548" s="1169"/>
      <c r="J548" s="1169"/>
      <c r="K548" s="1169" t="s">
        <v>387</v>
      </c>
      <c r="L548" s="1169" t="s">
        <v>2457</v>
      </c>
      <c r="M548" s="1169" t="s">
        <v>2457</v>
      </c>
      <c r="N548" s="1169" t="s">
        <v>931</v>
      </c>
      <c r="O548" s="990" t="s">
        <v>949</v>
      </c>
      <c r="P548" s="1860">
        <v>43897</v>
      </c>
      <c r="Q548" s="1169">
        <v>33.799999999999997</v>
      </c>
      <c r="R548" s="1170">
        <v>44355</v>
      </c>
      <c r="S548" s="1169">
        <v>15.03</v>
      </c>
      <c r="T548" s="1169">
        <v>15</v>
      </c>
      <c r="U548" s="1169">
        <v>1.25</v>
      </c>
      <c r="V548" s="1169" t="b">
        <v>0</v>
      </c>
      <c r="W548" s="1169" t="s">
        <v>2457</v>
      </c>
      <c r="X548" s="1169" t="s">
        <v>317</v>
      </c>
      <c r="Y548" s="1169" t="s">
        <v>317</v>
      </c>
      <c r="Z548" s="1169" t="s">
        <v>317</v>
      </c>
      <c r="AA548" s="1169" t="s">
        <v>317</v>
      </c>
      <c r="AB548" s="1169" t="s">
        <v>317</v>
      </c>
      <c r="AC548" s="1169">
        <v>15.03</v>
      </c>
      <c r="AD548" s="1169" t="s">
        <v>387</v>
      </c>
      <c r="AE548" s="672">
        <v>11.7</v>
      </c>
      <c r="AF548" s="672"/>
      <c r="AH548" s="2358" t="s">
        <v>932</v>
      </c>
    </row>
    <row r="549" spans="1:34" ht="15.75">
      <c r="B549" s="1169" t="s">
        <v>2395</v>
      </c>
      <c r="C549" s="1169">
        <v>32</v>
      </c>
      <c r="D549" s="1169" t="s">
        <v>928</v>
      </c>
      <c r="E549" s="1169" t="s">
        <v>2458</v>
      </c>
      <c r="F549" s="1169" t="s">
        <v>2458</v>
      </c>
      <c r="G549" s="1169"/>
      <c r="H549" s="1169"/>
      <c r="I549" s="1169"/>
      <c r="J549" s="1169"/>
      <c r="K549" s="1169" t="s">
        <v>387</v>
      </c>
      <c r="L549" s="1169" t="s">
        <v>2458</v>
      </c>
      <c r="M549" s="1169" t="s">
        <v>2458</v>
      </c>
      <c r="N549" s="1169" t="s">
        <v>931</v>
      </c>
      <c r="O549" s="1169" t="s">
        <v>949</v>
      </c>
      <c r="P549" s="1860">
        <v>43897</v>
      </c>
      <c r="Q549" s="1169">
        <v>34.6</v>
      </c>
      <c r="R549" s="1170">
        <v>44355</v>
      </c>
      <c r="S549" s="1169">
        <v>15.03</v>
      </c>
      <c r="T549" s="1169">
        <v>15</v>
      </c>
      <c r="U549" s="1169">
        <v>1.25</v>
      </c>
      <c r="V549" s="1169" t="b">
        <v>0</v>
      </c>
      <c r="W549" s="1169" t="s">
        <v>2458</v>
      </c>
      <c r="X549" s="1169" t="s">
        <v>2459</v>
      </c>
      <c r="Y549" s="1169" t="s">
        <v>2460</v>
      </c>
      <c r="Z549" s="1169">
        <v>100</v>
      </c>
      <c r="AA549" s="1169">
        <v>26</v>
      </c>
      <c r="AB549" s="1169" t="s">
        <v>317</v>
      </c>
      <c r="AC549" s="1169">
        <v>15.03</v>
      </c>
      <c r="AD549" s="1169" t="s">
        <v>387</v>
      </c>
      <c r="AE549" s="672">
        <v>11.7</v>
      </c>
      <c r="AF549" s="672"/>
      <c r="AH549" s="2358" t="s">
        <v>932</v>
      </c>
    </row>
    <row r="550" spans="1:34" ht="15.75">
      <c r="B550" s="1169" t="s">
        <v>2395</v>
      </c>
      <c r="C550" s="1169">
        <v>33</v>
      </c>
      <c r="D550" s="1169" t="s">
        <v>928</v>
      </c>
      <c r="E550" s="1169" t="s">
        <v>2461</v>
      </c>
      <c r="F550" s="1169" t="s">
        <v>2461</v>
      </c>
      <c r="G550" s="1169"/>
      <c r="H550" s="1169"/>
      <c r="I550" s="1169"/>
      <c r="J550" s="1169"/>
      <c r="K550" s="1169" t="s">
        <v>387</v>
      </c>
      <c r="L550" s="1169" t="s">
        <v>2461</v>
      </c>
      <c r="M550" s="1169" t="s">
        <v>2461</v>
      </c>
      <c r="N550" s="1169" t="s">
        <v>931</v>
      </c>
      <c r="O550" s="1169" t="s">
        <v>949</v>
      </c>
      <c r="P550" s="1860">
        <v>43897</v>
      </c>
      <c r="Q550" s="1169">
        <v>35.700000000000003</v>
      </c>
      <c r="R550" s="1170">
        <v>44355</v>
      </c>
      <c r="S550" s="1169">
        <v>15.03</v>
      </c>
      <c r="T550" s="1169">
        <v>15</v>
      </c>
      <c r="U550" s="1169">
        <v>1.25</v>
      </c>
      <c r="V550" s="1169" t="b">
        <v>0</v>
      </c>
      <c r="W550" s="1169" t="s">
        <v>2461</v>
      </c>
      <c r="X550" s="1169" t="s">
        <v>2462</v>
      </c>
      <c r="Y550" s="1169" t="s">
        <v>2463</v>
      </c>
      <c r="Z550" s="1169">
        <v>107</v>
      </c>
      <c r="AA550" s="1169">
        <v>27</v>
      </c>
      <c r="AB550" s="1169" t="s">
        <v>317</v>
      </c>
      <c r="AC550" s="1169">
        <v>15.03</v>
      </c>
      <c r="AD550" s="1169" t="s">
        <v>387</v>
      </c>
      <c r="AE550" s="672">
        <v>11.7</v>
      </c>
      <c r="AF550" s="672"/>
      <c r="AH550" s="2358" t="s">
        <v>932</v>
      </c>
    </row>
    <row r="551" spans="1:34" ht="15.75">
      <c r="B551" s="672" t="s">
        <v>2395</v>
      </c>
      <c r="C551" s="672">
        <v>34</v>
      </c>
      <c r="D551" s="672" t="s">
        <v>928</v>
      </c>
      <c r="E551" s="672" t="s">
        <v>2464</v>
      </c>
      <c r="F551" s="672" t="s">
        <v>2464</v>
      </c>
      <c r="G551" s="672"/>
      <c r="H551" s="672"/>
      <c r="I551" s="672"/>
      <c r="J551" s="672"/>
      <c r="K551" s="672" t="s">
        <v>387</v>
      </c>
      <c r="L551" s="672" t="s">
        <v>2464</v>
      </c>
      <c r="M551" s="672" t="s">
        <v>2464</v>
      </c>
      <c r="N551" s="672" t="s">
        <v>1248</v>
      </c>
      <c r="O551" s="672" t="s">
        <v>949</v>
      </c>
      <c r="P551" s="1860">
        <v>43878</v>
      </c>
      <c r="Q551" s="672">
        <v>27</v>
      </c>
      <c r="R551" s="672" t="s">
        <v>2465</v>
      </c>
      <c r="S551" s="1169">
        <v>15.03</v>
      </c>
      <c r="T551" s="1169">
        <v>15</v>
      </c>
      <c r="U551" s="1169">
        <v>1.25</v>
      </c>
      <c r="V551" s="672"/>
      <c r="W551" s="672" t="s">
        <v>2464</v>
      </c>
      <c r="X551" s="672" t="s">
        <v>2466</v>
      </c>
      <c r="Y551" s="672" t="s">
        <v>2467</v>
      </c>
      <c r="Z551" s="672">
        <v>79</v>
      </c>
      <c r="AA551" s="672">
        <v>20</v>
      </c>
      <c r="AB551" s="672" t="s">
        <v>2468</v>
      </c>
      <c r="AC551" s="1169">
        <v>15.03</v>
      </c>
      <c r="AD551" s="672" t="s">
        <v>387</v>
      </c>
      <c r="AE551" s="672">
        <v>12.366666670000001</v>
      </c>
      <c r="AF551" s="672"/>
      <c r="AH551" s="2358" t="s">
        <v>932</v>
      </c>
    </row>
    <row r="552" spans="1:34" ht="15.75">
      <c r="A552" s="2210" t="s">
        <v>2221</v>
      </c>
      <c r="B552" s="1777" t="s">
        <v>2395</v>
      </c>
      <c r="C552" s="1777">
        <v>35</v>
      </c>
      <c r="D552" s="1777" t="s">
        <v>928</v>
      </c>
      <c r="E552" s="1777" t="s">
        <v>2469</v>
      </c>
      <c r="F552" s="1777" t="s">
        <v>2469</v>
      </c>
      <c r="G552" s="1777"/>
      <c r="H552" s="1777"/>
      <c r="I552" s="1777"/>
      <c r="J552" s="1777"/>
      <c r="K552" s="1777" t="s">
        <v>387</v>
      </c>
      <c r="L552" s="1777" t="s">
        <v>2469</v>
      </c>
      <c r="M552" s="1777" t="s">
        <v>2469</v>
      </c>
      <c r="N552" s="1777" t="s">
        <v>1248</v>
      </c>
      <c r="O552" s="1777" t="s">
        <v>13</v>
      </c>
      <c r="P552" s="1860">
        <v>43877</v>
      </c>
      <c r="Q552" s="1777">
        <v>28.3</v>
      </c>
      <c r="R552" s="1778">
        <v>44354</v>
      </c>
      <c r="S552" s="1777">
        <v>15.7</v>
      </c>
      <c r="T552" s="1777">
        <v>16</v>
      </c>
      <c r="U552" s="1777">
        <v>1.31</v>
      </c>
      <c r="V552" s="1777" t="b">
        <v>0</v>
      </c>
      <c r="W552" s="1777" t="s">
        <v>2469</v>
      </c>
      <c r="X552" s="2341" t="s">
        <v>2470</v>
      </c>
      <c r="Y552" s="2341" t="s">
        <v>2471</v>
      </c>
      <c r="Z552" s="2341">
        <v>90</v>
      </c>
      <c r="AA552" s="2341">
        <v>31</v>
      </c>
      <c r="AB552" s="1777"/>
      <c r="AC552" s="1777">
        <v>15.7</v>
      </c>
      <c r="AD552" s="1777" t="s">
        <v>387</v>
      </c>
      <c r="AE552" s="1777">
        <v>12.366666670000001</v>
      </c>
      <c r="AF552" s="1777"/>
      <c r="AH552" s="2358" t="s">
        <v>932</v>
      </c>
    </row>
    <row r="553" spans="1:34" ht="15.75">
      <c r="B553" s="672" t="s">
        <v>2472</v>
      </c>
      <c r="C553" s="672">
        <v>1</v>
      </c>
      <c r="D553" s="672" t="s">
        <v>928</v>
      </c>
      <c r="E553" s="672" t="s">
        <v>2473</v>
      </c>
      <c r="F553" s="672" t="s">
        <v>2473</v>
      </c>
      <c r="G553" s="672"/>
      <c r="H553" s="672"/>
      <c r="I553" s="672"/>
      <c r="J553" s="672"/>
      <c r="K553" s="672" t="s">
        <v>141</v>
      </c>
      <c r="L553" s="672" t="s">
        <v>378</v>
      </c>
      <c r="M553" s="672" t="s">
        <v>378</v>
      </c>
      <c r="N553" s="672" t="s">
        <v>1039</v>
      </c>
      <c r="O553" s="672" t="s">
        <v>13</v>
      </c>
      <c r="P553" s="1860">
        <v>43926</v>
      </c>
      <c r="Q553" s="672">
        <v>56.2</v>
      </c>
      <c r="R553" s="672" t="s">
        <v>2474</v>
      </c>
      <c r="S553" s="672"/>
      <c r="T553" s="672">
        <v>0</v>
      </c>
      <c r="U553" s="672" t="e">
        <v>#VALUE!</v>
      </c>
      <c r="V553" s="672"/>
      <c r="W553" s="672" t="s">
        <v>2473</v>
      </c>
      <c r="X553" s="672"/>
      <c r="Y553" s="672"/>
      <c r="Z553" s="672"/>
      <c r="AA553" s="672"/>
      <c r="AB553" s="672"/>
      <c r="AC553" s="672" t="e">
        <v>#VALUE!</v>
      </c>
      <c r="AD553" s="672" t="s">
        <v>141</v>
      </c>
      <c r="AE553" s="1859">
        <v>12.2</v>
      </c>
      <c r="AF553" s="672"/>
      <c r="AH553" s="2358" t="s">
        <v>141</v>
      </c>
    </row>
    <row r="554" spans="1:34" ht="15.75">
      <c r="B554" s="672" t="s">
        <v>2472</v>
      </c>
      <c r="C554" s="672">
        <v>2</v>
      </c>
      <c r="D554" s="672" t="s">
        <v>928</v>
      </c>
      <c r="E554" s="672" t="s">
        <v>2475</v>
      </c>
      <c r="F554" s="672" t="s">
        <v>2475</v>
      </c>
      <c r="G554" s="672"/>
      <c r="H554" s="672"/>
      <c r="I554" s="672"/>
      <c r="J554" s="672"/>
      <c r="K554" s="672" t="s">
        <v>141</v>
      </c>
      <c r="L554" s="672" t="s">
        <v>383</v>
      </c>
      <c r="M554" s="672" t="s">
        <v>383</v>
      </c>
      <c r="N554" s="672" t="s">
        <v>1039</v>
      </c>
      <c r="O554" s="672" t="s">
        <v>13</v>
      </c>
      <c r="P554" s="1860">
        <v>43926</v>
      </c>
      <c r="Q554" s="672">
        <v>52.6</v>
      </c>
      <c r="R554" s="1166">
        <v>44424</v>
      </c>
      <c r="S554" s="672">
        <v>16.37</v>
      </c>
      <c r="T554" s="672">
        <v>16</v>
      </c>
      <c r="U554" s="672">
        <v>1.36</v>
      </c>
      <c r="V554" s="672" t="b">
        <v>1</v>
      </c>
      <c r="W554" s="672" t="s">
        <v>2475</v>
      </c>
      <c r="X554" s="672" t="s">
        <v>2476</v>
      </c>
      <c r="Y554" s="672" t="s">
        <v>2477</v>
      </c>
      <c r="Z554" s="672">
        <v>114</v>
      </c>
      <c r="AA554" s="672">
        <v>27</v>
      </c>
      <c r="AB554" s="672"/>
      <c r="AC554" s="672">
        <v>16.37</v>
      </c>
      <c r="AD554" s="672" t="s">
        <v>141</v>
      </c>
      <c r="AE554" s="672">
        <v>12.2</v>
      </c>
      <c r="AF554" s="672"/>
      <c r="AH554" s="2358" t="s">
        <v>141</v>
      </c>
    </row>
    <row r="555" spans="1:34" ht="15.75">
      <c r="B555" s="672" t="s">
        <v>2472</v>
      </c>
      <c r="C555" s="672">
        <v>3</v>
      </c>
      <c r="D555" s="672" t="s">
        <v>928</v>
      </c>
      <c r="E555" s="672" t="s">
        <v>2478</v>
      </c>
      <c r="F555" s="672" t="s">
        <v>2478</v>
      </c>
      <c r="G555" s="672"/>
      <c r="H555" s="672"/>
      <c r="I555" s="672"/>
      <c r="J555" s="672"/>
      <c r="K555" s="672" t="s">
        <v>387</v>
      </c>
      <c r="L555" s="672" t="s">
        <v>385</v>
      </c>
      <c r="M555" s="672" t="s">
        <v>385</v>
      </c>
      <c r="N555" s="672" t="s">
        <v>1039</v>
      </c>
      <c r="O555" s="672" t="s">
        <v>949</v>
      </c>
      <c r="P555" s="1860">
        <v>43935</v>
      </c>
      <c r="Q555" s="672">
        <v>28.4</v>
      </c>
      <c r="R555" s="1166">
        <v>44424</v>
      </c>
      <c r="S555" s="672">
        <v>16.07</v>
      </c>
      <c r="T555" s="672">
        <v>16</v>
      </c>
      <c r="U555" s="672">
        <v>1.34</v>
      </c>
      <c r="V555" s="672" t="b">
        <v>1</v>
      </c>
      <c r="W555" s="672" t="s">
        <v>2478</v>
      </c>
      <c r="X555" s="672" t="s">
        <v>2479</v>
      </c>
      <c r="Y555" s="672" t="s">
        <v>2480</v>
      </c>
      <c r="Z555" s="672">
        <v>109</v>
      </c>
      <c r="AA555" s="672">
        <v>27</v>
      </c>
      <c r="AB555" s="672"/>
      <c r="AC555" s="672">
        <v>16.07</v>
      </c>
      <c r="AD555" s="672" t="s">
        <v>387</v>
      </c>
      <c r="AE555" s="672">
        <v>11.9</v>
      </c>
      <c r="AF555" s="672"/>
      <c r="AH555" s="2358" t="s">
        <v>932</v>
      </c>
    </row>
    <row r="556" spans="1:34" ht="15.75">
      <c r="B556" s="672" t="s">
        <v>2472</v>
      </c>
      <c r="C556" s="672">
        <v>4</v>
      </c>
      <c r="D556" s="672" t="s">
        <v>928</v>
      </c>
      <c r="E556" s="672" t="s">
        <v>2481</v>
      </c>
      <c r="F556" s="672" t="s">
        <v>2481</v>
      </c>
      <c r="G556" s="672"/>
      <c r="H556" s="672"/>
      <c r="I556" s="672"/>
      <c r="J556" s="672"/>
      <c r="K556" s="672" t="s">
        <v>387</v>
      </c>
      <c r="L556" s="672" t="s">
        <v>389</v>
      </c>
      <c r="M556" s="672" t="s">
        <v>389</v>
      </c>
      <c r="N556" s="672" t="s">
        <v>1039</v>
      </c>
      <c r="O556" s="672" t="s">
        <v>949</v>
      </c>
      <c r="P556" s="1860">
        <v>43935</v>
      </c>
      <c r="Q556" s="672">
        <v>29.5</v>
      </c>
      <c r="R556" s="1166">
        <v>44424</v>
      </c>
      <c r="S556" s="672">
        <v>16.07</v>
      </c>
      <c r="T556" s="672">
        <v>16</v>
      </c>
      <c r="U556" s="672">
        <v>1.34</v>
      </c>
      <c r="V556" s="672" t="b">
        <v>1</v>
      </c>
      <c r="W556" s="672" t="s">
        <v>2481</v>
      </c>
      <c r="X556" s="672" t="s">
        <v>2482</v>
      </c>
      <c r="Y556" s="672" t="s">
        <v>2483</v>
      </c>
      <c r="Z556" s="672">
        <v>111</v>
      </c>
      <c r="AA556" s="672">
        <v>28</v>
      </c>
      <c r="AB556" s="672"/>
      <c r="AC556" s="672">
        <v>16.07</v>
      </c>
      <c r="AD556" s="672" t="s">
        <v>387</v>
      </c>
      <c r="AE556" s="672">
        <v>11.9</v>
      </c>
      <c r="AF556" s="672"/>
      <c r="AH556" s="2358" t="s">
        <v>932</v>
      </c>
    </row>
    <row r="557" spans="1:34" ht="15.75">
      <c r="B557" s="672" t="s">
        <v>2472</v>
      </c>
      <c r="C557" s="672">
        <v>5</v>
      </c>
      <c r="D557" s="672" t="s">
        <v>928</v>
      </c>
      <c r="E557" s="672" t="s">
        <v>2484</v>
      </c>
      <c r="F557" s="672" t="s">
        <v>2484</v>
      </c>
      <c r="G557" s="672"/>
      <c r="H557" s="672"/>
      <c r="I557" s="672"/>
      <c r="J557" s="672"/>
      <c r="K557" s="672" t="s">
        <v>387</v>
      </c>
      <c r="L557" s="672" t="s">
        <v>391</v>
      </c>
      <c r="M557" s="672" t="s">
        <v>391</v>
      </c>
      <c r="N557" s="672" t="s">
        <v>1039</v>
      </c>
      <c r="O557" s="672" t="s">
        <v>949</v>
      </c>
      <c r="P557" s="1860">
        <v>43935</v>
      </c>
      <c r="Q557" s="672">
        <v>33.4</v>
      </c>
      <c r="R557" s="1166">
        <v>44424</v>
      </c>
      <c r="S557" s="672">
        <v>16.07</v>
      </c>
      <c r="T557" s="672">
        <v>16</v>
      </c>
      <c r="U557" s="672">
        <v>1.34</v>
      </c>
      <c r="V557" s="672" t="b">
        <v>1</v>
      </c>
      <c r="W557" s="672" t="s">
        <v>2484</v>
      </c>
      <c r="X557" s="672" t="s">
        <v>2485</v>
      </c>
      <c r="Y557" s="672" t="s">
        <v>2486</v>
      </c>
      <c r="Z557" s="672">
        <v>109</v>
      </c>
      <c r="AA557" s="672">
        <v>28</v>
      </c>
      <c r="AB557" s="672"/>
      <c r="AC557" s="672">
        <v>16.07</v>
      </c>
      <c r="AD557" s="672" t="s">
        <v>387</v>
      </c>
      <c r="AE557" s="672">
        <v>11.9</v>
      </c>
      <c r="AF557" s="672"/>
      <c r="AH557" s="2358" t="s">
        <v>932</v>
      </c>
    </row>
    <row r="558" spans="1:34" ht="15.75">
      <c r="B558" s="672" t="s">
        <v>2472</v>
      </c>
      <c r="C558" s="672">
        <v>6</v>
      </c>
      <c r="D558" s="672" t="s">
        <v>928</v>
      </c>
      <c r="E558" s="672" t="s">
        <v>2487</v>
      </c>
      <c r="F558" s="672" t="s">
        <v>2487</v>
      </c>
      <c r="G558" s="672"/>
      <c r="H558" s="672"/>
      <c r="I558" s="672"/>
      <c r="J558" s="672"/>
      <c r="K558" s="672" t="s">
        <v>141</v>
      </c>
      <c r="L558" s="672" t="s">
        <v>395</v>
      </c>
      <c r="M558" s="672" t="s">
        <v>395</v>
      </c>
      <c r="N558" s="672" t="s">
        <v>1039</v>
      </c>
      <c r="O558" s="672" t="s">
        <v>949</v>
      </c>
      <c r="P558" s="1860">
        <v>43941</v>
      </c>
      <c r="Q558" s="672">
        <v>45.3</v>
      </c>
      <c r="R558" s="1166">
        <v>44424</v>
      </c>
      <c r="S558" s="672">
        <v>15.87</v>
      </c>
      <c r="T558" s="672">
        <v>16</v>
      </c>
      <c r="U558" s="672">
        <v>1.32</v>
      </c>
      <c r="V558" s="672" t="b">
        <v>0</v>
      </c>
      <c r="W558" s="672" t="s">
        <v>2487</v>
      </c>
      <c r="X558" s="672" t="s">
        <v>2488</v>
      </c>
      <c r="Y558" s="672" t="s">
        <v>2489</v>
      </c>
      <c r="Z558" s="672">
        <v>117</v>
      </c>
      <c r="AA558" s="672">
        <v>28</v>
      </c>
      <c r="AB558" s="672"/>
      <c r="AC558" s="672">
        <v>15.87</v>
      </c>
      <c r="AD558" s="672" t="s">
        <v>141</v>
      </c>
      <c r="AE558" s="672">
        <v>11.7</v>
      </c>
      <c r="AF558" s="672"/>
      <c r="AH558" s="2358" t="s">
        <v>141</v>
      </c>
    </row>
    <row r="559" spans="1:34" ht="15.75">
      <c r="B559" s="672" t="s">
        <v>2472</v>
      </c>
      <c r="C559" s="672">
        <v>7</v>
      </c>
      <c r="D559" s="672" t="s">
        <v>928</v>
      </c>
      <c r="E559" s="672" t="s">
        <v>2490</v>
      </c>
      <c r="F559" s="672" t="s">
        <v>2490</v>
      </c>
      <c r="G559" s="672"/>
      <c r="H559" s="672"/>
      <c r="I559" s="672"/>
      <c r="J559" s="672"/>
      <c r="K559" s="672" t="s">
        <v>141</v>
      </c>
      <c r="L559" s="672" t="s">
        <v>399</v>
      </c>
      <c r="M559" s="672" t="s">
        <v>399</v>
      </c>
      <c r="N559" s="672" t="s">
        <v>1039</v>
      </c>
      <c r="O559" s="672" t="s">
        <v>949</v>
      </c>
      <c r="P559" s="1860">
        <v>43941</v>
      </c>
      <c r="Q559" s="672">
        <v>51.1</v>
      </c>
      <c r="R559" s="1166">
        <v>44424</v>
      </c>
      <c r="S559" s="672">
        <v>15.87</v>
      </c>
      <c r="T559" s="672">
        <v>16</v>
      </c>
      <c r="U559" s="672">
        <v>1.32</v>
      </c>
      <c r="V559" s="672" t="b">
        <v>0</v>
      </c>
      <c r="W559" s="672" t="s">
        <v>2490</v>
      </c>
      <c r="X559" s="672" t="s">
        <v>2491</v>
      </c>
      <c r="Y559" s="672" t="s">
        <v>2492</v>
      </c>
      <c r="Z559" s="672">
        <v>108</v>
      </c>
      <c r="AA559" s="672">
        <v>27</v>
      </c>
      <c r="AB559" s="672"/>
      <c r="AC559" s="672">
        <v>15.87</v>
      </c>
      <c r="AD559" s="672" t="s">
        <v>141</v>
      </c>
      <c r="AE559" s="672">
        <v>11.7</v>
      </c>
      <c r="AF559" s="672"/>
      <c r="AH559" s="2358" t="s">
        <v>141</v>
      </c>
    </row>
    <row r="560" spans="1:34">
      <c r="B560" s="672" t="s">
        <v>2472</v>
      </c>
      <c r="C560" s="672">
        <v>8</v>
      </c>
      <c r="D560" s="672" t="s">
        <v>928</v>
      </c>
      <c r="E560" s="672" t="s">
        <v>2493</v>
      </c>
      <c r="F560" s="672" t="s">
        <v>2493</v>
      </c>
      <c r="G560" s="672"/>
      <c r="H560" s="672"/>
      <c r="I560" s="672"/>
      <c r="J560" s="672"/>
      <c r="K560" s="672" t="s">
        <v>387</v>
      </c>
      <c r="L560" s="672" t="s">
        <v>405</v>
      </c>
      <c r="M560" s="672" t="s">
        <v>405</v>
      </c>
      <c r="N560" s="672" t="s">
        <v>1039</v>
      </c>
      <c r="O560" s="672" t="s">
        <v>13</v>
      </c>
      <c r="P560" s="1166">
        <v>43941</v>
      </c>
      <c r="Q560" s="672">
        <v>30.2</v>
      </c>
      <c r="R560" s="1166">
        <v>44424</v>
      </c>
      <c r="S560" s="672">
        <v>15.87</v>
      </c>
      <c r="T560" s="672">
        <v>16</v>
      </c>
      <c r="U560" s="672">
        <v>1.32</v>
      </c>
      <c r="V560" s="672" t="b">
        <v>0</v>
      </c>
      <c r="W560" s="672" t="s">
        <v>2493</v>
      </c>
      <c r="X560" s="672" t="s">
        <v>2494</v>
      </c>
      <c r="Y560" s="672" t="s">
        <v>2495</v>
      </c>
      <c r="Z560" s="672">
        <v>109</v>
      </c>
      <c r="AA560" s="672">
        <v>28</v>
      </c>
      <c r="AB560" s="672"/>
      <c r="AC560" s="672">
        <v>15.87</v>
      </c>
      <c r="AD560" s="672" t="s">
        <v>387</v>
      </c>
      <c r="AE560" s="672">
        <v>11.7</v>
      </c>
      <c r="AF560" s="672"/>
      <c r="AH560" s="2358" t="s">
        <v>932</v>
      </c>
    </row>
    <row r="561" spans="1:34">
      <c r="B561" s="672" t="s">
        <v>2472</v>
      </c>
      <c r="C561" s="672">
        <v>9</v>
      </c>
      <c r="D561" s="672" t="s">
        <v>928</v>
      </c>
      <c r="E561" s="672" t="s">
        <v>2496</v>
      </c>
      <c r="F561" s="672" t="s">
        <v>2496</v>
      </c>
      <c r="G561" s="672"/>
      <c r="H561" s="672"/>
      <c r="I561" s="672"/>
      <c r="J561" s="672"/>
      <c r="K561" s="672" t="s">
        <v>387</v>
      </c>
      <c r="L561" s="672" t="s">
        <v>407</v>
      </c>
      <c r="M561" s="672" t="s">
        <v>407</v>
      </c>
      <c r="N561" s="672" t="s">
        <v>1039</v>
      </c>
      <c r="O561" s="672" t="s">
        <v>13</v>
      </c>
      <c r="P561" s="1166">
        <v>43941</v>
      </c>
      <c r="Q561" s="672">
        <v>26.5</v>
      </c>
      <c r="R561" s="1166">
        <v>44424</v>
      </c>
      <c r="S561" s="672">
        <v>15.87</v>
      </c>
      <c r="T561" s="672">
        <v>16</v>
      </c>
      <c r="U561" s="672">
        <v>1.32</v>
      </c>
      <c r="V561" s="672" t="b">
        <v>0</v>
      </c>
      <c r="W561" s="672" t="s">
        <v>2496</v>
      </c>
      <c r="X561" s="672" t="s">
        <v>2497</v>
      </c>
      <c r="Y561" s="672" t="s">
        <v>2498</v>
      </c>
      <c r="Z561" s="672">
        <v>102</v>
      </c>
      <c r="AA561" s="672">
        <v>28</v>
      </c>
      <c r="AB561" s="672"/>
      <c r="AC561" s="672">
        <v>15.87</v>
      </c>
      <c r="AD561" s="672" t="s">
        <v>387</v>
      </c>
      <c r="AE561" s="672">
        <v>11.7</v>
      </c>
      <c r="AF561" s="672"/>
      <c r="AH561" s="2358" t="s">
        <v>932</v>
      </c>
    </row>
    <row r="562" spans="1:34">
      <c r="B562" s="672" t="s">
        <v>2472</v>
      </c>
      <c r="C562" s="672">
        <v>10</v>
      </c>
      <c r="D562" s="672" t="s">
        <v>928</v>
      </c>
      <c r="E562" s="672" t="s">
        <v>2499</v>
      </c>
      <c r="F562" s="672" t="s">
        <v>2499</v>
      </c>
      <c r="G562" s="672"/>
      <c r="H562" s="672"/>
      <c r="I562" s="672"/>
      <c r="J562" s="672"/>
      <c r="K562" s="672" t="s">
        <v>387</v>
      </c>
      <c r="L562" s="672" t="s">
        <v>409</v>
      </c>
      <c r="M562" s="672" t="s">
        <v>409</v>
      </c>
      <c r="N562" s="672" t="s">
        <v>1039</v>
      </c>
      <c r="O562" s="672" t="s">
        <v>13</v>
      </c>
      <c r="P562" s="1166">
        <v>43941</v>
      </c>
      <c r="Q562" s="672">
        <v>25.5</v>
      </c>
      <c r="R562" s="1166">
        <v>44424</v>
      </c>
      <c r="S562" s="672">
        <v>15.87</v>
      </c>
      <c r="T562" s="672">
        <v>16</v>
      </c>
      <c r="U562" s="672">
        <v>1.32</v>
      </c>
      <c r="V562" s="672" t="b">
        <v>0</v>
      </c>
      <c r="W562" s="672" t="s">
        <v>2499</v>
      </c>
      <c r="X562" s="672" t="s">
        <v>2500</v>
      </c>
      <c r="Y562" s="672" t="s">
        <v>2501</v>
      </c>
      <c r="Z562" s="672">
        <v>107</v>
      </c>
      <c r="AA562" s="672">
        <v>27</v>
      </c>
      <c r="AB562" s="672"/>
      <c r="AC562" s="672">
        <v>15.87</v>
      </c>
      <c r="AD562" s="672" t="s">
        <v>387</v>
      </c>
      <c r="AE562" s="672">
        <v>11.7</v>
      </c>
      <c r="AF562" s="672"/>
      <c r="AH562" s="2358" t="s">
        <v>932</v>
      </c>
    </row>
    <row r="563" spans="1:34">
      <c r="B563" s="672" t="s">
        <v>2472</v>
      </c>
      <c r="C563" s="672">
        <v>11</v>
      </c>
      <c r="D563" s="672" t="s">
        <v>928</v>
      </c>
      <c r="E563" s="672" t="s">
        <v>2502</v>
      </c>
      <c r="F563" s="672" t="s">
        <v>2502</v>
      </c>
      <c r="G563" s="672"/>
      <c r="H563" s="672"/>
      <c r="I563" s="672"/>
      <c r="J563" s="672"/>
      <c r="K563" s="672" t="s">
        <v>387</v>
      </c>
      <c r="L563" s="672" t="s">
        <v>411</v>
      </c>
      <c r="M563" s="672" t="s">
        <v>411</v>
      </c>
      <c r="N563" s="672" t="s">
        <v>1039</v>
      </c>
      <c r="O563" s="672" t="s">
        <v>13</v>
      </c>
      <c r="P563" s="1166">
        <v>43949</v>
      </c>
      <c r="Q563" s="672">
        <v>25.5</v>
      </c>
      <c r="R563" s="1166">
        <v>44424</v>
      </c>
      <c r="S563" s="672">
        <v>15.6</v>
      </c>
      <c r="T563" s="672">
        <v>16</v>
      </c>
      <c r="U563" s="672">
        <v>1.3</v>
      </c>
      <c r="V563" s="672" t="b">
        <v>0</v>
      </c>
      <c r="W563" s="672" t="s">
        <v>2502</v>
      </c>
      <c r="X563" s="672" t="s">
        <v>2503</v>
      </c>
      <c r="Y563" s="672" t="s">
        <v>2504</v>
      </c>
      <c r="Z563" s="672">
        <v>103</v>
      </c>
      <c r="AA563" s="672">
        <v>26</v>
      </c>
      <c r="AB563" s="672"/>
      <c r="AC563" s="672">
        <v>15.6</v>
      </c>
      <c r="AD563" s="672" t="s">
        <v>387</v>
      </c>
      <c r="AE563" s="672">
        <v>11.43333333</v>
      </c>
      <c r="AF563" s="672"/>
      <c r="AH563" s="2358" t="s">
        <v>932</v>
      </c>
    </row>
    <row r="564" spans="1:34">
      <c r="B564" s="672" t="s">
        <v>2472</v>
      </c>
      <c r="C564" s="672">
        <v>12</v>
      </c>
      <c r="D564" s="672" t="s">
        <v>928</v>
      </c>
      <c r="E564" s="672" t="s">
        <v>2505</v>
      </c>
      <c r="F564" s="672" t="s">
        <v>2505</v>
      </c>
      <c r="G564" s="672"/>
      <c r="H564" s="672"/>
      <c r="I564" s="672"/>
      <c r="J564" s="672"/>
      <c r="K564" s="672" t="s">
        <v>141</v>
      </c>
      <c r="L564" s="672" t="s">
        <v>414</v>
      </c>
      <c r="M564" s="672" t="s">
        <v>414</v>
      </c>
      <c r="N564" s="672" t="s">
        <v>937</v>
      </c>
      <c r="O564" s="672" t="s">
        <v>949</v>
      </c>
      <c r="P564" s="1166">
        <v>43948</v>
      </c>
      <c r="Q564" s="672">
        <v>51.8</v>
      </c>
      <c r="R564" s="1166">
        <v>44425</v>
      </c>
      <c r="S564" s="672">
        <v>15.67</v>
      </c>
      <c r="T564" s="672">
        <v>16</v>
      </c>
      <c r="U564" s="672">
        <v>1.31</v>
      </c>
      <c r="V564" s="672" t="b">
        <v>0</v>
      </c>
      <c r="W564" s="672" t="s">
        <v>2505</v>
      </c>
      <c r="X564" s="672" t="s">
        <v>2506</v>
      </c>
      <c r="Y564" s="672" t="s">
        <v>2507</v>
      </c>
      <c r="Z564" s="672">
        <v>107</v>
      </c>
      <c r="AA564" s="672">
        <v>27</v>
      </c>
      <c r="AB564" s="672"/>
      <c r="AC564" s="672">
        <v>15.67</v>
      </c>
      <c r="AD564" s="672" t="s">
        <v>141</v>
      </c>
      <c r="AE564" s="672">
        <v>11.46666667</v>
      </c>
      <c r="AF564" s="672"/>
      <c r="AH564" s="2358" t="s">
        <v>141</v>
      </c>
    </row>
    <row r="565" spans="1:34">
      <c r="B565" s="672" t="s">
        <v>2472</v>
      </c>
      <c r="C565" s="672">
        <v>13</v>
      </c>
      <c r="D565" s="672" t="s">
        <v>928</v>
      </c>
      <c r="E565" s="672" t="s">
        <v>2508</v>
      </c>
      <c r="F565" s="672" t="s">
        <v>2508</v>
      </c>
      <c r="G565" s="672"/>
      <c r="H565" s="672"/>
      <c r="I565" s="672"/>
      <c r="J565" s="672"/>
      <c r="K565" s="672" t="s">
        <v>141</v>
      </c>
      <c r="L565" s="672" t="s">
        <v>418</v>
      </c>
      <c r="M565" s="672" t="s">
        <v>418</v>
      </c>
      <c r="N565" s="672" t="s">
        <v>937</v>
      </c>
      <c r="O565" s="672" t="s">
        <v>949</v>
      </c>
      <c r="P565" s="1166">
        <v>43948</v>
      </c>
      <c r="Q565" s="672">
        <v>53.6</v>
      </c>
      <c r="R565" s="1166">
        <v>44426</v>
      </c>
      <c r="S565" s="672">
        <v>15.7</v>
      </c>
      <c r="T565" s="672">
        <v>16</v>
      </c>
      <c r="U565" s="672">
        <v>1.31</v>
      </c>
      <c r="V565" s="672" t="b">
        <v>0</v>
      </c>
      <c r="W565" s="672" t="s">
        <v>2508</v>
      </c>
      <c r="X565" s="672" t="s">
        <v>2509</v>
      </c>
      <c r="Y565" s="672" t="s">
        <v>2510</v>
      </c>
      <c r="Z565" s="672">
        <v>110</v>
      </c>
      <c r="AA565" s="672">
        <v>26</v>
      </c>
      <c r="AB565" s="672"/>
      <c r="AC565" s="672">
        <v>15.7</v>
      </c>
      <c r="AD565" s="672" t="s">
        <v>141</v>
      </c>
      <c r="AE565" s="672">
        <v>11.46666667</v>
      </c>
      <c r="AF565" s="672"/>
      <c r="AH565" s="2358" t="s">
        <v>141</v>
      </c>
    </row>
    <row r="566" spans="1:34">
      <c r="B566" s="672" t="s">
        <v>2472</v>
      </c>
      <c r="C566" s="672">
        <v>14</v>
      </c>
      <c r="D566" s="672" t="s">
        <v>928</v>
      </c>
      <c r="E566" s="672" t="s">
        <v>2511</v>
      </c>
      <c r="F566" s="672" t="s">
        <v>2511</v>
      </c>
      <c r="G566" s="672"/>
      <c r="H566" s="672"/>
      <c r="I566" s="672"/>
      <c r="J566" s="672"/>
      <c r="K566" s="672" t="s">
        <v>141</v>
      </c>
      <c r="L566" s="672" t="s">
        <v>420</v>
      </c>
      <c r="M566" s="672" t="s">
        <v>420</v>
      </c>
      <c r="N566" s="672" t="s">
        <v>937</v>
      </c>
      <c r="O566" s="672" t="s">
        <v>949</v>
      </c>
      <c r="P566" s="1166">
        <v>43948</v>
      </c>
      <c r="Q566" s="672">
        <v>66.2</v>
      </c>
      <c r="R566" s="1166">
        <v>44425</v>
      </c>
      <c r="S566" s="672">
        <v>15.67</v>
      </c>
      <c r="T566" s="672">
        <v>16</v>
      </c>
      <c r="U566" s="672">
        <v>1.31</v>
      </c>
      <c r="V566" s="672" t="b">
        <v>0</v>
      </c>
      <c r="W566" s="672" t="s">
        <v>2511</v>
      </c>
      <c r="X566" s="672" t="s">
        <v>2512</v>
      </c>
      <c r="Y566" s="672" t="s">
        <v>2513</v>
      </c>
      <c r="Z566" s="672">
        <v>109</v>
      </c>
      <c r="AA566" s="672">
        <v>26</v>
      </c>
      <c r="AB566" s="672"/>
      <c r="AC566" s="672">
        <v>15.67</v>
      </c>
      <c r="AD566" s="672" t="s">
        <v>141</v>
      </c>
      <c r="AE566" s="672">
        <v>11.46666667</v>
      </c>
      <c r="AF566" s="672"/>
      <c r="AH566" s="2358" t="s">
        <v>141</v>
      </c>
    </row>
    <row r="567" spans="1:34">
      <c r="B567" s="672" t="s">
        <v>2472</v>
      </c>
      <c r="C567" s="672">
        <v>15</v>
      </c>
      <c r="D567" s="672" t="s">
        <v>928</v>
      </c>
      <c r="E567" s="672" t="s">
        <v>2514</v>
      </c>
      <c r="F567" s="672" t="s">
        <v>2514</v>
      </c>
      <c r="G567" s="672"/>
      <c r="H567" s="672"/>
      <c r="I567" s="672"/>
      <c r="J567" s="672"/>
      <c r="K567" s="672" t="s">
        <v>141</v>
      </c>
      <c r="L567" s="672" t="s">
        <v>422</v>
      </c>
      <c r="M567" s="672" t="s">
        <v>422</v>
      </c>
      <c r="N567" s="672" t="s">
        <v>937</v>
      </c>
      <c r="O567" s="672" t="s">
        <v>13</v>
      </c>
      <c r="P567" s="1166">
        <v>43948</v>
      </c>
      <c r="Q567" s="672">
        <v>57.7</v>
      </c>
      <c r="R567" s="1166">
        <v>44425</v>
      </c>
      <c r="S567" s="672">
        <v>15.67</v>
      </c>
      <c r="T567" s="672">
        <v>16</v>
      </c>
      <c r="U567" s="672">
        <v>1.31</v>
      </c>
      <c r="V567" s="672" t="b">
        <v>0</v>
      </c>
      <c r="W567" s="672" t="s">
        <v>2514</v>
      </c>
      <c r="X567" s="672" t="s">
        <v>2515</v>
      </c>
      <c r="Y567" s="672" t="s">
        <v>2516</v>
      </c>
      <c r="Z567" s="672">
        <v>107</v>
      </c>
      <c r="AA567" s="672">
        <v>26</v>
      </c>
      <c r="AB567" s="672"/>
      <c r="AC567" s="672">
        <v>15.67</v>
      </c>
      <c r="AD567" s="672" t="s">
        <v>141</v>
      </c>
      <c r="AE567" s="672">
        <v>11.46666667</v>
      </c>
      <c r="AF567" s="672"/>
      <c r="AH567" s="2358" t="s">
        <v>141</v>
      </c>
    </row>
    <row r="568" spans="1:34">
      <c r="B568" s="672" t="s">
        <v>2472</v>
      </c>
      <c r="C568" s="672">
        <v>16</v>
      </c>
      <c r="D568" s="672" t="s">
        <v>928</v>
      </c>
      <c r="E568" s="672" t="s">
        <v>2517</v>
      </c>
      <c r="F568" s="672" t="s">
        <v>2517</v>
      </c>
      <c r="G568" s="672"/>
      <c r="H568" s="672"/>
      <c r="I568" s="672"/>
      <c r="J568" s="672"/>
      <c r="K568" s="672" t="s">
        <v>141</v>
      </c>
      <c r="L568" s="672" t="s">
        <v>428</v>
      </c>
      <c r="M568" s="672" t="s">
        <v>428</v>
      </c>
      <c r="N568" s="672" t="s">
        <v>937</v>
      </c>
      <c r="O568" s="672" t="s">
        <v>13</v>
      </c>
      <c r="P568" s="1166">
        <v>43899</v>
      </c>
      <c r="Q568" s="672">
        <v>54.3</v>
      </c>
      <c r="R568" s="1166">
        <v>44425</v>
      </c>
      <c r="S568" s="672">
        <v>17.27</v>
      </c>
      <c r="T568" s="672">
        <v>17</v>
      </c>
      <c r="U568" s="672">
        <v>1.44</v>
      </c>
      <c r="V568" s="672" t="b">
        <v>1</v>
      </c>
      <c r="W568" s="672" t="s">
        <v>2517</v>
      </c>
      <c r="X568" s="672" t="s">
        <v>2518</v>
      </c>
      <c r="Y568" s="672" t="s">
        <v>2519</v>
      </c>
      <c r="Z568" s="672">
        <v>108</v>
      </c>
      <c r="AA568" s="672">
        <v>26</v>
      </c>
      <c r="AB568" s="672"/>
      <c r="AC568" s="672">
        <v>17.27</v>
      </c>
      <c r="AD568" s="672" t="s">
        <v>141</v>
      </c>
      <c r="AE568" s="672">
        <v>13.06666667</v>
      </c>
      <c r="AF568" s="672"/>
      <c r="AH568" s="2358" t="s">
        <v>141</v>
      </c>
    </row>
    <row r="569" spans="1:34">
      <c r="B569" s="672" t="s">
        <v>2472</v>
      </c>
      <c r="C569" s="672">
        <v>17</v>
      </c>
      <c r="D569" s="672" t="s">
        <v>928</v>
      </c>
      <c r="E569" s="672" t="s">
        <v>2520</v>
      </c>
      <c r="F569" s="672" t="s">
        <v>2520</v>
      </c>
      <c r="G569" s="672"/>
      <c r="H569" s="672"/>
      <c r="I569" s="672"/>
      <c r="J569" s="672"/>
      <c r="K569" s="672" t="s">
        <v>141</v>
      </c>
      <c r="L569" s="672" t="s">
        <v>430</v>
      </c>
      <c r="M569" s="672" t="s">
        <v>430</v>
      </c>
      <c r="N569" s="672" t="s">
        <v>937</v>
      </c>
      <c r="O569" s="672" t="s">
        <v>13</v>
      </c>
      <c r="P569" s="1166">
        <v>43949</v>
      </c>
      <c r="Q569" s="672">
        <v>52.2</v>
      </c>
      <c r="R569" s="1166">
        <v>44425</v>
      </c>
      <c r="S569" s="672">
        <v>15.63</v>
      </c>
      <c r="T569" s="672">
        <v>16</v>
      </c>
      <c r="U569" s="672">
        <v>1.3</v>
      </c>
      <c r="V569" s="672" t="b">
        <v>0</v>
      </c>
      <c r="W569" s="672" t="s">
        <v>2520</v>
      </c>
      <c r="X569" s="672" t="s">
        <v>2521</v>
      </c>
      <c r="Y569" s="1172" t="s">
        <v>2522</v>
      </c>
      <c r="Z569" s="672">
        <v>109</v>
      </c>
      <c r="AA569" s="672">
        <v>27</v>
      </c>
      <c r="AB569" s="672"/>
      <c r="AC569" s="672">
        <v>15.63</v>
      </c>
      <c r="AD569" s="672" t="s">
        <v>141</v>
      </c>
      <c r="AE569" s="672">
        <v>11.46666667</v>
      </c>
      <c r="AF569" s="672"/>
      <c r="AH569" s="2358" t="s">
        <v>141</v>
      </c>
    </row>
    <row r="570" spans="1:34">
      <c r="B570" s="672" t="s">
        <v>2472</v>
      </c>
      <c r="C570" s="672">
        <v>18</v>
      </c>
      <c r="D570" s="672" t="s">
        <v>928</v>
      </c>
      <c r="E570" s="672" t="s">
        <v>2523</v>
      </c>
      <c r="F570" s="672" t="s">
        <v>2523</v>
      </c>
      <c r="G570" s="672"/>
      <c r="H570" s="672"/>
      <c r="I570" s="672"/>
      <c r="J570" s="672"/>
      <c r="K570" s="672" t="s">
        <v>141</v>
      </c>
      <c r="L570" s="672" t="s">
        <v>432</v>
      </c>
      <c r="M570" s="672" t="s">
        <v>432</v>
      </c>
      <c r="N570" s="672" t="s">
        <v>994</v>
      </c>
      <c r="O570" s="672" t="s">
        <v>949</v>
      </c>
      <c r="P570" s="1166">
        <v>43926</v>
      </c>
      <c r="Q570" s="672">
        <v>51.2</v>
      </c>
      <c r="R570" s="1166">
        <v>44425</v>
      </c>
      <c r="S570" s="672">
        <v>16.399999999999999</v>
      </c>
      <c r="T570" s="672">
        <v>16</v>
      </c>
      <c r="U570" s="672">
        <v>1.37</v>
      </c>
      <c r="V570" s="672" t="b">
        <v>1</v>
      </c>
      <c r="W570" s="672" t="s">
        <v>2523</v>
      </c>
      <c r="X570" s="672"/>
      <c r="Y570" s="672"/>
      <c r="Z570" s="672"/>
      <c r="AA570" s="672"/>
      <c r="AB570" s="672"/>
      <c r="AC570" s="672">
        <v>16.399999999999999</v>
      </c>
      <c r="AD570" s="672" t="s">
        <v>141</v>
      </c>
      <c r="AE570" s="672">
        <v>12.2</v>
      </c>
      <c r="AF570" s="672"/>
      <c r="AH570" s="2358" t="s">
        <v>141</v>
      </c>
    </row>
    <row r="571" spans="1:34">
      <c r="B571" s="672" t="s">
        <v>2472</v>
      </c>
      <c r="C571" s="672">
        <v>19</v>
      </c>
      <c r="D571" s="672" t="s">
        <v>928</v>
      </c>
      <c r="E571" s="672" t="s">
        <v>2524</v>
      </c>
      <c r="F571" s="672" t="s">
        <v>2524</v>
      </c>
      <c r="G571" s="672"/>
      <c r="H571" s="672"/>
      <c r="I571" s="672"/>
      <c r="J571" s="672"/>
      <c r="K571" s="672" t="s">
        <v>141</v>
      </c>
      <c r="L571" s="672" t="s">
        <v>435</v>
      </c>
      <c r="M571" s="672" t="s">
        <v>435</v>
      </c>
      <c r="N571" s="672" t="s">
        <v>994</v>
      </c>
      <c r="O571" s="672" t="s">
        <v>949</v>
      </c>
      <c r="P571" s="1166">
        <v>43926</v>
      </c>
      <c r="Q571" s="672">
        <v>50.3</v>
      </c>
      <c r="R571" s="1166">
        <v>44426</v>
      </c>
      <c r="S571" s="672">
        <v>16.43</v>
      </c>
      <c r="T571" s="672">
        <v>16</v>
      </c>
      <c r="U571" s="672">
        <v>1.37</v>
      </c>
      <c r="V571" s="672" t="b">
        <v>1</v>
      </c>
      <c r="W571" s="672" t="s">
        <v>2524</v>
      </c>
      <c r="X571" s="672"/>
      <c r="Y571" s="672"/>
      <c r="Z571" s="672"/>
      <c r="AA571" s="672"/>
      <c r="AB571" s="672"/>
      <c r="AC571" s="672">
        <v>16.43</v>
      </c>
      <c r="AD571" s="672" t="s">
        <v>141</v>
      </c>
      <c r="AE571" s="672">
        <v>12.2</v>
      </c>
      <c r="AF571" s="672"/>
      <c r="AH571" s="2358" t="s">
        <v>141</v>
      </c>
    </row>
    <row r="572" spans="1:34">
      <c r="A572" s="2210" t="s">
        <v>2221</v>
      </c>
      <c r="B572" s="1777" t="s">
        <v>2472</v>
      </c>
      <c r="C572" s="1777">
        <v>20</v>
      </c>
      <c r="D572" s="1777" t="s">
        <v>928</v>
      </c>
      <c r="E572" s="1777" t="s">
        <v>2525</v>
      </c>
      <c r="F572" s="1777" t="s">
        <v>2525</v>
      </c>
      <c r="G572" s="1777"/>
      <c r="H572" s="1777"/>
      <c r="I572" s="1777"/>
      <c r="J572" s="1777"/>
      <c r="K572" s="1777" t="s">
        <v>141</v>
      </c>
      <c r="L572" s="1777" t="s">
        <v>436</v>
      </c>
      <c r="M572" s="1777" t="s">
        <v>436</v>
      </c>
      <c r="N572" s="1777" t="s">
        <v>994</v>
      </c>
      <c r="O572" s="1777" t="s">
        <v>13</v>
      </c>
      <c r="P572" s="1778">
        <v>43926</v>
      </c>
      <c r="Q572" s="1777">
        <v>50.7</v>
      </c>
      <c r="R572" s="1778">
        <v>44425</v>
      </c>
      <c r="S572" s="1777">
        <v>16.399999999999999</v>
      </c>
      <c r="T572" s="1777">
        <v>16</v>
      </c>
      <c r="U572" s="1777">
        <v>1.37</v>
      </c>
      <c r="V572" s="1777" t="b">
        <v>1</v>
      </c>
      <c r="W572" s="1777" t="s">
        <v>2525</v>
      </c>
      <c r="X572" s="2341" t="s">
        <v>2526</v>
      </c>
      <c r="Y572" s="2341" t="s">
        <v>2527</v>
      </c>
      <c r="Z572" s="2341">
        <v>94</v>
      </c>
      <c r="AA572" s="2341">
        <v>31</v>
      </c>
      <c r="AB572" s="1777"/>
      <c r="AC572" s="1777">
        <v>16.399999999999999</v>
      </c>
      <c r="AD572" s="1777" t="s">
        <v>141</v>
      </c>
      <c r="AE572" s="1777">
        <v>12.2</v>
      </c>
      <c r="AF572" s="1777"/>
      <c r="AH572" s="2358" t="s">
        <v>141</v>
      </c>
    </row>
    <row r="573" spans="1:34">
      <c r="B573" s="672" t="s">
        <v>2472</v>
      </c>
      <c r="C573" s="672">
        <v>21</v>
      </c>
      <c r="D573" s="672" t="s">
        <v>928</v>
      </c>
      <c r="E573" s="672" t="s">
        <v>2528</v>
      </c>
      <c r="F573" s="672" t="s">
        <v>2528</v>
      </c>
      <c r="G573" s="672"/>
      <c r="H573" s="672"/>
      <c r="I573" s="672"/>
      <c r="J573" s="672"/>
      <c r="K573" s="672" t="s">
        <v>141</v>
      </c>
      <c r="L573" s="672" t="s">
        <v>439</v>
      </c>
      <c r="M573" s="672" t="s">
        <v>439</v>
      </c>
      <c r="N573" s="672" t="s">
        <v>994</v>
      </c>
      <c r="O573" s="672" t="s">
        <v>13</v>
      </c>
      <c r="P573" s="1166">
        <v>43926</v>
      </c>
      <c r="Q573" s="672">
        <v>45.1</v>
      </c>
      <c r="R573" s="1166">
        <v>44425</v>
      </c>
      <c r="S573" s="672">
        <v>16.399999999999999</v>
      </c>
      <c r="T573" s="672">
        <v>16</v>
      </c>
      <c r="U573" s="672">
        <v>1.37</v>
      </c>
      <c r="V573" s="672" t="b">
        <v>1</v>
      </c>
      <c r="W573" s="672" t="s">
        <v>2528</v>
      </c>
      <c r="X573" s="672"/>
      <c r="Y573" s="672"/>
      <c r="Z573" s="672"/>
      <c r="AA573" s="672"/>
      <c r="AB573" s="672"/>
      <c r="AC573" s="672">
        <v>16.399999999999999</v>
      </c>
      <c r="AD573" s="672" t="s">
        <v>141</v>
      </c>
      <c r="AE573" s="672">
        <v>12.2</v>
      </c>
      <c r="AF573" s="672"/>
      <c r="AH573" s="2358" t="s">
        <v>141</v>
      </c>
    </row>
    <row r="574" spans="1:34">
      <c r="B574" s="672" t="s">
        <v>2472</v>
      </c>
      <c r="C574" s="672">
        <v>22</v>
      </c>
      <c r="D574" s="672" t="s">
        <v>928</v>
      </c>
      <c r="E574" s="672" t="s">
        <v>2529</v>
      </c>
      <c r="F574" s="672" t="s">
        <v>2529</v>
      </c>
      <c r="G574" s="672"/>
      <c r="H574" s="672"/>
      <c r="I574" s="672"/>
      <c r="J574" s="672"/>
      <c r="K574" s="672" t="s">
        <v>141</v>
      </c>
      <c r="L574" s="672" t="s">
        <v>441</v>
      </c>
      <c r="M574" s="672" t="s">
        <v>441</v>
      </c>
      <c r="N574" s="672" t="s">
        <v>994</v>
      </c>
      <c r="O574" s="672" t="s">
        <v>13</v>
      </c>
      <c r="P574" s="1166">
        <v>43936</v>
      </c>
      <c r="Q574" s="672">
        <v>34.6</v>
      </c>
      <c r="R574" s="1166">
        <v>44425</v>
      </c>
      <c r="S574" s="672">
        <v>16.07</v>
      </c>
      <c r="T574" s="672">
        <v>16</v>
      </c>
      <c r="U574" s="672">
        <v>1.34</v>
      </c>
      <c r="V574" s="672" t="b">
        <v>1</v>
      </c>
      <c r="W574" s="672" t="s">
        <v>2529</v>
      </c>
      <c r="X574" s="672"/>
      <c r="Y574" s="672"/>
      <c r="Z574" s="672"/>
      <c r="AA574" s="672"/>
      <c r="AB574" s="672"/>
      <c r="AC574" s="672">
        <v>16.07</v>
      </c>
      <c r="AD574" s="672" t="s">
        <v>141</v>
      </c>
      <c r="AE574" s="672">
        <v>11.866666670000001</v>
      </c>
      <c r="AF574" s="672"/>
      <c r="AH574" s="2358" t="s">
        <v>141</v>
      </c>
    </row>
    <row r="575" spans="1:34">
      <c r="B575" s="672" t="s">
        <v>2472</v>
      </c>
      <c r="C575" s="672">
        <v>23</v>
      </c>
      <c r="D575" s="672" t="s">
        <v>928</v>
      </c>
      <c r="E575" s="672" t="s">
        <v>2530</v>
      </c>
      <c r="F575" s="672" t="s">
        <v>2530</v>
      </c>
      <c r="G575" s="672"/>
      <c r="H575" s="672"/>
      <c r="I575" s="672"/>
      <c r="J575" s="672"/>
      <c r="K575" s="672" t="s">
        <v>141</v>
      </c>
      <c r="L575" s="672" t="s">
        <v>374</v>
      </c>
      <c r="M575" s="672" t="s">
        <v>374</v>
      </c>
      <c r="N575" s="672" t="s">
        <v>1039</v>
      </c>
      <c r="O575" s="672" t="s">
        <v>13</v>
      </c>
      <c r="P575" s="1166">
        <v>43926</v>
      </c>
      <c r="Q575" s="672">
        <v>49.3</v>
      </c>
      <c r="R575" s="1166">
        <v>44426</v>
      </c>
      <c r="S575" s="672">
        <v>16.43</v>
      </c>
      <c r="T575" s="672">
        <v>16</v>
      </c>
      <c r="U575" s="672">
        <v>1.37</v>
      </c>
      <c r="V575" s="672" t="b">
        <v>1</v>
      </c>
      <c r="W575" s="672" t="s">
        <v>2530</v>
      </c>
      <c r="X575" s="672"/>
      <c r="Y575" s="672"/>
      <c r="Z575" s="672"/>
      <c r="AA575" s="672"/>
      <c r="AB575" s="672"/>
      <c r="AC575" s="672">
        <v>16.43</v>
      </c>
      <c r="AD575" s="672" t="s">
        <v>141</v>
      </c>
      <c r="AE575" s="672">
        <v>12.2</v>
      </c>
      <c r="AF575" s="672"/>
      <c r="AH575" s="2358" t="s">
        <v>141</v>
      </c>
    </row>
    <row r="576" spans="1:34">
      <c r="B576" s="672" t="s">
        <v>2472</v>
      </c>
      <c r="C576" s="672">
        <v>24</v>
      </c>
      <c r="D576" s="672" t="s">
        <v>928</v>
      </c>
      <c r="E576" s="672" t="s">
        <v>2531</v>
      </c>
      <c r="F576" s="672" t="s">
        <v>2531</v>
      </c>
      <c r="G576" s="672"/>
      <c r="H576" s="672"/>
      <c r="I576" s="672"/>
      <c r="J576" s="672"/>
      <c r="K576" s="672" t="s">
        <v>387</v>
      </c>
      <c r="L576" s="672" t="s">
        <v>393</v>
      </c>
      <c r="M576" s="672" t="s">
        <v>393</v>
      </c>
      <c r="N576" s="672" t="s">
        <v>1039</v>
      </c>
      <c r="O576" s="672" t="s">
        <v>949</v>
      </c>
      <c r="P576" s="1166">
        <v>43935</v>
      </c>
      <c r="Q576" s="672">
        <v>26.6</v>
      </c>
      <c r="R576" s="1166">
        <v>44425</v>
      </c>
      <c r="S576" s="672">
        <v>16.100000000000001</v>
      </c>
      <c r="T576" s="672">
        <v>16</v>
      </c>
      <c r="U576" s="672">
        <v>1.34</v>
      </c>
      <c r="V576" s="672" t="b">
        <v>1</v>
      </c>
      <c r="W576" s="672" t="s">
        <v>2531</v>
      </c>
      <c r="X576" s="672" t="s">
        <v>2532</v>
      </c>
      <c r="Y576" s="672" t="s">
        <v>2533</v>
      </c>
      <c r="Z576" s="672">
        <v>105</v>
      </c>
      <c r="AA576" s="672">
        <v>26</v>
      </c>
      <c r="AB576" s="672"/>
      <c r="AC576" s="672">
        <v>16.100000000000001</v>
      </c>
      <c r="AD576" s="672" t="s">
        <v>387</v>
      </c>
      <c r="AE576" s="672">
        <v>11.9</v>
      </c>
      <c r="AF576" s="672"/>
      <c r="AH576" s="2358" t="s">
        <v>932</v>
      </c>
    </row>
    <row r="577" spans="1:34">
      <c r="B577" s="672" t="s">
        <v>2472</v>
      </c>
      <c r="C577" s="672">
        <v>25</v>
      </c>
      <c r="D577" s="672" t="s">
        <v>928</v>
      </c>
      <c r="E577" s="672" t="s">
        <v>2534</v>
      </c>
      <c r="F577" s="672" t="s">
        <v>2534</v>
      </c>
      <c r="G577" s="672"/>
      <c r="H577" s="672"/>
      <c r="I577" s="672"/>
      <c r="J577" s="672"/>
      <c r="K577" s="672" t="s">
        <v>141</v>
      </c>
      <c r="L577" s="672" t="s">
        <v>401</v>
      </c>
      <c r="M577" s="672" t="s">
        <v>401</v>
      </c>
      <c r="N577" s="672" t="s">
        <v>1039</v>
      </c>
      <c r="O577" s="672" t="s">
        <v>949</v>
      </c>
      <c r="P577" s="1166">
        <v>43941</v>
      </c>
      <c r="Q577" s="672">
        <v>49.9</v>
      </c>
      <c r="R577" s="1166">
        <v>44426</v>
      </c>
      <c r="S577" s="672">
        <v>15.93</v>
      </c>
      <c r="T577" s="672">
        <v>16</v>
      </c>
      <c r="U577" s="672">
        <v>1.33</v>
      </c>
      <c r="V577" s="672" t="b">
        <v>0</v>
      </c>
      <c r="W577" s="672" t="s">
        <v>2534</v>
      </c>
      <c r="X577" s="672" t="s">
        <v>2535</v>
      </c>
      <c r="Y577" s="672" t="s">
        <v>2536</v>
      </c>
      <c r="Z577" s="672">
        <v>109</v>
      </c>
      <c r="AA577" s="672">
        <v>26</v>
      </c>
      <c r="AB577" s="672"/>
      <c r="AC577" s="672">
        <v>15.93</v>
      </c>
      <c r="AD577" s="672" t="s">
        <v>141</v>
      </c>
      <c r="AE577" s="672">
        <v>11.7</v>
      </c>
      <c r="AF577" s="672"/>
      <c r="AH577" s="2358" t="s">
        <v>141</v>
      </c>
    </row>
    <row r="578" spans="1:34">
      <c r="B578" s="672" t="s">
        <v>2537</v>
      </c>
      <c r="C578" s="672">
        <v>1</v>
      </c>
      <c r="D578" s="672" t="s">
        <v>928</v>
      </c>
      <c r="E578" s="672" t="s">
        <v>2538</v>
      </c>
      <c r="F578" s="672" t="s">
        <v>2538</v>
      </c>
      <c r="G578" s="672"/>
      <c r="H578" s="672"/>
      <c r="I578" s="672"/>
      <c r="J578" s="672"/>
      <c r="K578" s="672" t="s">
        <v>387</v>
      </c>
      <c r="L578" s="672" t="s">
        <v>555</v>
      </c>
      <c r="M578" s="672" t="s">
        <v>555</v>
      </c>
      <c r="N578" s="672" t="s">
        <v>1248</v>
      </c>
      <c r="O578" s="672" t="s">
        <v>949</v>
      </c>
      <c r="P578" s="1166">
        <v>43962</v>
      </c>
      <c r="Q578" s="672">
        <v>38.6</v>
      </c>
      <c r="R578" s="1166">
        <v>44469</v>
      </c>
      <c r="S578" s="672">
        <v>16.63</v>
      </c>
      <c r="T578" s="672">
        <v>17</v>
      </c>
      <c r="U578" s="672">
        <v>1.39</v>
      </c>
      <c r="V578" s="672" t="b">
        <v>1</v>
      </c>
      <c r="W578" s="672" t="s">
        <v>2538</v>
      </c>
      <c r="X578" s="672"/>
      <c r="Y578" s="672"/>
      <c r="Z578" s="672"/>
      <c r="AA578" s="672"/>
      <c r="AB578" s="672"/>
      <c r="AC578" s="672">
        <v>16.63</v>
      </c>
      <c r="AD578" s="672" t="s">
        <v>387</v>
      </c>
      <c r="AE578" s="672">
        <v>11.866666670000001</v>
      </c>
      <c r="AF578" s="672"/>
      <c r="AH578" s="2358" t="s">
        <v>932</v>
      </c>
    </row>
    <row r="579" spans="1:34">
      <c r="B579" s="672" t="s">
        <v>2537</v>
      </c>
      <c r="C579" s="672">
        <v>2</v>
      </c>
      <c r="D579" s="672" t="s">
        <v>928</v>
      </c>
      <c r="E579" s="672" t="s">
        <v>2539</v>
      </c>
      <c r="F579" s="672" t="s">
        <v>2539</v>
      </c>
      <c r="G579" s="672"/>
      <c r="H579" s="672"/>
      <c r="I579" s="672"/>
      <c r="J579" s="672"/>
      <c r="K579" s="672" t="s">
        <v>387</v>
      </c>
      <c r="L579" s="672" t="s">
        <v>557</v>
      </c>
      <c r="M579" s="672" t="s">
        <v>557</v>
      </c>
      <c r="N579" s="672" t="s">
        <v>1248</v>
      </c>
      <c r="O579" s="672" t="s">
        <v>949</v>
      </c>
      <c r="P579" s="1166">
        <v>43962</v>
      </c>
      <c r="Q579" s="672">
        <v>33.1</v>
      </c>
      <c r="R579" s="1166">
        <v>44469</v>
      </c>
      <c r="S579" s="672">
        <v>16.63</v>
      </c>
      <c r="T579" s="672">
        <v>17</v>
      </c>
      <c r="U579" s="672">
        <v>1.39</v>
      </c>
      <c r="V579" s="672" t="b">
        <v>1</v>
      </c>
      <c r="W579" s="672" t="s">
        <v>2539</v>
      </c>
      <c r="X579" s="672"/>
      <c r="Y579" s="672"/>
      <c r="Z579" s="672"/>
      <c r="AA579" s="672"/>
      <c r="AB579" s="672"/>
      <c r="AC579" s="672">
        <v>16.63</v>
      </c>
      <c r="AD579" s="672" t="s">
        <v>387</v>
      </c>
      <c r="AE579" s="672">
        <v>11.866666670000001</v>
      </c>
      <c r="AF579" s="672"/>
      <c r="AH579" s="2358" t="s">
        <v>932</v>
      </c>
    </row>
    <row r="580" spans="1:34">
      <c r="B580" s="672" t="s">
        <v>2537</v>
      </c>
      <c r="C580" s="672">
        <v>3</v>
      </c>
      <c r="D580" s="672" t="s">
        <v>928</v>
      </c>
      <c r="E580" s="672" t="s">
        <v>2540</v>
      </c>
      <c r="F580" s="672" t="s">
        <v>2540</v>
      </c>
      <c r="G580" s="672"/>
      <c r="H580" s="672"/>
      <c r="I580" s="672"/>
      <c r="J580" s="672"/>
      <c r="K580" s="672" t="s">
        <v>387</v>
      </c>
      <c r="L580" s="672" t="s">
        <v>559</v>
      </c>
      <c r="M580" s="672" t="s">
        <v>559</v>
      </c>
      <c r="N580" s="672" t="s">
        <v>1248</v>
      </c>
      <c r="O580" s="672" t="s">
        <v>949</v>
      </c>
      <c r="P580" s="1166">
        <v>43962</v>
      </c>
      <c r="Q580" s="672">
        <v>36.200000000000003</v>
      </c>
      <c r="R580" s="1166">
        <v>44469</v>
      </c>
      <c r="S580" s="672">
        <v>16.63</v>
      </c>
      <c r="T580" s="672">
        <v>17</v>
      </c>
      <c r="U580" s="672">
        <v>1.39</v>
      </c>
      <c r="V580" s="672" t="b">
        <v>1</v>
      </c>
      <c r="W580" s="672" t="s">
        <v>2540</v>
      </c>
      <c r="X580" s="672"/>
      <c r="Y580" s="672"/>
      <c r="Z580" s="672"/>
      <c r="AA580" s="672"/>
      <c r="AB580" s="672"/>
      <c r="AC580" s="672">
        <v>16.63</v>
      </c>
      <c r="AD580" s="672" t="s">
        <v>387</v>
      </c>
      <c r="AE580" s="672">
        <v>11.866666670000001</v>
      </c>
      <c r="AF580" s="672"/>
      <c r="AH580" s="2358" t="s">
        <v>932</v>
      </c>
    </row>
    <row r="581" spans="1:34">
      <c r="B581" s="672" t="s">
        <v>2537</v>
      </c>
      <c r="C581" s="672">
        <v>4</v>
      </c>
      <c r="D581" s="672" t="s">
        <v>928</v>
      </c>
      <c r="E581" s="672" t="s">
        <v>2541</v>
      </c>
      <c r="F581" s="672" t="s">
        <v>2541</v>
      </c>
      <c r="G581" s="672"/>
      <c r="H581" s="672"/>
      <c r="I581" s="672"/>
      <c r="J581" s="672"/>
      <c r="K581" s="672" t="s">
        <v>387</v>
      </c>
      <c r="L581" s="672" t="s">
        <v>561</v>
      </c>
      <c r="M581" s="672" t="s">
        <v>561</v>
      </c>
      <c r="N581" s="672" t="s">
        <v>1248</v>
      </c>
      <c r="O581" s="672" t="s">
        <v>13</v>
      </c>
      <c r="P581" s="1166">
        <v>43962</v>
      </c>
      <c r="Q581" s="672">
        <v>28.8</v>
      </c>
      <c r="R581" s="1166">
        <v>44469</v>
      </c>
      <c r="S581" s="672">
        <v>16.63</v>
      </c>
      <c r="T581" s="672">
        <v>17</v>
      </c>
      <c r="U581" s="672">
        <v>1.39</v>
      </c>
      <c r="V581" s="672" t="b">
        <v>1</v>
      </c>
      <c r="W581" s="672" t="s">
        <v>2541</v>
      </c>
      <c r="X581" s="672"/>
      <c r="Y581" s="672"/>
      <c r="Z581" s="672"/>
      <c r="AA581" s="672"/>
      <c r="AB581" s="672"/>
      <c r="AC581" s="672">
        <v>16.63</v>
      </c>
      <c r="AD581" s="672" t="s">
        <v>387</v>
      </c>
      <c r="AE581" s="672">
        <v>11.866666670000001</v>
      </c>
      <c r="AF581" s="672"/>
      <c r="AH581" s="2358" t="s">
        <v>932</v>
      </c>
    </row>
    <row r="582" spans="1:34">
      <c r="B582" s="672" t="s">
        <v>2537</v>
      </c>
      <c r="C582" s="672">
        <v>5</v>
      </c>
      <c r="D582" s="672" t="s">
        <v>928</v>
      </c>
      <c r="E582" s="672" t="s">
        <v>2542</v>
      </c>
      <c r="F582" s="672" t="s">
        <v>2542</v>
      </c>
      <c r="G582" s="672"/>
      <c r="H582" s="672"/>
      <c r="I582" s="672"/>
      <c r="J582" s="672"/>
      <c r="K582" s="672" t="s">
        <v>387</v>
      </c>
      <c r="L582" s="672" t="s">
        <v>563</v>
      </c>
      <c r="M582" s="672" t="s">
        <v>563</v>
      </c>
      <c r="N582" s="672" t="s">
        <v>1248</v>
      </c>
      <c r="O582" s="672" t="s">
        <v>13</v>
      </c>
      <c r="P582" s="1166">
        <v>43962</v>
      </c>
      <c r="Q582" s="672">
        <v>25.8</v>
      </c>
      <c r="R582" s="1166">
        <v>44469</v>
      </c>
      <c r="S582" s="672">
        <v>16.63</v>
      </c>
      <c r="T582" s="672">
        <v>17</v>
      </c>
      <c r="U582" s="672">
        <v>1.39</v>
      </c>
      <c r="V582" s="672" t="b">
        <v>1</v>
      </c>
      <c r="W582" s="672" t="s">
        <v>2542</v>
      </c>
      <c r="X582" s="672"/>
      <c r="Y582" s="672"/>
      <c r="Z582" s="672"/>
      <c r="AA582" s="672"/>
      <c r="AB582" s="672"/>
      <c r="AC582" s="672">
        <v>16.63</v>
      </c>
      <c r="AD582" s="672" t="s">
        <v>387</v>
      </c>
      <c r="AE582" s="672">
        <v>11.866666670000001</v>
      </c>
      <c r="AF582" s="672"/>
      <c r="AH582" s="2358" t="s">
        <v>932</v>
      </c>
    </row>
    <row r="583" spans="1:34">
      <c r="A583" s="2213" t="s">
        <v>1079</v>
      </c>
      <c r="B583" s="1297" t="s">
        <v>2537</v>
      </c>
      <c r="C583" s="1297">
        <v>6</v>
      </c>
      <c r="D583" s="1174" t="s">
        <v>928</v>
      </c>
      <c r="E583" s="1297" t="s">
        <v>2543</v>
      </c>
      <c r="F583" s="1297" t="s">
        <v>2543</v>
      </c>
      <c r="G583" s="1297"/>
      <c r="H583" s="1297"/>
      <c r="I583" s="1297"/>
      <c r="J583" s="1297"/>
      <c r="K583" s="1297" t="s">
        <v>141</v>
      </c>
      <c r="L583" s="1297" t="s">
        <v>2544</v>
      </c>
      <c r="M583" s="1297" t="s">
        <v>2544</v>
      </c>
      <c r="N583" s="1297" t="s">
        <v>948</v>
      </c>
      <c r="O583" s="1297" t="s">
        <v>13</v>
      </c>
      <c r="P583" s="1298">
        <v>44010</v>
      </c>
      <c r="Q583" s="1297">
        <v>40.9</v>
      </c>
      <c r="R583" s="1298">
        <v>44469</v>
      </c>
      <c r="S583" s="1297">
        <v>15.07</v>
      </c>
      <c r="T583" s="1297">
        <v>15</v>
      </c>
      <c r="U583" s="1297">
        <v>1.26</v>
      </c>
      <c r="V583" s="1297" t="b">
        <v>0</v>
      </c>
      <c r="W583" s="1297" t="s">
        <v>2543</v>
      </c>
      <c r="X583" s="1382" t="s">
        <v>2545</v>
      </c>
      <c r="Y583" s="1382" t="s">
        <v>2546</v>
      </c>
      <c r="Z583" s="1381">
        <v>100</v>
      </c>
      <c r="AA583" s="1381">
        <v>33</v>
      </c>
      <c r="AB583" s="1297" t="s">
        <v>1086</v>
      </c>
      <c r="AC583" s="1297">
        <v>15.07</v>
      </c>
      <c r="AD583" s="1297" t="s">
        <v>141</v>
      </c>
      <c r="AE583" s="1297">
        <v>11.66666667</v>
      </c>
      <c r="AF583" s="1297"/>
      <c r="AH583" s="2358" t="s">
        <v>141</v>
      </c>
    </row>
    <row r="584" spans="1:34">
      <c r="A584" s="2213" t="s">
        <v>1079</v>
      </c>
      <c r="B584" s="1297" t="s">
        <v>2537</v>
      </c>
      <c r="C584" s="1297">
        <v>7</v>
      </c>
      <c r="D584" s="1174" t="s">
        <v>928</v>
      </c>
      <c r="E584" s="1297" t="s">
        <v>2547</v>
      </c>
      <c r="F584" s="1297" t="s">
        <v>2547</v>
      </c>
      <c r="G584" s="1297"/>
      <c r="H584" s="1297"/>
      <c r="I584" s="1297"/>
      <c r="J584" s="1297"/>
      <c r="K584" s="1297" t="s">
        <v>141</v>
      </c>
      <c r="L584" s="1297" t="s">
        <v>2548</v>
      </c>
      <c r="M584" s="1297" t="s">
        <v>2548</v>
      </c>
      <c r="N584" s="1297" t="s">
        <v>948</v>
      </c>
      <c r="O584" s="1297" t="s">
        <v>13</v>
      </c>
      <c r="P584" s="1298">
        <v>44010</v>
      </c>
      <c r="Q584" s="1297">
        <v>33.9</v>
      </c>
      <c r="R584" s="1298">
        <v>44469</v>
      </c>
      <c r="S584" s="1297">
        <v>15.07</v>
      </c>
      <c r="T584" s="1297">
        <v>15</v>
      </c>
      <c r="U584" s="1297">
        <v>1.26</v>
      </c>
      <c r="V584" s="1297" t="b">
        <v>0</v>
      </c>
      <c r="W584" s="1297" t="s">
        <v>2547</v>
      </c>
      <c r="X584" s="1382" t="s">
        <v>2549</v>
      </c>
      <c r="Y584" s="1382" t="s">
        <v>2550</v>
      </c>
      <c r="Z584" s="1381">
        <v>97</v>
      </c>
      <c r="AA584" s="1381">
        <v>31</v>
      </c>
      <c r="AB584" s="1297" t="s">
        <v>1086</v>
      </c>
      <c r="AC584" s="1297">
        <v>15.07</v>
      </c>
      <c r="AD584" s="1297" t="s">
        <v>141</v>
      </c>
      <c r="AE584" s="1297">
        <v>11.66666667</v>
      </c>
      <c r="AF584" s="1297"/>
      <c r="AH584" s="2358" t="s">
        <v>141</v>
      </c>
    </row>
    <row r="585" spans="1:34">
      <c r="A585" s="2213" t="s">
        <v>1079</v>
      </c>
      <c r="B585" s="1297" t="s">
        <v>2537</v>
      </c>
      <c r="C585" s="1297">
        <v>8</v>
      </c>
      <c r="D585" s="1174" t="s">
        <v>928</v>
      </c>
      <c r="E585" s="1297" t="s">
        <v>2551</v>
      </c>
      <c r="F585" s="1297" t="s">
        <v>2551</v>
      </c>
      <c r="G585" s="1297"/>
      <c r="H585" s="1297"/>
      <c r="I585" s="1297"/>
      <c r="J585" s="1297"/>
      <c r="K585" s="1297" t="s">
        <v>141</v>
      </c>
      <c r="L585" s="1297" t="s">
        <v>2552</v>
      </c>
      <c r="M585" s="1297" t="s">
        <v>2552</v>
      </c>
      <c r="N585" s="1297" t="s">
        <v>948</v>
      </c>
      <c r="O585" s="1297" t="s">
        <v>13</v>
      </c>
      <c r="P585" s="1298">
        <v>44010</v>
      </c>
      <c r="Q585" s="1297">
        <v>27.3</v>
      </c>
      <c r="R585" s="1298">
        <v>44469</v>
      </c>
      <c r="S585" s="1297">
        <v>15.07</v>
      </c>
      <c r="T585" s="1297">
        <v>15</v>
      </c>
      <c r="U585" s="1297">
        <v>1.26</v>
      </c>
      <c r="V585" s="1297" t="b">
        <v>0</v>
      </c>
      <c r="W585" s="1297" t="s">
        <v>2551</v>
      </c>
      <c r="X585" s="1382" t="s">
        <v>2553</v>
      </c>
      <c r="Y585" s="1382" t="s">
        <v>2554</v>
      </c>
      <c r="Z585" s="1381">
        <v>99</v>
      </c>
      <c r="AA585" s="1381">
        <v>30</v>
      </c>
      <c r="AB585" s="1297" t="s">
        <v>1086</v>
      </c>
      <c r="AC585" s="1297">
        <v>15.07</v>
      </c>
      <c r="AD585" s="1297" t="s">
        <v>141</v>
      </c>
      <c r="AE585" s="1297">
        <v>11.66666667</v>
      </c>
      <c r="AF585" s="1297"/>
      <c r="AH585" s="2358" t="s">
        <v>141</v>
      </c>
    </row>
    <row r="586" spans="1:34">
      <c r="A586" s="2213" t="s">
        <v>1079</v>
      </c>
      <c r="B586" s="1297" t="s">
        <v>2537</v>
      </c>
      <c r="C586" s="1297">
        <v>9</v>
      </c>
      <c r="D586" s="1174" t="s">
        <v>928</v>
      </c>
      <c r="E586" s="1297" t="s">
        <v>2555</v>
      </c>
      <c r="F586" s="1297" t="s">
        <v>2555</v>
      </c>
      <c r="G586" s="1297"/>
      <c r="H586" s="1297"/>
      <c r="I586" s="1297"/>
      <c r="J586" s="1297"/>
      <c r="K586" s="1297" t="s">
        <v>141</v>
      </c>
      <c r="L586" s="1297" t="s">
        <v>2556</v>
      </c>
      <c r="M586" s="1297" t="s">
        <v>2556</v>
      </c>
      <c r="N586" s="1297" t="s">
        <v>948</v>
      </c>
      <c r="O586" s="1297" t="s">
        <v>13</v>
      </c>
      <c r="P586" s="1298">
        <v>44010</v>
      </c>
      <c r="Q586" s="1297">
        <v>28.2</v>
      </c>
      <c r="R586" s="1298">
        <v>44469</v>
      </c>
      <c r="S586" s="1297">
        <v>15.07</v>
      </c>
      <c r="T586" s="1297">
        <v>15</v>
      </c>
      <c r="U586" s="1297">
        <v>1.26</v>
      </c>
      <c r="V586" s="1297" t="b">
        <v>0</v>
      </c>
      <c r="W586" s="1297" t="s">
        <v>2555</v>
      </c>
      <c r="X586" s="1382" t="s">
        <v>2557</v>
      </c>
      <c r="Y586" s="1382" t="s">
        <v>2558</v>
      </c>
      <c r="Z586" s="1381">
        <v>85</v>
      </c>
      <c r="AA586" s="1381">
        <v>31</v>
      </c>
      <c r="AB586" s="1297" t="s">
        <v>1086</v>
      </c>
      <c r="AC586" s="1297">
        <v>15.07</v>
      </c>
      <c r="AD586" s="1297" t="s">
        <v>141</v>
      </c>
      <c r="AE586" s="1297">
        <v>11.66666667</v>
      </c>
      <c r="AF586" s="1297"/>
      <c r="AH586" s="2358" t="s">
        <v>141</v>
      </c>
    </row>
    <row r="587" spans="1:34">
      <c r="A587" s="2213" t="s">
        <v>1079</v>
      </c>
      <c r="B587" s="1297" t="s">
        <v>2537</v>
      </c>
      <c r="C587" s="1297">
        <v>10</v>
      </c>
      <c r="D587" s="1174" t="s">
        <v>928</v>
      </c>
      <c r="E587" s="1297" t="s">
        <v>2559</v>
      </c>
      <c r="F587" s="1297" t="s">
        <v>2559</v>
      </c>
      <c r="G587" s="1297"/>
      <c r="H587" s="1297"/>
      <c r="I587" s="1297"/>
      <c r="J587" s="1297"/>
      <c r="K587" s="1297" t="s">
        <v>141</v>
      </c>
      <c r="L587" s="1297" t="s">
        <v>2560</v>
      </c>
      <c r="M587" s="1297" t="s">
        <v>2560</v>
      </c>
      <c r="N587" s="1297" t="s">
        <v>948</v>
      </c>
      <c r="O587" s="1297" t="s">
        <v>13</v>
      </c>
      <c r="P587" s="1298">
        <v>44010</v>
      </c>
      <c r="Q587" s="1297">
        <v>36.6</v>
      </c>
      <c r="R587" s="1298">
        <v>44469</v>
      </c>
      <c r="S587" s="1297">
        <v>15.07</v>
      </c>
      <c r="T587" s="1297">
        <v>15</v>
      </c>
      <c r="U587" s="1297">
        <v>1.26</v>
      </c>
      <c r="V587" s="1297" t="b">
        <v>0</v>
      </c>
      <c r="W587" s="1297" t="s">
        <v>2559</v>
      </c>
      <c r="X587" s="1382" t="s">
        <v>2561</v>
      </c>
      <c r="Y587" s="1382" t="s">
        <v>2562</v>
      </c>
      <c r="Z587" s="1381">
        <v>87</v>
      </c>
      <c r="AA587" s="1381">
        <v>30</v>
      </c>
      <c r="AB587" s="1297" t="s">
        <v>1086</v>
      </c>
      <c r="AC587" s="1297">
        <v>15.07</v>
      </c>
      <c r="AD587" s="1297" t="s">
        <v>141</v>
      </c>
      <c r="AE587" s="1297">
        <v>11.66666667</v>
      </c>
      <c r="AF587" s="1297"/>
      <c r="AH587" s="2358" t="s">
        <v>141</v>
      </c>
    </row>
    <row r="588" spans="1:34">
      <c r="B588" s="672" t="s">
        <v>2537</v>
      </c>
      <c r="C588" s="672">
        <v>11</v>
      </c>
      <c r="D588" s="672" t="s">
        <v>928</v>
      </c>
      <c r="E588" s="672" t="s">
        <v>2563</v>
      </c>
      <c r="F588" s="672" t="s">
        <v>2563</v>
      </c>
      <c r="G588" s="672"/>
      <c r="H588" s="672"/>
      <c r="I588" s="672"/>
      <c r="J588" s="672"/>
      <c r="K588" s="672" t="s">
        <v>141</v>
      </c>
      <c r="L588" s="672" t="s">
        <v>2564</v>
      </c>
      <c r="M588" s="672" t="s">
        <v>2564</v>
      </c>
      <c r="N588" s="672" t="s">
        <v>937</v>
      </c>
      <c r="O588" s="672" t="s">
        <v>1017</v>
      </c>
      <c r="P588" s="1166">
        <v>44001</v>
      </c>
      <c r="Q588" s="672">
        <v>52.1</v>
      </c>
      <c r="R588" s="1166">
        <v>44474</v>
      </c>
      <c r="S588" s="672">
        <v>15.77</v>
      </c>
      <c r="T588" s="672">
        <v>16</v>
      </c>
      <c r="U588" s="672">
        <v>1.3333333329999999</v>
      </c>
      <c r="V588" s="672"/>
      <c r="W588" s="672" t="s">
        <v>2563</v>
      </c>
      <c r="X588" s="672" t="s">
        <v>2565</v>
      </c>
      <c r="Y588" s="672" t="s">
        <v>2566</v>
      </c>
      <c r="Z588" s="672">
        <v>108</v>
      </c>
      <c r="AA588" s="672">
        <v>27</v>
      </c>
      <c r="AB588" s="672"/>
      <c r="AC588" s="672">
        <v>15.77</v>
      </c>
      <c r="AD588" s="672" t="s">
        <v>141</v>
      </c>
      <c r="AE588" s="672">
        <v>11.96666667</v>
      </c>
      <c r="AF588" s="672"/>
      <c r="AH588" s="2358" t="s">
        <v>141</v>
      </c>
    </row>
    <row r="589" spans="1:34">
      <c r="B589" s="672" t="s">
        <v>2537</v>
      </c>
      <c r="C589" s="672">
        <v>12</v>
      </c>
      <c r="D589" s="672" t="s">
        <v>928</v>
      </c>
      <c r="E589" s="672" t="s">
        <v>2567</v>
      </c>
      <c r="F589" s="672" t="s">
        <v>2567</v>
      </c>
      <c r="G589" s="672"/>
      <c r="H589" s="672"/>
      <c r="I589" s="672"/>
      <c r="J589" s="672"/>
      <c r="K589" s="672" t="s">
        <v>141</v>
      </c>
      <c r="L589" s="672" t="s">
        <v>2568</v>
      </c>
      <c r="M589" s="672" t="s">
        <v>2568</v>
      </c>
      <c r="N589" s="672" t="s">
        <v>937</v>
      </c>
      <c r="O589" s="672" t="s">
        <v>1017</v>
      </c>
      <c r="P589" s="1166">
        <v>44001</v>
      </c>
      <c r="Q589" s="672">
        <v>47.3</v>
      </c>
      <c r="R589" s="1166">
        <v>44474</v>
      </c>
      <c r="S589" s="672">
        <v>15.77</v>
      </c>
      <c r="T589" s="672">
        <v>16</v>
      </c>
      <c r="U589" s="672">
        <v>1.3333333329999999</v>
      </c>
      <c r="V589" s="672"/>
      <c r="W589" s="672" t="s">
        <v>2567</v>
      </c>
      <c r="X589" s="672" t="s">
        <v>2569</v>
      </c>
      <c r="Y589" s="672" t="s">
        <v>2570</v>
      </c>
      <c r="Z589" s="672">
        <v>106</v>
      </c>
      <c r="AA589" s="672">
        <v>26</v>
      </c>
      <c r="AB589" s="672"/>
      <c r="AC589" s="672">
        <v>15.77</v>
      </c>
      <c r="AD589" s="672" t="s">
        <v>141</v>
      </c>
      <c r="AE589" s="672">
        <v>11.96666667</v>
      </c>
      <c r="AF589" s="672"/>
      <c r="AH589" s="2358" t="s">
        <v>141</v>
      </c>
    </row>
    <row r="590" spans="1:34">
      <c r="B590" s="672" t="s">
        <v>2537</v>
      </c>
      <c r="C590" s="672">
        <v>13</v>
      </c>
      <c r="D590" s="672" t="s">
        <v>928</v>
      </c>
      <c r="E590" s="672" t="s">
        <v>2571</v>
      </c>
      <c r="F590" s="672" t="s">
        <v>2571</v>
      </c>
      <c r="G590" s="672"/>
      <c r="H590" s="672"/>
      <c r="I590" s="672"/>
      <c r="J590" s="672"/>
      <c r="K590" s="672" t="s">
        <v>141</v>
      </c>
      <c r="L590" s="672" t="s">
        <v>2572</v>
      </c>
      <c r="M590" s="672" t="s">
        <v>2572</v>
      </c>
      <c r="N590" s="672" t="s">
        <v>937</v>
      </c>
      <c r="O590" s="672" t="s">
        <v>1017</v>
      </c>
      <c r="P590" s="1166">
        <v>44001</v>
      </c>
      <c r="Q590" s="672">
        <v>46.4</v>
      </c>
      <c r="R590" s="1166">
        <v>44474</v>
      </c>
      <c r="S590" s="672">
        <v>15.77</v>
      </c>
      <c r="T590" s="672">
        <v>16</v>
      </c>
      <c r="U590" s="672">
        <v>1.3333333329999999</v>
      </c>
      <c r="V590" s="672"/>
      <c r="W590" s="672" t="s">
        <v>2571</v>
      </c>
      <c r="X590" s="672"/>
      <c r="Y590" s="672"/>
      <c r="Z590" s="672"/>
      <c r="AA590" s="672"/>
      <c r="AB590" s="672"/>
      <c r="AC590" s="672">
        <v>15.77</v>
      </c>
      <c r="AD590" s="672" t="s">
        <v>141</v>
      </c>
      <c r="AE590" s="672">
        <v>11.96666667</v>
      </c>
      <c r="AF590" s="672"/>
      <c r="AH590" s="2358" t="s">
        <v>141</v>
      </c>
    </row>
    <row r="591" spans="1:34">
      <c r="B591" s="672" t="s">
        <v>2537</v>
      </c>
      <c r="C591" s="672">
        <v>14</v>
      </c>
      <c r="D591" s="672" t="s">
        <v>928</v>
      </c>
      <c r="E591" s="672" t="s">
        <v>2573</v>
      </c>
      <c r="F591" s="672" t="s">
        <v>2573</v>
      </c>
      <c r="G591" s="672"/>
      <c r="H591" s="672"/>
      <c r="I591" s="672"/>
      <c r="J591" s="672"/>
      <c r="K591" s="672" t="s">
        <v>141</v>
      </c>
      <c r="L591" s="672" t="s">
        <v>2574</v>
      </c>
      <c r="M591" s="672" t="s">
        <v>2574</v>
      </c>
      <c r="N591" s="672" t="s">
        <v>937</v>
      </c>
      <c r="O591" s="672" t="s">
        <v>1017</v>
      </c>
      <c r="P591" s="1166">
        <v>44001</v>
      </c>
      <c r="Q591" s="672">
        <v>45.2</v>
      </c>
      <c r="R591" s="1166">
        <v>44474</v>
      </c>
      <c r="S591" s="672">
        <v>15.77</v>
      </c>
      <c r="T591" s="672">
        <v>16</v>
      </c>
      <c r="U591" s="672">
        <v>1.3333333329999999</v>
      </c>
      <c r="V591" s="672"/>
      <c r="W591" s="672" t="s">
        <v>2573</v>
      </c>
      <c r="X591" s="672"/>
      <c r="Y591" s="672"/>
      <c r="Z591" s="672"/>
      <c r="AA591" s="672"/>
      <c r="AB591" s="672"/>
      <c r="AC591" s="672">
        <v>15.77</v>
      </c>
      <c r="AD591" s="672" t="s">
        <v>141</v>
      </c>
      <c r="AE591" s="672">
        <v>11.96666667</v>
      </c>
      <c r="AF591" s="672"/>
      <c r="AH591" s="2358" t="s">
        <v>141</v>
      </c>
    </row>
    <row r="592" spans="1:34">
      <c r="B592" s="672" t="s">
        <v>2537</v>
      </c>
      <c r="C592" s="672">
        <v>15</v>
      </c>
      <c r="D592" s="672" t="s">
        <v>928</v>
      </c>
      <c r="E592" s="672" t="s">
        <v>2575</v>
      </c>
      <c r="F592" s="672" t="s">
        <v>2575</v>
      </c>
      <c r="G592" s="672"/>
      <c r="H592" s="672"/>
      <c r="I592" s="672"/>
      <c r="J592" s="672"/>
      <c r="K592" s="672" t="s">
        <v>141</v>
      </c>
      <c r="L592" s="672" t="s">
        <v>2576</v>
      </c>
      <c r="M592" s="672" t="s">
        <v>2576</v>
      </c>
      <c r="N592" s="672" t="s">
        <v>937</v>
      </c>
      <c r="O592" s="672" t="s">
        <v>949</v>
      </c>
      <c r="P592" s="1166">
        <v>44001</v>
      </c>
      <c r="Q592" s="672">
        <v>47.1</v>
      </c>
      <c r="R592" s="1166">
        <v>44474</v>
      </c>
      <c r="S592" s="672">
        <v>15.77</v>
      </c>
      <c r="T592" s="672">
        <v>16</v>
      </c>
      <c r="U592" s="672">
        <v>1.3333333329999999</v>
      </c>
      <c r="V592" s="672"/>
      <c r="W592" s="672" t="s">
        <v>2575</v>
      </c>
      <c r="X592" s="672"/>
      <c r="Y592" s="672"/>
      <c r="Z592" s="672"/>
      <c r="AA592" s="672"/>
      <c r="AB592" s="672"/>
      <c r="AC592" s="672">
        <v>15.77</v>
      </c>
      <c r="AD592" s="672" t="s">
        <v>141</v>
      </c>
      <c r="AE592" s="672">
        <v>11.96666667</v>
      </c>
      <c r="AF592" s="672"/>
      <c r="AH592" s="2358" t="s">
        <v>141</v>
      </c>
    </row>
    <row r="593" spans="1:34">
      <c r="B593" s="672" t="s">
        <v>2537</v>
      </c>
      <c r="C593" s="672">
        <v>16</v>
      </c>
      <c r="D593" s="672" t="s">
        <v>928</v>
      </c>
      <c r="E593" s="672" t="s">
        <v>2577</v>
      </c>
      <c r="F593" s="672" t="s">
        <v>2577</v>
      </c>
      <c r="G593" s="672"/>
      <c r="H593" s="672"/>
      <c r="I593" s="672"/>
      <c r="J593" s="672"/>
      <c r="K593" s="672" t="s">
        <v>387</v>
      </c>
      <c r="L593" s="672" t="s">
        <v>2578</v>
      </c>
      <c r="M593" s="672" t="s">
        <v>2578</v>
      </c>
      <c r="N593" s="672" t="s">
        <v>937</v>
      </c>
      <c r="O593" s="672" t="s">
        <v>949</v>
      </c>
      <c r="P593" s="1166">
        <v>44001</v>
      </c>
      <c r="Q593" s="672">
        <v>34.6</v>
      </c>
      <c r="R593" s="1166">
        <v>44474</v>
      </c>
      <c r="S593" s="672">
        <v>15.77</v>
      </c>
      <c r="T593" s="672">
        <v>16</v>
      </c>
      <c r="U593" s="672">
        <v>1.3333333329999999</v>
      </c>
      <c r="V593" s="672"/>
      <c r="W593" s="672" t="s">
        <v>2577</v>
      </c>
      <c r="X593" s="672"/>
      <c r="Y593" s="672"/>
      <c r="Z593" s="672"/>
      <c r="AA593" s="672"/>
      <c r="AB593" s="672"/>
      <c r="AC593" s="672">
        <v>15.77</v>
      </c>
      <c r="AD593" s="672" t="s">
        <v>387</v>
      </c>
      <c r="AE593" s="672">
        <v>11.96666667</v>
      </c>
      <c r="AF593" s="672"/>
      <c r="AH593" s="2358" t="s">
        <v>932</v>
      </c>
    </row>
    <row r="594" spans="1:34">
      <c r="B594" s="672" t="s">
        <v>2537</v>
      </c>
      <c r="C594" s="672">
        <v>17</v>
      </c>
      <c r="D594" s="672" t="s">
        <v>928</v>
      </c>
      <c r="E594" s="672" t="s">
        <v>2579</v>
      </c>
      <c r="F594" s="672" t="s">
        <v>2579</v>
      </c>
      <c r="G594" s="672"/>
      <c r="H594" s="672"/>
      <c r="I594" s="672"/>
      <c r="J594" s="672"/>
      <c r="K594" s="672" t="s">
        <v>387</v>
      </c>
      <c r="L594" s="672" t="s">
        <v>2580</v>
      </c>
      <c r="M594" s="672" t="s">
        <v>2580</v>
      </c>
      <c r="N594" s="672" t="s">
        <v>937</v>
      </c>
      <c r="O594" s="672" t="s">
        <v>949</v>
      </c>
      <c r="P594" s="1166">
        <v>44001</v>
      </c>
      <c r="Q594" s="672">
        <v>33</v>
      </c>
      <c r="R594" s="1166">
        <v>44474</v>
      </c>
      <c r="S594" s="672">
        <v>15.77</v>
      </c>
      <c r="T594" s="672">
        <v>16</v>
      </c>
      <c r="U594" s="672">
        <v>1.3333333329999999</v>
      </c>
      <c r="V594" s="672"/>
      <c r="W594" s="672" t="s">
        <v>2579</v>
      </c>
      <c r="X594" s="672"/>
      <c r="Y594" s="672"/>
      <c r="Z594" s="672"/>
      <c r="AA594" s="672"/>
      <c r="AB594" s="672"/>
      <c r="AC594" s="672">
        <v>15.77</v>
      </c>
      <c r="AD594" s="672" t="s">
        <v>387</v>
      </c>
      <c r="AE594" s="672">
        <v>11.96666667</v>
      </c>
      <c r="AF594" s="672"/>
      <c r="AH594" s="2358" t="s">
        <v>932</v>
      </c>
    </row>
    <row r="595" spans="1:34">
      <c r="B595" s="672" t="s">
        <v>2537</v>
      </c>
      <c r="C595" s="672">
        <v>18</v>
      </c>
      <c r="D595" s="672" t="s">
        <v>928</v>
      </c>
      <c r="E595" s="672" t="s">
        <v>2581</v>
      </c>
      <c r="F595" s="672" t="s">
        <v>2581</v>
      </c>
      <c r="G595" s="672"/>
      <c r="H595" s="672"/>
      <c r="I595" s="672"/>
      <c r="J595" s="672"/>
      <c r="K595" s="672" t="s">
        <v>387</v>
      </c>
      <c r="L595" s="672" t="s">
        <v>2582</v>
      </c>
      <c r="M595" s="672" t="s">
        <v>2582</v>
      </c>
      <c r="N595" s="672" t="s">
        <v>937</v>
      </c>
      <c r="O595" s="672" t="s">
        <v>949</v>
      </c>
      <c r="P595" s="1166">
        <v>44001</v>
      </c>
      <c r="Q595" s="672">
        <v>35</v>
      </c>
      <c r="R595" s="1166">
        <v>44474</v>
      </c>
      <c r="S595" s="672">
        <v>15.77</v>
      </c>
      <c r="T595" s="672">
        <v>16</v>
      </c>
      <c r="U595" s="672">
        <v>1.3333333329999999</v>
      </c>
      <c r="V595" s="672"/>
      <c r="W595" s="672" t="s">
        <v>2581</v>
      </c>
      <c r="X595" s="672"/>
      <c r="Y595" s="672"/>
      <c r="Z595" s="672"/>
      <c r="AA595" s="672"/>
      <c r="AB595" s="672"/>
      <c r="AC595" s="672">
        <v>15.77</v>
      </c>
      <c r="AD595" s="672" t="s">
        <v>387</v>
      </c>
      <c r="AE595" s="672">
        <v>11.96666667</v>
      </c>
      <c r="AF595" s="672"/>
      <c r="AH595" s="2358" t="s">
        <v>932</v>
      </c>
    </row>
    <row r="596" spans="1:34">
      <c r="B596" s="672" t="s">
        <v>2537</v>
      </c>
      <c r="C596" s="672">
        <v>19</v>
      </c>
      <c r="D596" s="672" t="s">
        <v>928</v>
      </c>
      <c r="E596" s="672" t="s">
        <v>2583</v>
      </c>
      <c r="F596" s="672" t="s">
        <v>2583</v>
      </c>
      <c r="G596" s="672"/>
      <c r="H596" s="672"/>
      <c r="I596" s="672"/>
      <c r="J596" s="672"/>
      <c r="K596" s="672" t="s">
        <v>387</v>
      </c>
      <c r="L596" s="672" t="s">
        <v>2584</v>
      </c>
      <c r="M596" s="672" t="s">
        <v>2584</v>
      </c>
      <c r="N596" s="672" t="s">
        <v>937</v>
      </c>
      <c r="O596" s="672" t="s">
        <v>949</v>
      </c>
      <c r="P596" s="1166">
        <v>44001</v>
      </c>
      <c r="Q596" s="672">
        <v>32.799999999999997</v>
      </c>
      <c r="R596" s="1166">
        <v>44474</v>
      </c>
      <c r="S596" s="672">
        <v>15.77</v>
      </c>
      <c r="T596" s="672">
        <v>16</v>
      </c>
      <c r="U596" s="672">
        <v>1.3333333329999999</v>
      </c>
      <c r="V596" s="672"/>
      <c r="W596" s="672" t="s">
        <v>2583</v>
      </c>
      <c r="X596" s="672"/>
      <c r="Y596" s="672"/>
      <c r="Z596" s="672"/>
      <c r="AA596" s="672"/>
      <c r="AB596" s="672"/>
      <c r="AC596" s="672">
        <v>15.77</v>
      </c>
      <c r="AD596" s="672" t="s">
        <v>387</v>
      </c>
      <c r="AE596" s="672">
        <v>11.96666667</v>
      </c>
      <c r="AF596" s="672"/>
      <c r="AH596" s="2358" t="s">
        <v>932</v>
      </c>
    </row>
    <row r="597" spans="1:34">
      <c r="B597" s="672" t="s">
        <v>2537</v>
      </c>
      <c r="C597" s="672">
        <v>20</v>
      </c>
      <c r="D597" s="672" t="s">
        <v>928</v>
      </c>
      <c r="E597" s="672" t="s">
        <v>2585</v>
      </c>
      <c r="F597" s="672" t="s">
        <v>2585</v>
      </c>
      <c r="G597" s="672"/>
      <c r="H597" s="672"/>
      <c r="I597" s="672"/>
      <c r="J597" s="672"/>
      <c r="K597" s="672" t="s">
        <v>387</v>
      </c>
      <c r="L597" s="672" t="s">
        <v>2586</v>
      </c>
      <c r="M597" s="672" t="s">
        <v>2586</v>
      </c>
      <c r="N597" s="672" t="s">
        <v>937</v>
      </c>
      <c r="O597" s="672" t="s">
        <v>949</v>
      </c>
      <c r="P597" s="1166">
        <v>44001</v>
      </c>
      <c r="Q597" s="672">
        <v>36.799999999999997</v>
      </c>
      <c r="R597" s="1166">
        <v>44474</v>
      </c>
      <c r="S597" s="672">
        <v>15.77</v>
      </c>
      <c r="T597" s="672">
        <v>16</v>
      </c>
      <c r="U597" s="672">
        <v>1.3333333329999999</v>
      </c>
      <c r="V597" s="672"/>
      <c r="W597" s="672" t="s">
        <v>2585</v>
      </c>
      <c r="X597" s="672"/>
      <c r="Y597" s="672"/>
      <c r="Z597" s="672"/>
      <c r="AA597" s="672"/>
      <c r="AB597" s="672"/>
      <c r="AC597" s="672">
        <v>15.77</v>
      </c>
      <c r="AD597" s="672" t="s">
        <v>387</v>
      </c>
      <c r="AE597" s="672">
        <v>11.96666667</v>
      </c>
      <c r="AF597" s="672"/>
      <c r="AH597" s="2358" t="s">
        <v>932</v>
      </c>
    </row>
    <row r="598" spans="1:34">
      <c r="B598" s="672" t="s">
        <v>2537</v>
      </c>
      <c r="C598" s="672">
        <v>21</v>
      </c>
      <c r="D598" s="672" t="s">
        <v>928</v>
      </c>
      <c r="E598" s="672" t="s">
        <v>2587</v>
      </c>
      <c r="F598" s="672" t="s">
        <v>2587</v>
      </c>
      <c r="G598" s="672"/>
      <c r="H598" s="672"/>
      <c r="I598" s="672"/>
      <c r="J598" s="672"/>
      <c r="K598" s="672" t="s">
        <v>141</v>
      </c>
      <c r="L598" s="672" t="s">
        <v>2588</v>
      </c>
      <c r="M598" s="672" t="s">
        <v>2588</v>
      </c>
      <c r="N598" s="672" t="s">
        <v>937</v>
      </c>
      <c r="O598" s="672" t="s">
        <v>995</v>
      </c>
      <c r="P598" s="1166">
        <v>44001</v>
      </c>
      <c r="Q598" s="672">
        <v>44.8</v>
      </c>
      <c r="R598" s="1166">
        <v>43015</v>
      </c>
      <c r="S598" s="672">
        <v>15.83</v>
      </c>
      <c r="T598" s="672">
        <v>16</v>
      </c>
      <c r="U598" s="672">
        <v>1.3333333329999999</v>
      </c>
      <c r="V598" s="672"/>
      <c r="W598" s="672" t="s">
        <v>2587</v>
      </c>
      <c r="X598" s="672" t="s">
        <v>2589</v>
      </c>
      <c r="Y598" s="672" t="s">
        <v>2590</v>
      </c>
      <c r="Z598" s="672">
        <v>111</v>
      </c>
      <c r="AA598" s="672">
        <v>26</v>
      </c>
      <c r="AB598" s="672"/>
      <c r="AC598" s="672">
        <v>15.83</v>
      </c>
      <c r="AD598" s="672" t="s">
        <v>141</v>
      </c>
      <c r="AE598" s="672">
        <v>11.96666667</v>
      </c>
      <c r="AF598" s="672"/>
      <c r="AH598" s="2358" t="s">
        <v>141</v>
      </c>
    </row>
    <row r="599" spans="1:34">
      <c r="A599" s="2210" t="s">
        <v>2221</v>
      </c>
      <c r="B599" s="1777" t="s">
        <v>2537</v>
      </c>
      <c r="C599" s="1777">
        <v>22</v>
      </c>
      <c r="D599" s="1777" t="s">
        <v>928</v>
      </c>
      <c r="E599" s="1777" t="s">
        <v>2591</v>
      </c>
      <c r="F599" s="1777" t="s">
        <v>2591</v>
      </c>
      <c r="G599" s="1777"/>
      <c r="H599" s="1777"/>
      <c r="I599" s="1777"/>
      <c r="J599" s="1777"/>
      <c r="K599" s="1777" t="s">
        <v>141</v>
      </c>
      <c r="L599" s="1777" t="s">
        <v>2592</v>
      </c>
      <c r="M599" s="1777" t="s">
        <v>2592</v>
      </c>
      <c r="N599" s="1777" t="s">
        <v>937</v>
      </c>
      <c r="O599" s="1777" t="s">
        <v>995</v>
      </c>
      <c r="P599" s="1778">
        <v>44001</v>
      </c>
      <c r="Q599" s="1777">
        <v>53.8</v>
      </c>
      <c r="R599" s="1778">
        <v>43015</v>
      </c>
      <c r="S599" s="1777">
        <v>15.83</v>
      </c>
      <c r="T599" s="1777">
        <v>16</v>
      </c>
      <c r="U599" s="1777">
        <v>1.3333333329999999</v>
      </c>
      <c r="V599" s="1777"/>
      <c r="W599" s="1777" t="s">
        <v>2591</v>
      </c>
      <c r="X599" s="2341" t="s">
        <v>2593</v>
      </c>
      <c r="Y599" s="2341" t="s">
        <v>2594</v>
      </c>
      <c r="Z599" s="2341">
        <v>87</v>
      </c>
      <c r="AA599" s="2341">
        <v>30</v>
      </c>
      <c r="AB599" s="1777"/>
      <c r="AC599" s="1777">
        <v>15.83</v>
      </c>
      <c r="AD599" s="1777" t="s">
        <v>141</v>
      </c>
      <c r="AE599" s="1777">
        <v>11.96666667</v>
      </c>
      <c r="AF599" s="1777"/>
      <c r="AH599" s="2358" t="s">
        <v>141</v>
      </c>
    </row>
    <row r="600" spans="1:34">
      <c r="B600" s="672" t="s">
        <v>2537</v>
      </c>
      <c r="C600" s="672">
        <v>23</v>
      </c>
      <c r="D600" s="672" t="s">
        <v>928</v>
      </c>
      <c r="E600" s="672" t="s">
        <v>2595</v>
      </c>
      <c r="F600" s="672" t="s">
        <v>2595</v>
      </c>
      <c r="G600" s="672"/>
      <c r="H600" s="672"/>
      <c r="I600" s="672"/>
      <c r="J600" s="672"/>
      <c r="K600" s="672" t="s">
        <v>141</v>
      </c>
      <c r="L600" s="672" t="s">
        <v>2596</v>
      </c>
      <c r="M600" s="672" t="s">
        <v>2596</v>
      </c>
      <c r="N600" s="672" t="s">
        <v>937</v>
      </c>
      <c r="O600" s="672" t="s">
        <v>995</v>
      </c>
      <c r="P600" s="1166">
        <v>44001</v>
      </c>
      <c r="Q600" s="672">
        <v>46</v>
      </c>
      <c r="R600" s="1166">
        <v>43015</v>
      </c>
      <c r="S600" s="672">
        <v>15.83</v>
      </c>
      <c r="T600" s="672">
        <v>16</v>
      </c>
      <c r="U600" s="672">
        <v>1.3333333329999999</v>
      </c>
      <c r="V600" s="672"/>
      <c r="W600" s="672" t="s">
        <v>2595</v>
      </c>
      <c r="X600" s="672"/>
      <c r="Y600" s="672"/>
      <c r="Z600" s="672"/>
      <c r="AA600" s="672"/>
      <c r="AB600" s="672"/>
      <c r="AC600" s="672">
        <v>15.83</v>
      </c>
      <c r="AD600" s="672" t="s">
        <v>141</v>
      </c>
      <c r="AE600" s="672">
        <v>11.96666667</v>
      </c>
      <c r="AF600" s="672"/>
      <c r="AH600" s="2358" t="s">
        <v>141</v>
      </c>
    </row>
    <row r="601" spans="1:34">
      <c r="B601" s="672" t="s">
        <v>2537</v>
      </c>
      <c r="C601" s="672">
        <v>24</v>
      </c>
      <c r="D601" s="672" t="s">
        <v>928</v>
      </c>
      <c r="E601" s="672" t="s">
        <v>2597</v>
      </c>
      <c r="F601" s="672" t="s">
        <v>2597</v>
      </c>
      <c r="G601" s="672"/>
      <c r="H601" s="672"/>
      <c r="I601" s="672"/>
      <c r="J601" s="672"/>
      <c r="K601" s="672" t="s">
        <v>141</v>
      </c>
      <c r="L601" s="672" t="s">
        <v>2598</v>
      </c>
      <c r="M601" s="672" t="s">
        <v>2598</v>
      </c>
      <c r="N601" s="672" t="s">
        <v>937</v>
      </c>
      <c r="O601" s="672" t="s">
        <v>995</v>
      </c>
      <c r="P601" s="1166">
        <v>44001</v>
      </c>
      <c r="Q601" s="672">
        <v>47.1</v>
      </c>
      <c r="R601" s="1166">
        <v>43015</v>
      </c>
      <c r="S601" s="672">
        <v>15.83</v>
      </c>
      <c r="T601" s="672">
        <v>16</v>
      </c>
      <c r="U601" s="672">
        <v>1.3333333329999999</v>
      </c>
      <c r="V601" s="672"/>
      <c r="W601" s="672" t="s">
        <v>2597</v>
      </c>
      <c r="X601" s="672"/>
      <c r="Y601" s="672"/>
      <c r="Z601" s="672"/>
      <c r="AA601" s="672"/>
      <c r="AB601" s="672"/>
      <c r="AC601" s="672">
        <v>15.83</v>
      </c>
      <c r="AD601" s="672" t="s">
        <v>141</v>
      </c>
      <c r="AE601" s="672">
        <v>11.96666667</v>
      </c>
      <c r="AF601" s="672"/>
      <c r="AH601" s="2358" t="s">
        <v>141</v>
      </c>
    </row>
    <row r="602" spans="1:34">
      <c r="B602" s="672" t="s">
        <v>2537</v>
      </c>
      <c r="C602" s="672">
        <v>25</v>
      </c>
      <c r="D602" s="672" t="s">
        <v>928</v>
      </c>
      <c r="E602" s="672" t="s">
        <v>2599</v>
      </c>
      <c r="F602" s="672" t="s">
        <v>2599</v>
      </c>
      <c r="G602" s="672"/>
      <c r="H602" s="672"/>
      <c r="I602" s="672"/>
      <c r="J602" s="672"/>
      <c r="K602" s="672" t="s">
        <v>141</v>
      </c>
      <c r="L602" s="672" t="s">
        <v>2600</v>
      </c>
      <c r="M602" s="672" t="s">
        <v>2600</v>
      </c>
      <c r="N602" s="672" t="s">
        <v>937</v>
      </c>
      <c r="O602" s="672" t="s">
        <v>995</v>
      </c>
      <c r="P602" s="1166">
        <v>44001</v>
      </c>
      <c r="Q602" s="672">
        <v>52</v>
      </c>
      <c r="R602" s="1166">
        <v>43015</v>
      </c>
      <c r="S602" s="672">
        <v>15.83</v>
      </c>
      <c r="T602" s="672">
        <v>16</v>
      </c>
      <c r="U602" s="672">
        <v>1.3333333329999999</v>
      </c>
      <c r="V602" s="672"/>
      <c r="W602" s="672" t="s">
        <v>2599</v>
      </c>
      <c r="X602" s="672"/>
      <c r="Y602" s="672"/>
      <c r="Z602" s="672"/>
      <c r="AA602" s="672"/>
      <c r="AB602" s="672"/>
      <c r="AC602" s="672">
        <v>15.83</v>
      </c>
      <c r="AD602" s="672" t="s">
        <v>141</v>
      </c>
      <c r="AE602" s="672">
        <v>11.96666667</v>
      </c>
      <c r="AF602" s="672"/>
      <c r="AH602" s="2358" t="s">
        <v>141</v>
      </c>
    </row>
    <row r="603" spans="1:34">
      <c r="A603" s="2214" t="s">
        <v>944</v>
      </c>
      <c r="B603" s="1386" t="s">
        <v>2537</v>
      </c>
      <c r="C603" s="1386">
        <v>26</v>
      </c>
      <c r="D603" s="1386" t="s">
        <v>928</v>
      </c>
      <c r="E603" s="1386" t="s">
        <v>2601</v>
      </c>
      <c r="F603" s="1386" t="s">
        <v>2601</v>
      </c>
      <c r="G603" s="1386"/>
      <c r="H603" s="1386"/>
      <c r="I603" s="1386"/>
      <c r="J603" s="1386"/>
      <c r="K603" s="1386" t="s">
        <v>141</v>
      </c>
      <c r="L603" s="1386" t="s">
        <v>2602</v>
      </c>
      <c r="M603" s="1386" t="s">
        <v>2602</v>
      </c>
      <c r="N603" s="1386" t="s">
        <v>948</v>
      </c>
      <c r="O603" s="1386" t="s">
        <v>949</v>
      </c>
      <c r="P603" s="1387">
        <v>44010</v>
      </c>
      <c r="Q603" s="1386">
        <v>38.1</v>
      </c>
      <c r="R603" s="1387">
        <v>44473</v>
      </c>
      <c r="S603" s="1386">
        <v>15.43</v>
      </c>
      <c r="T603" s="1386">
        <v>15</v>
      </c>
      <c r="U603" s="1386">
        <v>1.25</v>
      </c>
      <c r="V603" s="1386"/>
      <c r="W603" s="1386" t="s">
        <v>2601</v>
      </c>
      <c r="X603" s="1386" t="s">
        <v>2603</v>
      </c>
      <c r="Y603" s="1386" t="s">
        <v>2604</v>
      </c>
      <c r="Z603" s="1386">
        <v>97</v>
      </c>
      <c r="AA603" s="1386">
        <v>31</v>
      </c>
      <c r="AB603" s="1386"/>
      <c r="AC603" s="1386">
        <v>15.43</v>
      </c>
      <c r="AD603" s="1386" t="s">
        <v>141</v>
      </c>
      <c r="AE603" s="1386">
        <v>11.66666667</v>
      </c>
      <c r="AF603" s="672"/>
      <c r="AH603" s="2358" t="s">
        <v>141</v>
      </c>
    </row>
    <row r="604" spans="1:34">
      <c r="A604" s="2215"/>
      <c r="B604" s="990" t="s">
        <v>2537</v>
      </c>
      <c r="C604" s="990">
        <v>27</v>
      </c>
      <c r="D604" s="990" t="s">
        <v>928</v>
      </c>
      <c r="E604" s="990" t="s">
        <v>2605</v>
      </c>
      <c r="F604" s="990" t="s">
        <v>2605</v>
      </c>
      <c r="G604" s="990"/>
      <c r="H604" s="990"/>
      <c r="I604" s="990"/>
      <c r="J604" s="990"/>
      <c r="K604" s="990" t="s">
        <v>141</v>
      </c>
      <c r="L604" s="990" t="s">
        <v>2606</v>
      </c>
      <c r="M604" s="990" t="s">
        <v>2606</v>
      </c>
      <c r="N604" s="990" t="s">
        <v>948</v>
      </c>
      <c r="O604" s="990" t="s">
        <v>949</v>
      </c>
      <c r="P604" s="1397">
        <v>44010</v>
      </c>
      <c r="Q604" s="990">
        <v>31.2</v>
      </c>
      <c r="R604" s="1397">
        <v>44473</v>
      </c>
      <c r="S604" s="990">
        <v>15.43</v>
      </c>
      <c r="T604" s="990">
        <v>15</v>
      </c>
      <c r="U604" s="990">
        <v>1.25</v>
      </c>
      <c r="V604" s="990"/>
      <c r="W604" s="990" t="s">
        <v>2605</v>
      </c>
      <c r="X604" s="990"/>
      <c r="Y604" s="990"/>
      <c r="Z604" s="990"/>
      <c r="AA604" s="990"/>
      <c r="AB604" s="990"/>
      <c r="AC604" s="990">
        <v>15.43</v>
      </c>
      <c r="AD604" s="990" t="s">
        <v>141</v>
      </c>
      <c r="AE604" s="990">
        <v>11.66666667</v>
      </c>
      <c r="AF604" s="990"/>
      <c r="AH604" s="2358" t="s">
        <v>141</v>
      </c>
    </row>
    <row r="605" spans="1:34">
      <c r="A605" s="2212" t="s">
        <v>2425</v>
      </c>
      <c r="B605" s="1622" t="s">
        <v>2537</v>
      </c>
      <c r="C605" s="1622">
        <v>28</v>
      </c>
      <c r="D605" s="1622" t="s">
        <v>928</v>
      </c>
      <c r="E605" s="1622" t="s">
        <v>2607</v>
      </c>
      <c r="F605" s="1622" t="s">
        <v>2607</v>
      </c>
      <c r="G605" s="1622"/>
      <c r="H605" s="1622"/>
      <c r="I605" s="1622"/>
      <c r="J605" s="1622"/>
      <c r="K605" s="1622" t="s">
        <v>387</v>
      </c>
      <c r="L605" s="1622" t="s">
        <v>2608</v>
      </c>
      <c r="M605" s="1622" t="s">
        <v>2608</v>
      </c>
      <c r="N605" s="1622" t="s">
        <v>937</v>
      </c>
      <c r="O605" s="1622" t="s">
        <v>13</v>
      </c>
      <c r="P605" s="1623">
        <v>43997</v>
      </c>
      <c r="Q605" s="1622">
        <v>26.7</v>
      </c>
      <c r="R605" s="1623">
        <v>44473</v>
      </c>
      <c r="S605" s="1622">
        <v>15.87</v>
      </c>
      <c r="T605" s="1622">
        <v>16</v>
      </c>
      <c r="U605" s="1622">
        <v>1.3333333329999999</v>
      </c>
      <c r="V605" s="1622"/>
      <c r="W605" s="1622" t="s">
        <v>2607</v>
      </c>
      <c r="X605" s="1622" t="s">
        <v>2609</v>
      </c>
      <c r="Y605" s="1622" t="s">
        <v>2610</v>
      </c>
      <c r="Z605" s="1622">
        <v>96</v>
      </c>
      <c r="AA605" s="1622">
        <v>31</v>
      </c>
      <c r="AB605" s="1622"/>
      <c r="AC605" s="1622">
        <v>15.87</v>
      </c>
      <c r="AD605" s="1622" t="s">
        <v>387</v>
      </c>
      <c r="AE605" s="1622">
        <v>12.1</v>
      </c>
      <c r="AF605" s="1622"/>
      <c r="AH605" s="2358" t="s">
        <v>932</v>
      </c>
    </row>
    <row r="606" spans="1:34">
      <c r="A606" s="2212" t="s">
        <v>2425</v>
      </c>
      <c r="B606" s="1622" t="s">
        <v>2537</v>
      </c>
      <c r="C606" s="1622">
        <v>29</v>
      </c>
      <c r="D606" s="1622" t="s">
        <v>928</v>
      </c>
      <c r="E606" s="1622" t="s">
        <v>2611</v>
      </c>
      <c r="F606" s="1622" t="s">
        <v>2611</v>
      </c>
      <c r="G606" s="1622"/>
      <c r="H606" s="1622"/>
      <c r="I606" s="1622"/>
      <c r="J606" s="1622"/>
      <c r="K606" s="1622" t="s">
        <v>387</v>
      </c>
      <c r="L606" s="1622" t="s">
        <v>2612</v>
      </c>
      <c r="M606" s="1622" t="s">
        <v>2612</v>
      </c>
      <c r="N606" s="1622" t="s">
        <v>937</v>
      </c>
      <c r="O606" s="1622" t="s">
        <v>13</v>
      </c>
      <c r="P606" s="1623">
        <v>43997</v>
      </c>
      <c r="Q606" s="1622">
        <v>26.8</v>
      </c>
      <c r="R606" s="1623">
        <v>44473</v>
      </c>
      <c r="S606" s="1622">
        <v>15.87</v>
      </c>
      <c r="T606" s="1622">
        <v>16</v>
      </c>
      <c r="U606" s="1622">
        <v>1.3333333329999999</v>
      </c>
      <c r="V606" s="1622"/>
      <c r="W606" s="1622" t="s">
        <v>2611</v>
      </c>
      <c r="X606" s="1622" t="s">
        <v>2613</v>
      </c>
      <c r="Y606" s="1622" t="s">
        <v>2614</v>
      </c>
      <c r="Z606" s="1622">
        <v>93</v>
      </c>
      <c r="AA606" s="1622">
        <v>32</v>
      </c>
      <c r="AB606" s="1622"/>
      <c r="AC606" s="1622">
        <v>15.87</v>
      </c>
      <c r="AD606" s="1622" t="s">
        <v>387</v>
      </c>
      <c r="AE606" s="1622">
        <v>12.1</v>
      </c>
      <c r="AF606" s="1622"/>
      <c r="AH606" s="2358" t="s">
        <v>932</v>
      </c>
    </row>
    <row r="607" spans="1:34">
      <c r="A607" s="2210" t="s">
        <v>2221</v>
      </c>
      <c r="B607" s="1777" t="s">
        <v>2537</v>
      </c>
      <c r="C607" s="1777">
        <v>30</v>
      </c>
      <c r="D607" s="1777" t="s">
        <v>928</v>
      </c>
      <c r="E607" s="1777" t="s">
        <v>2615</v>
      </c>
      <c r="F607" s="1777" t="s">
        <v>2615</v>
      </c>
      <c r="G607" s="1777"/>
      <c r="H607" s="1777"/>
      <c r="I607" s="1777"/>
      <c r="J607" s="1777"/>
      <c r="K607" s="1777" t="s">
        <v>387</v>
      </c>
      <c r="L607" s="1777" t="s">
        <v>2616</v>
      </c>
      <c r="M607" s="1777" t="s">
        <v>2616</v>
      </c>
      <c r="N607" s="1777" t="s">
        <v>937</v>
      </c>
      <c r="O607" s="1777" t="s">
        <v>13</v>
      </c>
      <c r="P607" s="1778">
        <v>43997</v>
      </c>
      <c r="Q607" s="1777">
        <v>28.7</v>
      </c>
      <c r="R607" s="1778">
        <v>44473</v>
      </c>
      <c r="S607" s="1777">
        <v>15.87</v>
      </c>
      <c r="T607" s="1777">
        <v>16</v>
      </c>
      <c r="U607" s="1777">
        <v>1.3333333329999999</v>
      </c>
      <c r="V607" s="1777"/>
      <c r="W607" s="1777" t="s">
        <v>2615</v>
      </c>
      <c r="X607" s="2341" t="s">
        <v>2617</v>
      </c>
      <c r="Y607" s="2341" t="s">
        <v>2618</v>
      </c>
      <c r="Z607" s="2341">
        <v>102</v>
      </c>
      <c r="AA607" s="2341">
        <v>31</v>
      </c>
      <c r="AB607" s="1777"/>
      <c r="AC607" s="1777">
        <v>15.87</v>
      </c>
      <c r="AD607" s="1777" t="s">
        <v>387</v>
      </c>
      <c r="AE607" s="1777">
        <v>12.1</v>
      </c>
      <c r="AF607" s="1777"/>
      <c r="AH607" s="2358" t="s">
        <v>932</v>
      </c>
    </row>
    <row r="608" spans="1:34">
      <c r="B608" s="672" t="s">
        <v>2537</v>
      </c>
      <c r="C608" s="672">
        <v>31</v>
      </c>
      <c r="D608" s="672" t="s">
        <v>928</v>
      </c>
      <c r="E608" s="672" t="s">
        <v>2619</v>
      </c>
      <c r="F608" s="672" t="s">
        <v>2619</v>
      </c>
      <c r="G608" s="672"/>
      <c r="H608" s="672"/>
      <c r="I608" s="672"/>
      <c r="J608" s="672"/>
      <c r="K608" s="672" t="s">
        <v>387</v>
      </c>
      <c r="L608" s="672" t="s">
        <v>2620</v>
      </c>
      <c r="M608" s="672" t="s">
        <v>2620</v>
      </c>
      <c r="N608" s="672" t="s">
        <v>937</v>
      </c>
      <c r="O608" s="672" t="s">
        <v>13</v>
      </c>
      <c r="P608" s="1166">
        <v>43997</v>
      </c>
      <c r="Q608" s="672">
        <v>30</v>
      </c>
      <c r="R608" s="1166">
        <v>44473</v>
      </c>
      <c r="S608" s="672">
        <v>15.87</v>
      </c>
      <c r="T608" s="672">
        <v>16</v>
      </c>
      <c r="U608" s="672">
        <v>1.3333333329999999</v>
      </c>
      <c r="V608" s="672"/>
      <c r="W608" s="672" t="s">
        <v>2619</v>
      </c>
      <c r="X608" s="672"/>
      <c r="Y608" s="672"/>
      <c r="Z608" s="672"/>
      <c r="AA608" s="672"/>
      <c r="AB608" s="672"/>
      <c r="AC608" s="672">
        <v>15.87</v>
      </c>
      <c r="AD608" s="672" t="s">
        <v>387</v>
      </c>
      <c r="AE608" s="672">
        <v>12.1</v>
      </c>
      <c r="AF608" s="672"/>
      <c r="AH608" s="2358" t="s">
        <v>932</v>
      </c>
    </row>
    <row r="609" spans="1:34">
      <c r="A609" s="2216" t="s">
        <v>970</v>
      </c>
      <c r="B609" s="1760" t="s">
        <v>2537</v>
      </c>
      <c r="C609" s="1760">
        <v>32</v>
      </c>
      <c r="D609" s="1760" t="s">
        <v>928</v>
      </c>
      <c r="E609" s="1760" t="s">
        <v>2621</v>
      </c>
      <c r="F609" s="1760" t="s">
        <v>2621</v>
      </c>
      <c r="G609" s="1760"/>
      <c r="H609" s="1760"/>
      <c r="I609" s="1760"/>
      <c r="J609" s="1760"/>
      <c r="K609" s="1760" t="s">
        <v>387</v>
      </c>
      <c r="L609" s="1760" t="s">
        <v>2622</v>
      </c>
      <c r="M609" s="1760" t="s">
        <v>2622</v>
      </c>
      <c r="N609" s="1760" t="s">
        <v>937</v>
      </c>
      <c r="O609" s="1760" t="s">
        <v>13</v>
      </c>
      <c r="P609" s="1761">
        <v>43997</v>
      </c>
      <c r="Q609" s="1760">
        <v>34.299999999999997</v>
      </c>
      <c r="R609" s="1761">
        <v>44473</v>
      </c>
      <c r="S609" s="1760">
        <v>15.87</v>
      </c>
      <c r="T609" s="1760">
        <v>16</v>
      </c>
      <c r="U609" s="1760">
        <v>1.3333333329999999</v>
      </c>
      <c r="V609" s="1760"/>
      <c r="W609" s="1760" t="s">
        <v>2621</v>
      </c>
      <c r="X609" s="2341" t="s">
        <v>2623</v>
      </c>
      <c r="Y609" s="2341" t="s">
        <v>2624</v>
      </c>
      <c r="Z609" s="2341">
        <v>90</v>
      </c>
      <c r="AA609" s="2341">
        <v>30</v>
      </c>
      <c r="AB609" s="1760"/>
      <c r="AC609" s="1760">
        <v>15.87</v>
      </c>
      <c r="AD609" s="1760" t="s">
        <v>387</v>
      </c>
      <c r="AE609" s="1760">
        <v>12.1</v>
      </c>
      <c r="AF609" s="1760"/>
      <c r="AH609" s="2358" t="s">
        <v>932</v>
      </c>
    </row>
    <row r="610" spans="1:34">
      <c r="B610" s="672" t="s">
        <v>2537</v>
      </c>
      <c r="C610" s="672">
        <v>33</v>
      </c>
      <c r="D610" s="672" t="s">
        <v>928</v>
      </c>
      <c r="E610" s="672" t="s">
        <v>2625</v>
      </c>
      <c r="F610" s="672" t="s">
        <v>2625</v>
      </c>
      <c r="G610" s="672"/>
      <c r="H610" s="672"/>
      <c r="I610" s="672"/>
      <c r="J610" s="672"/>
      <c r="K610" s="672" t="s">
        <v>387</v>
      </c>
      <c r="L610" s="672" t="s">
        <v>2626</v>
      </c>
      <c r="M610" s="672" t="s">
        <v>2626</v>
      </c>
      <c r="N610" s="672" t="s">
        <v>937</v>
      </c>
      <c r="O610" s="672" t="s">
        <v>949</v>
      </c>
      <c r="P610" s="1166">
        <v>44009</v>
      </c>
      <c r="Q610" s="672">
        <v>31.8</v>
      </c>
      <c r="R610" s="1166">
        <v>44473</v>
      </c>
      <c r="S610" s="672">
        <v>15.47</v>
      </c>
      <c r="T610" s="672">
        <v>15</v>
      </c>
      <c r="U610" s="672">
        <v>1.25</v>
      </c>
      <c r="V610" s="672"/>
      <c r="W610" s="672" t="s">
        <v>2625</v>
      </c>
      <c r="X610" s="672"/>
      <c r="Y610" s="672"/>
      <c r="Z610" s="672"/>
      <c r="AA610" s="672"/>
      <c r="AB610" s="672"/>
      <c r="AC610" s="672">
        <v>15.47</v>
      </c>
      <c r="AD610" s="672" t="s">
        <v>387</v>
      </c>
      <c r="AE610" s="672">
        <v>11.7</v>
      </c>
      <c r="AF610" s="672"/>
      <c r="AH610" s="2358" t="s">
        <v>932</v>
      </c>
    </row>
    <row r="611" spans="1:34">
      <c r="A611" s="2210" t="s">
        <v>2221</v>
      </c>
      <c r="B611" s="1777" t="s">
        <v>2537</v>
      </c>
      <c r="C611" s="1777">
        <v>34</v>
      </c>
      <c r="D611" s="1777" t="s">
        <v>928</v>
      </c>
      <c r="E611" s="1777" t="s">
        <v>2627</v>
      </c>
      <c r="F611" s="1777" t="s">
        <v>2627</v>
      </c>
      <c r="G611" s="1777"/>
      <c r="H611" s="1777"/>
      <c r="I611" s="1777"/>
      <c r="J611" s="1777"/>
      <c r="K611" s="1777" t="s">
        <v>387</v>
      </c>
      <c r="L611" s="1777" t="s">
        <v>2628</v>
      </c>
      <c r="M611" s="1777" t="s">
        <v>2628</v>
      </c>
      <c r="N611" s="1777" t="s">
        <v>937</v>
      </c>
      <c r="O611" s="1777" t="s">
        <v>949</v>
      </c>
      <c r="P611" s="1778">
        <v>44009</v>
      </c>
      <c r="Q611" s="1777">
        <v>33.299999999999997</v>
      </c>
      <c r="R611" s="1778">
        <v>44473</v>
      </c>
      <c r="S611" s="1777">
        <v>15.47</v>
      </c>
      <c r="T611" s="1777">
        <v>15</v>
      </c>
      <c r="U611" s="1777">
        <v>1.25</v>
      </c>
      <c r="V611" s="1777"/>
      <c r="W611" s="1777" t="s">
        <v>2627</v>
      </c>
      <c r="X611" s="2341" t="s">
        <v>2629</v>
      </c>
      <c r="Y611" s="2341" t="s">
        <v>2630</v>
      </c>
      <c r="Z611" s="2341">
        <v>89</v>
      </c>
      <c r="AA611" s="2341">
        <v>30</v>
      </c>
      <c r="AB611" s="1777"/>
      <c r="AC611" s="1777">
        <v>15.47</v>
      </c>
      <c r="AD611" s="1777" t="s">
        <v>387</v>
      </c>
      <c r="AE611" s="1777">
        <v>11.7</v>
      </c>
      <c r="AF611" s="1777"/>
      <c r="AH611" s="2358" t="s">
        <v>932</v>
      </c>
    </row>
    <row r="612" spans="1:34">
      <c r="B612" s="672" t="s">
        <v>2537</v>
      </c>
      <c r="C612" s="672">
        <v>35</v>
      </c>
      <c r="D612" s="672" t="s">
        <v>928</v>
      </c>
      <c r="E612" s="672" t="s">
        <v>2631</v>
      </c>
      <c r="F612" s="672" t="s">
        <v>2631</v>
      </c>
      <c r="G612" s="672"/>
      <c r="H612" s="672"/>
      <c r="I612" s="672"/>
      <c r="J612" s="672"/>
      <c r="K612" s="672" t="s">
        <v>387</v>
      </c>
      <c r="L612" s="672" t="s">
        <v>2632</v>
      </c>
      <c r="M612" s="672" t="s">
        <v>2632</v>
      </c>
      <c r="N612" s="672" t="s">
        <v>937</v>
      </c>
      <c r="O612" s="672" t="s">
        <v>949</v>
      </c>
      <c r="P612" s="1166">
        <v>44009</v>
      </c>
      <c r="Q612" s="672">
        <v>32</v>
      </c>
      <c r="R612" s="1166">
        <v>44473</v>
      </c>
      <c r="S612" s="672">
        <v>15.47</v>
      </c>
      <c r="T612" s="672">
        <v>15</v>
      </c>
      <c r="U612" s="672">
        <v>1.25</v>
      </c>
      <c r="V612" s="672"/>
      <c r="W612" s="672" t="s">
        <v>2631</v>
      </c>
      <c r="X612" s="672"/>
      <c r="Y612" s="672"/>
      <c r="Z612" s="672"/>
      <c r="AA612" s="672"/>
      <c r="AB612" s="672"/>
      <c r="AC612" s="672">
        <v>15.47</v>
      </c>
      <c r="AD612" s="672" t="s">
        <v>387</v>
      </c>
      <c r="AE612" s="672">
        <v>11.7</v>
      </c>
      <c r="AF612" s="672"/>
      <c r="AH612" s="2358" t="s">
        <v>932</v>
      </c>
    </row>
    <row r="613" spans="1:34">
      <c r="B613" s="672" t="s">
        <v>2537</v>
      </c>
      <c r="C613" s="672">
        <v>36</v>
      </c>
      <c r="D613" s="672" t="s">
        <v>928</v>
      </c>
      <c r="E613" s="672" t="s">
        <v>2633</v>
      </c>
      <c r="F613" s="672" t="s">
        <v>2633</v>
      </c>
      <c r="G613" s="672"/>
      <c r="H613" s="672"/>
      <c r="I613" s="672"/>
      <c r="J613" s="672"/>
      <c r="K613" s="672" t="s">
        <v>387</v>
      </c>
      <c r="L613" s="672" t="s">
        <v>2634</v>
      </c>
      <c r="M613" s="672" t="s">
        <v>2634</v>
      </c>
      <c r="N613" s="672" t="s">
        <v>937</v>
      </c>
      <c r="O613" s="672" t="s">
        <v>949</v>
      </c>
      <c r="P613" s="1166">
        <v>44009</v>
      </c>
      <c r="Q613" s="672">
        <v>29.5</v>
      </c>
      <c r="R613" s="1166">
        <v>44473</v>
      </c>
      <c r="S613" s="672">
        <v>15.47</v>
      </c>
      <c r="T613" s="672">
        <v>15</v>
      </c>
      <c r="U613" s="672">
        <v>1.25</v>
      </c>
      <c r="V613" s="672"/>
      <c r="W613" s="672" t="s">
        <v>2633</v>
      </c>
      <c r="X613" s="672"/>
      <c r="Y613" s="672"/>
      <c r="Z613" s="672"/>
      <c r="AA613" s="672"/>
      <c r="AB613" s="672"/>
      <c r="AC613" s="672">
        <v>15.47</v>
      </c>
      <c r="AD613" s="672" t="s">
        <v>387</v>
      </c>
      <c r="AE613" s="672">
        <v>11.7</v>
      </c>
      <c r="AF613" s="672"/>
      <c r="AH613" s="2358" t="s">
        <v>932</v>
      </c>
    </row>
    <row r="614" spans="1:34">
      <c r="B614" s="672" t="s">
        <v>2537</v>
      </c>
      <c r="C614" s="672">
        <v>37</v>
      </c>
      <c r="D614" s="672" t="s">
        <v>2635</v>
      </c>
      <c r="E614" s="672" t="s">
        <v>2636</v>
      </c>
      <c r="F614" s="672" t="s">
        <v>2636</v>
      </c>
      <c r="G614" s="672"/>
      <c r="H614" s="672"/>
      <c r="I614" s="672"/>
      <c r="J614" s="672"/>
      <c r="K614" s="672"/>
      <c r="L614" s="672" t="s">
        <v>2636</v>
      </c>
      <c r="M614" s="672" t="s">
        <v>2637</v>
      </c>
      <c r="N614" s="672" t="s">
        <v>12</v>
      </c>
      <c r="O614" s="672" t="s">
        <v>1017</v>
      </c>
      <c r="P614" s="1166">
        <v>44080</v>
      </c>
      <c r="Q614" s="672">
        <v>28.6</v>
      </c>
      <c r="R614" s="1166">
        <v>44475</v>
      </c>
      <c r="S614" s="672"/>
      <c r="T614" s="672"/>
      <c r="U614" s="1173"/>
      <c r="V614" s="672"/>
      <c r="W614" s="672" t="s">
        <v>2636</v>
      </c>
      <c r="X614" s="672"/>
      <c r="Y614" s="672"/>
      <c r="Z614" s="672"/>
      <c r="AA614" s="672"/>
      <c r="AB614" s="672"/>
      <c r="AC614" s="672"/>
      <c r="AD614" s="672"/>
      <c r="AE614" s="672"/>
      <c r="AF614" s="672"/>
    </row>
    <row r="615" spans="1:34">
      <c r="B615" s="672" t="s">
        <v>2537</v>
      </c>
      <c r="C615" s="672">
        <v>38</v>
      </c>
      <c r="D615" s="672" t="s">
        <v>2635</v>
      </c>
      <c r="E615" s="672" t="s">
        <v>2638</v>
      </c>
      <c r="F615" s="672" t="s">
        <v>2638</v>
      </c>
      <c r="G615" s="672"/>
      <c r="H615" s="672"/>
      <c r="I615" s="672"/>
      <c r="J615" s="672"/>
      <c r="K615" s="672"/>
      <c r="L615" s="672" t="s">
        <v>2638</v>
      </c>
      <c r="M615" s="672" t="s">
        <v>2639</v>
      </c>
      <c r="N615" s="672" t="s">
        <v>12</v>
      </c>
      <c r="O615" s="672" t="s">
        <v>1017</v>
      </c>
      <c r="P615" s="1166">
        <v>44086</v>
      </c>
      <c r="Q615" s="672">
        <v>29.1</v>
      </c>
      <c r="R615" s="1166">
        <v>44475</v>
      </c>
      <c r="S615" s="672"/>
      <c r="T615" s="672"/>
      <c r="U615" s="672"/>
      <c r="V615" s="672"/>
      <c r="W615" s="672" t="s">
        <v>2638</v>
      </c>
      <c r="X615" s="672"/>
      <c r="Y615" s="672"/>
      <c r="Z615" s="672"/>
      <c r="AA615" s="672"/>
      <c r="AB615" s="672"/>
      <c r="AC615" s="672"/>
      <c r="AD615" s="672"/>
      <c r="AE615" s="672"/>
      <c r="AF615" s="672"/>
    </row>
    <row r="616" spans="1:34">
      <c r="B616" s="672" t="s">
        <v>2537</v>
      </c>
      <c r="C616" s="672">
        <v>39</v>
      </c>
      <c r="D616" s="672" t="s">
        <v>2635</v>
      </c>
      <c r="E616" s="672" t="s">
        <v>2640</v>
      </c>
      <c r="F616" s="672" t="s">
        <v>2640</v>
      </c>
      <c r="G616" s="672"/>
      <c r="H616" s="672"/>
      <c r="I616" s="672"/>
      <c r="J616" s="672"/>
      <c r="K616" s="672"/>
      <c r="L616" s="672" t="s">
        <v>2640</v>
      </c>
      <c r="M616" s="672" t="s">
        <v>2641</v>
      </c>
      <c r="N616" s="672" t="s">
        <v>12</v>
      </c>
      <c r="O616" s="672" t="s">
        <v>949</v>
      </c>
      <c r="P616" s="1166">
        <v>44086</v>
      </c>
      <c r="Q616" s="672">
        <v>28.5</v>
      </c>
      <c r="R616" s="1166">
        <v>44475</v>
      </c>
      <c r="S616" s="672"/>
      <c r="T616" s="672"/>
      <c r="U616" s="672"/>
      <c r="V616" s="672"/>
      <c r="W616" s="672" t="s">
        <v>2640</v>
      </c>
      <c r="X616" s="672"/>
      <c r="Y616" s="672"/>
      <c r="Z616" s="672"/>
      <c r="AA616" s="672"/>
      <c r="AB616" s="672"/>
      <c r="AC616" s="672"/>
      <c r="AD616" s="672"/>
      <c r="AE616" s="672"/>
      <c r="AF616" s="672"/>
    </row>
    <row r="617" spans="1:34">
      <c r="B617" s="672" t="s">
        <v>2537</v>
      </c>
      <c r="C617" s="672">
        <v>40</v>
      </c>
      <c r="D617" s="672" t="s">
        <v>2635</v>
      </c>
      <c r="E617" s="672" t="s">
        <v>2642</v>
      </c>
      <c r="F617" s="672" t="s">
        <v>2642</v>
      </c>
      <c r="G617" s="672"/>
      <c r="H617" s="672"/>
      <c r="I617" s="672"/>
      <c r="J617" s="672"/>
      <c r="K617" s="672"/>
      <c r="L617" s="672" t="s">
        <v>2642</v>
      </c>
      <c r="M617" s="672" t="s">
        <v>2643</v>
      </c>
      <c r="N617" s="672" t="s">
        <v>12</v>
      </c>
      <c r="O617" s="672" t="s">
        <v>1017</v>
      </c>
      <c r="P617" s="1166">
        <v>44086</v>
      </c>
      <c r="Q617" s="672">
        <v>29.6</v>
      </c>
      <c r="R617" s="1166">
        <v>44475</v>
      </c>
      <c r="S617" s="672"/>
      <c r="T617" s="672"/>
      <c r="U617" s="672"/>
      <c r="V617" s="672"/>
      <c r="W617" s="672" t="s">
        <v>2642</v>
      </c>
      <c r="X617" s="672"/>
      <c r="Y617" s="672"/>
      <c r="Z617" s="672"/>
      <c r="AA617" s="672"/>
      <c r="AB617" s="672"/>
      <c r="AC617" s="672"/>
      <c r="AD617" s="672"/>
      <c r="AE617" s="672"/>
      <c r="AF617" s="672"/>
    </row>
    <row r="618" spans="1:34">
      <c r="B618" s="672" t="s">
        <v>2537</v>
      </c>
      <c r="C618" s="672">
        <v>41</v>
      </c>
      <c r="D618" s="672" t="s">
        <v>2635</v>
      </c>
      <c r="E618" s="672" t="s">
        <v>2644</v>
      </c>
      <c r="F618" s="672" t="s">
        <v>2644</v>
      </c>
      <c r="G618" s="672"/>
      <c r="H618" s="672"/>
      <c r="I618" s="672"/>
      <c r="J618" s="672"/>
      <c r="K618" s="672"/>
      <c r="L618" s="672" t="s">
        <v>2644</v>
      </c>
      <c r="M618" s="672" t="s">
        <v>2645</v>
      </c>
      <c r="N618" s="672" t="s">
        <v>12</v>
      </c>
      <c r="O618" s="672" t="s">
        <v>1017</v>
      </c>
      <c r="P618" s="1166">
        <v>44086</v>
      </c>
      <c r="Q618" s="672">
        <v>26.1</v>
      </c>
      <c r="R618" s="1166">
        <v>44475</v>
      </c>
      <c r="S618" s="672"/>
      <c r="T618" s="672"/>
      <c r="U618" s="672"/>
      <c r="V618" s="672"/>
      <c r="W618" s="672" t="s">
        <v>2644</v>
      </c>
      <c r="X618" s="672"/>
      <c r="Y618" s="672"/>
      <c r="Z618" s="672"/>
      <c r="AA618" s="672"/>
      <c r="AB618" s="672"/>
      <c r="AC618" s="672"/>
      <c r="AD618" s="672"/>
      <c r="AE618" s="672"/>
      <c r="AF618" s="672"/>
    </row>
    <row r="619" spans="1:34">
      <c r="B619" s="672" t="s">
        <v>2537</v>
      </c>
      <c r="C619" s="672">
        <v>42</v>
      </c>
      <c r="D619" s="672" t="s">
        <v>2635</v>
      </c>
      <c r="E619" s="672" t="s">
        <v>2646</v>
      </c>
      <c r="F619" s="672" t="s">
        <v>2646</v>
      </c>
      <c r="G619" s="672"/>
      <c r="H619" s="672"/>
      <c r="I619" s="672"/>
      <c r="J619" s="672"/>
      <c r="K619" s="672"/>
      <c r="L619" s="672" t="s">
        <v>2646</v>
      </c>
      <c r="M619" s="672" t="s">
        <v>2647</v>
      </c>
      <c r="N619" s="672" t="s">
        <v>12</v>
      </c>
      <c r="O619" s="672" t="s">
        <v>1017</v>
      </c>
      <c r="P619" s="1166">
        <v>44101</v>
      </c>
      <c r="Q619" s="672">
        <v>31.9</v>
      </c>
      <c r="R619" s="1166">
        <v>44475</v>
      </c>
      <c r="S619" s="672"/>
      <c r="T619" s="672"/>
      <c r="U619" s="672"/>
      <c r="V619" s="672"/>
      <c r="W619" s="672" t="s">
        <v>2646</v>
      </c>
      <c r="X619" s="672"/>
      <c r="Y619" s="672"/>
      <c r="Z619" s="672"/>
      <c r="AA619" s="672"/>
      <c r="AB619" s="672"/>
      <c r="AC619" s="672"/>
      <c r="AD619" s="672"/>
      <c r="AE619" s="672"/>
      <c r="AF619" s="672"/>
    </row>
    <row r="620" spans="1:34">
      <c r="B620" s="672" t="s">
        <v>2537</v>
      </c>
      <c r="C620" s="672">
        <v>43</v>
      </c>
      <c r="D620" s="672" t="s">
        <v>2635</v>
      </c>
      <c r="E620" s="672" t="s">
        <v>2648</v>
      </c>
      <c r="F620" s="672" t="s">
        <v>2648</v>
      </c>
      <c r="G620" s="672"/>
      <c r="H620" s="672"/>
      <c r="I620" s="672"/>
      <c r="J620" s="672"/>
      <c r="K620" s="672"/>
      <c r="L620" s="672" t="s">
        <v>2648</v>
      </c>
      <c r="M620" s="672" t="s">
        <v>2649</v>
      </c>
      <c r="N620" s="672" t="s">
        <v>12</v>
      </c>
      <c r="O620" s="672" t="s">
        <v>1017</v>
      </c>
      <c r="P620" s="1166">
        <v>44101</v>
      </c>
      <c r="Q620" s="672">
        <v>32.4</v>
      </c>
      <c r="R620" s="1166">
        <v>44475</v>
      </c>
      <c r="S620" s="672"/>
      <c r="T620" s="672"/>
      <c r="U620" s="672"/>
      <c r="V620" s="672"/>
      <c r="W620" s="672" t="s">
        <v>2648</v>
      </c>
      <c r="X620" s="672"/>
      <c r="Y620" s="672"/>
      <c r="Z620" s="672"/>
      <c r="AA620" s="672"/>
      <c r="AB620" s="672"/>
      <c r="AC620" s="672"/>
      <c r="AD620" s="672"/>
      <c r="AE620" s="672"/>
      <c r="AF620" s="672"/>
    </row>
    <row r="621" spans="1:34">
      <c r="B621" s="672" t="s">
        <v>2537</v>
      </c>
      <c r="C621" s="672">
        <v>44</v>
      </c>
      <c r="D621" s="672" t="s">
        <v>2635</v>
      </c>
      <c r="E621" s="672" t="s">
        <v>2650</v>
      </c>
      <c r="F621" s="672" t="s">
        <v>2650</v>
      </c>
      <c r="G621" s="672"/>
      <c r="H621" s="672"/>
      <c r="I621" s="672"/>
      <c r="J621" s="672"/>
      <c r="K621" s="672"/>
      <c r="L621" s="672" t="s">
        <v>2650</v>
      </c>
      <c r="M621" s="672" t="s">
        <v>2651</v>
      </c>
      <c r="N621" s="672" t="s">
        <v>12</v>
      </c>
      <c r="O621" s="672" t="s">
        <v>1017</v>
      </c>
      <c r="P621" s="1166">
        <v>44101</v>
      </c>
      <c r="Q621" s="672">
        <v>30.6</v>
      </c>
      <c r="R621" s="1166">
        <v>44475</v>
      </c>
      <c r="S621" s="672"/>
      <c r="T621" s="672"/>
      <c r="U621" s="672"/>
      <c r="V621" s="672"/>
      <c r="W621" s="672" t="s">
        <v>2650</v>
      </c>
      <c r="X621" s="672"/>
      <c r="Y621" s="672"/>
      <c r="Z621" s="672"/>
      <c r="AA621" s="672"/>
      <c r="AB621" s="672"/>
      <c r="AC621" s="672"/>
      <c r="AD621" s="672"/>
      <c r="AE621" s="672"/>
      <c r="AF621" s="672"/>
    </row>
    <row r="622" spans="1:34">
      <c r="B622" s="672" t="s">
        <v>2537</v>
      </c>
      <c r="C622" s="672">
        <v>45</v>
      </c>
      <c r="D622" s="672" t="s">
        <v>2635</v>
      </c>
      <c r="E622" s="672" t="s">
        <v>2652</v>
      </c>
      <c r="F622" s="672" t="s">
        <v>2652</v>
      </c>
      <c r="G622" s="672"/>
      <c r="H622" s="672"/>
      <c r="I622" s="672"/>
      <c r="J622" s="672"/>
      <c r="K622" s="672"/>
      <c r="L622" s="672" t="s">
        <v>2652</v>
      </c>
      <c r="M622" s="672" t="s">
        <v>2653</v>
      </c>
      <c r="N622" s="672" t="s">
        <v>12</v>
      </c>
      <c r="O622" s="672" t="s">
        <v>1017</v>
      </c>
      <c r="P622" s="1166">
        <v>44101</v>
      </c>
      <c r="Q622" s="672">
        <v>29.3</v>
      </c>
      <c r="R622" s="1166">
        <v>44475</v>
      </c>
      <c r="S622" s="672"/>
      <c r="T622" s="672"/>
      <c r="U622" s="672"/>
      <c r="V622" s="672"/>
      <c r="W622" s="672" t="s">
        <v>2652</v>
      </c>
      <c r="X622" s="672"/>
      <c r="Y622" s="672"/>
      <c r="Z622" s="672"/>
      <c r="AA622" s="672"/>
      <c r="AB622" s="672"/>
      <c r="AC622" s="672"/>
      <c r="AD622" s="672"/>
      <c r="AE622" s="672"/>
      <c r="AF622" s="672"/>
    </row>
    <row r="623" spans="1:34">
      <c r="B623" s="672" t="s">
        <v>2537</v>
      </c>
      <c r="C623" s="672">
        <v>46</v>
      </c>
      <c r="D623" s="672" t="s">
        <v>2635</v>
      </c>
      <c r="E623" s="672" t="s">
        <v>2654</v>
      </c>
      <c r="F623" s="672" t="s">
        <v>2654</v>
      </c>
      <c r="G623" s="672"/>
      <c r="H623" s="672"/>
      <c r="I623" s="672"/>
      <c r="J623" s="672"/>
      <c r="K623" s="672"/>
      <c r="L623" s="672" t="s">
        <v>2654</v>
      </c>
      <c r="M623" s="672" t="s">
        <v>2655</v>
      </c>
      <c r="N623" s="672" t="s">
        <v>12</v>
      </c>
      <c r="O623" s="672" t="s">
        <v>1017</v>
      </c>
      <c r="P623" s="1166">
        <v>44101</v>
      </c>
      <c r="Q623" s="672">
        <v>32.4</v>
      </c>
      <c r="R623" s="1166">
        <v>44475</v>
      </c>
      <c r="S623" s="672"/>
      <c r="T623" s="672"/>
      <c r="U623" s="672"/>
      <c r="V623" s="672"/>
      <c r="W623" s="672" t="s">
        <v>2654</v>
      </c>
      <c r="X623" s="672"/>
      <c r="Y623" s="672"/>
      <c r="Z623" s="672"/>
      <c r="AA623" s="672"/>
      <c r="AB623" s="672"/>
      <c r="AC623" s="672"/>
      <c r="AD623" s="672"/>
      <c r="AE623" s="672"/>
      <c r="AF623" s="672"/>
    </row>
  </sheetData>
  <autoFilter ref="A1:AH623" xr:uid="{1BA65CD7-B7CE-4C12-BBD8-D1C271D41EE8}"/>
  <sortState xmlns:xlrd2="http://schemas.microsoft.com/office/spreadsheetml/2017/richdata2" ref="A2:AF410">
    <sortCondition ref="H365:H410"/>
  </sortState>
  <conditionalFormatting sqref="AH1:AH5 AH10:AH17 AH28:AH33 AH40:AH43 AH52:AH65 AH70:AH75 AH82:AH86 AH91:AH95 AH98:AH113 AH124:AH125 AH132:AH141 AH144:AH149 AH164:AH166 AH176:AH180 AH184:AH209 AH214 AH222:AH244 AH249:AH271 AH275:AH288 AH299:AH343 AH360:AH364 AH366 AH372:AH373 AH383:AH385 AH400:AH491 AH518:AH552 AH555:AH557 AH560:AH563 AH576 AH578:AH582 AH593:AH597 AH605:AH1048576">
    <cfRule type="containsText" dxfId="20" priority="1" operator="containsText" text="Exercise">
      <formula>NOT(ISERROR(SEARCH("Exercise",AH1)))</formula>
    </cfRule>
  </conditionalFormatting>
  <pageMargins left="1" right="1" top="1" bottom="1" header="0.5" footer="0.5"/>
  <pageSetup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D2F6-7166-419A-9ECF-F7D6A8B53454}">
  <dimension ref="A1:X47"/>
  <sheetViews>
    <sheetView topLeftCell="A42" workbookViewId="0">
      <selection activeCell="L47" sqref="L47"/>
    </sheetView>
  </sheetViews>
  <sheetFormatPr defaultColWidth="12.42578125" defaultRowHeight="15"/>
  <sheetData>
    <row r="1" spans="1:24">
      <c r="A1" t="s">
        <v>900</v>
      </c>
      <c r="B1" t="s">
        <v>901</v>
      </c>
      <c r="C1" t="s">
        <v>902</v>
      </c>
      <c r="D1" t="s">
        <v>267</v>
      </c>
      <c r="E1" t="s">
        <v>908</v>
      </c>
      <c r="F1" t="s">
        <v>909</v>
      </c>
      <c r="G1" t="s">
        <v>222</v>
      </c>
      <c r="H1" t="s">
        <v>219</v>
      </c>
      <c r="I1" t="s">
        <v>218</v>
      </c>
      <c r="J1" t="s">
        <v>911</v>
      </c>
      <c r="K1" t="s">
        <v>912</v>
      </c>
      <c r="L1" t="s">
        <v>913</v>
      </c>
      <c r="M1" t="s">
        <v>914</v>
      </c>
      <c r="N1" t="s">
        <v>915</v>
      </c>
      <c r="O1" t="s">
        <v>916</v>
      </c>
      <c r="P1" t="s">
        <v>917</v>
      </c>
      <c r="Q1" t="s">
        <v>9</v>
      </c>
      <c r="R1" t="s">
        <v>918</v>
      </c>
      <c r="S1" t="s">
        <v>919</v>
      </c>
      <c r="T1" t="s">
        <v>920</v>
      </c>
      <c r="U1" t="s">
        <v>921</v>
      </c>
      <c r="V1" t="s">
        <v>922</v>
      </c>
      <c r="W1" t="s">
        <v>221</v>
      </c>
    </row>
    <row r="2" spans="1:24" s="326" customFormat="1">
      <c r="A2" s="326">
        <v>7</v>
      </c>
      <c r="B2" s="326" t="s">
        <v>1903</v>
      </c>
      <c r="C2" s="326" t="s">
        <v>928</v>
      </c>
      <c r="D2" s="326" t="s">
        <v>2656</v>
      </c>
      <c r="E2" s="326" t="s">
        <v>387</v>
      </c>
      <c r="F2" s="326" t="s">
        <v>1933</v>
      </c>
      <c r="G2" s="326" t="s">
        <v>1248</v>
      </c>
      <c r="H2" s="326" t="s">
        <v>13</v>
      </c>
      <c r="I2" s="964">
        <v>41784</v>
      </c>
      <c r="J2" s="326">
        <v>27.5</v>
      </c>
      <c r="K2" s="964">
        <v>42259</v>
      </c>
      <c r="L2" s="326">
        <v>15.57</v>
      </c>
      <c r="M2" s="326">
        <v>16</v>
      </c>
      <c r="N2" s="326">
        <v>1.3</v>
      </c>
      <c r="P2" s="326" t="s">
        <v>2656</v>
      </c>
      <c r="Q2" s="326" t="s">
        <v>2657</v>
      </c>
      <c r="R2" s="326" t="s">
        <v>2658</v>
      </c>
      <c r="S2" s="326">
        <v>102</v>
      </c>
      <c r="T2" s="326">
        <v>22</v>
      </c>
      <c r="V2" s="326">
        <v>15.57</v>
      </c>
      <c r="W2" s="326" t="s">
        <v>387</v>
      </c>
      <c r="X2" s="326">
        <v>1</v>
      </c>
    </row>
    <row r="3" spans="1:24" s="326" customFormat="1">
      <c r="A3" s="326">
        <v>9</v>
      </c>
      <c r="B3" s="326" t="s">
        <v>1903</v>
      </c>
      <c r="C3" s="326" t="s">
        <v>928</v>
      </c>
      <c r="D3" s="326" t="s">
        <v>2659</v>
      </c>
      <c r="E3" s="326" t="s">
        <v>387</v>
      </c>
      <c r="F3" s="326" t="s">
        <v>1943</v>
      </c>
      <c r="G3" s="326" t="s">
        <v>1248</v>
      </c>
      <c r="H3" s="326" t="s">
        <v>13</v>
      </c>
      <c r="I3" s="964">
        <v>41784</v>
      </c>
      <c r="J3" s="326">
        <v>28</v>
      </c>
      <c r="K3" s="964">
        <v>42259</v>
      </c>
      <c r="L3" s="326">
        <v>15.57</v>
      </c>
      <c r="M3" s="326">
        <v>16</v>
      </c>
      <c r="N3" s="326">
        <v>1.3</v>
      </c>
      <c r="P3" s="326" t="s">
        <v>2659</v>
      </c>
      <c r="Q3" s="326" t="s">
        <v>2660</v>
      </c>
      <c r="R3" s="326" t="s">
        <v>2661</v>
      </c>
      <c r="S3" s="326">
        <v>108</v>
      </c>
      <c r="T3" s="326">
        <v>22</v>
      </c>
      <c r="V3" s="326">
        <v>15.57</v>
      </c>
      <c r="W3" s="326" t="s">
        <v>387</v>
      </c>
      <c r="X3" s="326">
        <v>1</v>
      </c>
    </row>
    <row r="4" spans="1:24" s="326" customFormat="1">
      <c r="A4" s="326">
        <v>27</v>
      </c>
      <c r="B4" s="326" t="s">
        <v>1903</v>
      </c>
      <c r="C4" s="326" t="s">
        <v>928</v>
      </c>
      <c r="D4" s="326" t="s">
        <v>2662</v>
      </c>
      <c r="E4" s="326" t="s">
        <v>387</v>
      </c>
      <c r="F4" s="326" t="s">
        <v>2043</v>
      </c>
      <c r="G4" s="326" t="s">
        <v>1248</v>
      </c>
      <c r="H4" s="326" t="s">
        <v>13</v>
      </c>
      <c r="I4" s="964">
        <v>41876</v>
      </c>
      <c r="J4" s="326">
        <v>22.3</v>
      </c>
      <c r="K4" s="964">
        <v>42341</v>
      </c>
      <c r="L4" s="326">
        <v>15.27</v>
      </c>
      <c r="M4" s="326">
        <v>15</v>
      </c>
      <c r="N4" s="326">
        <v>1.27</v>
      </c>
      <c r="P4" s="326" t="s">
        <v>2662</v>
      </c>
      <c r="Q4" s="326" t="s">
        <v>2046</v>
      </c>
      <c r="R4" s="326" t="s">
        <v>2047</v>
      </c>
      <c r="S4" s="326">
        <v>105</v>
      </c>
      <c r="T4" s="326">
        <v>24</v>
      </c>
      <c r="V4" s="326">
        <v>15.27</v>
      </c>
      <c r="W4" s="326" t="s">
        <v>387</v>
      </c>
      <c r="X4" s="326">
        <v>1</v>
      </c>
    </row>
    <row r="5" spans="1:24" s="326" customFormat="1">
      <c r="A5" s="326">
        <v>29</v>
      </c>
      <c r="B5" s="326" t="s">
        <v>1903</v>
      </c>
      <c r="C5" s="326" t="s">
        <v>928</v>
      </c>
      <c r="D5" s="326" t="s">
        <v>2663</v>
      </c>
      <c r="E5" s="326" t="s">
        <v>387</v>
      </c>
      <c r="F5" s="326" t="s">
        <v>2053</v>
      </c>
      <c r="G5" s="326" t="s">
        <v>1248</v>
      </c>
      <c r="H5" s="326" t="s">
        <v>13</v>
      </c>
      <c r="I5" s="964">
        <v>41876</v>
      </c>
      <c r="J5" s="326">
        <v>24</v>
      </c>
      <c r="K5" s="964">
        <v>42341</v>
      </c>
      <c r="L5" s="326">
        <v>15.27</v>
      </c>
      <c r="M5" s="326">
        <v>15</v>
      </c>
      <c r="N5" s="326">
        <v>1.27</v>
      </c>
      <c r="P5" s="326" t="s">
        <v>2663</v>
      </c>
      <c r="Q5" s="326" t="s">
        <v>2056</v>
      </c>
      <c r="R5" s="326" t="s">
        <v>2057</v>
      </c>
      <c r="S5" s="326">
        <v>106</v>
      </c>
      <c r="T5" s="326">
        <v>24</v>
      </c>
      <c r="V5" s="326">
        <v>15.27</v>
      </c>
      <c r="W5" s="326" t="s">
        <v>387</v>
      </c>
      <c r="X5" s="326">
        <v>1</v>
      </c>
    </row>
    <row r="6" spans="1:24" s="326" customFormat="1">
      <c r="A6" s="326">
        <v>30</v>
      </c>
      <c r="B6" s="326" t="s">
        <v>1903</v>
      </c>
      <c r="C6" s="326" t="s">
        <v>928</v>
      </c>
      <c r="D6" s="326" t="s">
        <v>2664</v>
      </c>
      <c r="E6" s="326" t="s">
        <v>387</v>
      </c>
      <c r="F6" s="326" t="s">
        <v>2058</v>
      </c>
      <c r="G6" s="326" t="s">
        <v>1248</v>
      </c>
      <c r="H6" s="326" t="s">
        <v>13</v>
      </c>
      <c r="I6" s="964">
        <v>41876</v>
      </c>
      <c r="J6" s="326">
        <v>22.5</v>
      </c>
      <c r="K6" s="964">
        <v>42341</v>
      </c>
      <c r="L6" s="326">
        <v>15.27</v>
      </c>
      <c r="M6" s="326">
        <v>15</v>
      </c>
      <c r="N6" s="326">
        <v>1.27</v>
      </c>
      <c r="P6" s="326" t="s">
        <v>2664</v>
      </c>
      <c r="Q6" s="326" t="s">
        <v>2061</v>
      </c>
      <c r="R6" s="326" t="s">
        <v>2062</v>
      </c>
      <c r="S6" s="326">
        <v>106</v>
      </c>
      <c r="T6" s="326">
        <v>24</v>
      </c>
      <c r="V6" s="326">
        <v>15.27</v>
      </c>
      <c r="W6" s="326" t="s">
        <v>387</v>
      </c>
      <c r="X6" s="326">
        <v>1</v>
      </c>
    </row>
    <row r="7" spans="1:24" s="965" customFormat="1" ht="15.95">
      <c r="A7" s="965" t="s">
        <v>2395</v>
      </c>
      <c r="B7" s="965">
        <v>35</v>
      </c>
      <c r="C7" s="965" t="s">
        <v>928</v>
      </c>
      <c r="D7" s="965" t="s">
        <v>517</v>
      </c>
      <c r="E7" s="965" t="s">
        <v>387</v>
      </c>
      <c r="F7" s="965" t="s">
        <v>2469</v>
      </c>
      <c r="G7" s="965" t="s">
        <v>1248</v>
      </c>
      <c r="H7" s="965" t="s">
        <v>13</v>
      </c>
      <c r="I7" s="966">
        <v>43878</v>
      </c>
      <c r="J7" s="965">
        <v>28.3</v>
      </c>
      <c r="K7" s="967">
        <v>44354</v>
      </c>
      <c r="L7" s="968">
        <f>YEARFRAC(I7,K7)</f>
        <v>1.3055555555555556</v>
      </c>
      <c r="M7" s="965">
        <f>L7*12</f>
        <v>15.666666666666668</v>
      </c>
      <c r="N7" s="965">
        <v>1.31</v>
      </c>
      <c r="O7" s="965" t="b">
        <v>0</v>
      </c>
      <c r="P7" s="965" t="s">
        <v>2665</v>
      </c>
      <c r="T7" s="965">
        <v>27</v>
      </c>
      <c r="V7" s="965">
        <v>15.7</v>
      </c>
      <c r="W7" s="965" t="s">
        <v>387</v>
      </c>
    </row>
    <row r="8" spans="1:24" s="956" customFormat="1">
      <c r="A8" s="956">
        <v>8</v>
      </c>
      <c r="B8" s="956" t="s">
        <v>1903</v>
      </c>
      <c r="C8" s="956" t="s">
        <v>928</v>
      </c>
      <c r="D8" s="956" t="s">
        <v>2666</v>
      </c>
      <c r="E8" s="956" t="s">
        <v>387</v>
      </c>
      <c r="F8" s="956" t="s">
        <v>1938</v>
      </c>
      <c r="G8" s="956" t="s">
        <v>1248</v>
      </c>
      <c r="H8" s="956" t="s">
        <v>949</v>
      </c>
      <c r="I8" s="957">
        <v>41784</v>
      </c>
      <c r="J8" s="956">
        <v>30.3</v>
      </c>
      <c r="K8" s="957">
        <v>42259</v>
      </c>
      <c r="L8" s="956">
        <v>15.57</v>
      </c>
      <c r="M8" s="956">
        <v>16</v>
      </c>
      <c r="N8" s="956">
        <v>1.3</v>
      </c>
      <c r="P8" s="956" t="s">
        <v>2666</v>
      </c>
      <c r="Q8" s="956" t="s">
        <v>2667</v>
      </c>
      <c r="R8" s="956" t="s">
        <v>2668</v>
      </c>
      <c r="S8" s="956">
        <v>115</v>
      </c>
      <c r="T8" s="956">
        <v>23</v>
      </c>
      <c r="V8" s="956">
        <v>15.57</v>
      </c>
      <c r="W8" s="956" t="s">
        <v>387</v>
      </c>
      <c r="X8" s="956">
        <v>1</v>
      </c>
    </row>
    <row r="9" spans="1:24" s="956" customFormat="1">
      <c r="A9" s="956">
        <v>10</v>
      </c>
      <c r="B9" s="956" t="s">
        <v>1903</v>
      </c>
      <c r="C9" s="956" t="s">
        <v>928</v>
      </c>
      <c r="D9" s="956" t="s">
        <v>2669</v>
      </c>
      <c r="E9" s="956" t="s">
        <v>387</v>
      </c>
      <c r="F9" s="956" t="s">
        <v>1948</v>
      </c>
      <c r="G9" s="956" t="s">
        <v>1248</v>
      </c>
      <c r="H9" s="956" t="s">
        <v>949</v>
      </c>
      <c r="I9" s="957">
        <v>41784</v>
      </c>
      <c r="J9" s="956">
        <v>29.3</v>
      </c>
      <c r="K9" s="957">
        <v>42259</v>
      </c>
      <c r="L9" s="956">
        <v>15.57</v>
      </c>
      <c r="M9" s="956">
        <v>16</v>
      </c>
      <c r="N9" s="956">
        <v>1.3</v>
      </c>
      <c r="P9" s="956" t="s">
        <v>2669</v>
      </c>
      <c r="Q9" s="956" t="s">
        <v>2670</v>
      </c>
      <c r="R9" s="956" t="s">
        <v>2671</v>
      </c>
      <c r="S9" s="956">
        <v>114</v>
      </c>
      <c r="T9" s="956">
        <v>24</v>
      </c>
      <c r="V9" s="956">
        <v>15.57</v>
      </c>
      <c r="W9" s="956" t="s">
        <v>387</v>
      </c>
      <c r="X9" s="956">
        <v>1</v>
      </c>
    </row>
    <row r="10" spans="1:24" s="956" customFormat="1">
      <c r="A10" s="956">
        <v>26</v>
      </c>
      <c r="B10" s="956" t="s">
        <v>1903</v>
      </c>
      <c r="C10" s="956" t="s">
        <v>928</v>
      </c>
      <c r="D10" s="1536" t="s">
        <v>2672</v>
      </c>
      <c r="E10" s="956" t="s">
        <v>387</v>
      </c>
      <c r="F10" s="956" t="s">
        <v>2038</v>
      </c>
      <c r="G10" s="956" t="s">
        <v>1248</v>
      </c>
      <c r="H10" s="956" t="s">
        <v>949</v>
      </c>
      <c r="I10" s="957">
        <v>41876</v>
      </c>
      <c r="J10" s="956">
        <v>28</v>
      </c>
      <c r="K10" s="957">
        <v>42341</v>
      </c>
      <c r="L10" s="956">
        <v>15.27</v>
      </c>
      <c r="M10" s="956">
        <v>15</v>
      </c>
      <c r="N10" s="956">
        <v>1.27</v>
      </c>
      <c r="P10" s="956" t="s">
        <v>2672</v>
      </c>
      <c r="Q10" s="956" t="s">
        <v>2041</v>
      </c>
      <c r="R10" s="956" t="s">
        <v>2042</v>
      </c>
      <c r="S10" s="956">
        <v>108</v>
      </c>
      <c r="T10" s="956">
        <v>24</v>
      </c>
      <c r="V10" s="956">
        <v>15.27</v>
      </c>
      <c r="W10" s="956" t="s">
        <v>387</v>
      </c>
      <c r="X10" s="956">
        <v>1</v>
      </c>
    </row>
    <row r="11" spans="1:24" s="956" customFormat="1">
      <c r="A11" s="956">
        <v>28</v>
      </c>
      <c r="B11" s="956" t="s">
        <v>1903</v>
      </c>
      <c r="C11" s="956" t="s">
        <v>928</v>
      </c>
      <c r="D11" s="956" t="s">
        <v>2673</v>
      </c>
      <c r="E11" s="956" t="s">
        <v>387</v>
      </c>
      <c r="F11" s="956" t="s">
        <v>2048</v>
      </c>
      <c r="G11" s="956" t="s">
        <v>1248</v>
      </c>
      <c r="H11" s="956" t="s">
        <v>949</v>
      </c>
      <c r="I11" s="957">
        <v>41876</v>
      </c>
      <c r="J11" s="956">
        <v>30.3</v>
      </c>
      <c r="K11" s="957">
        <v>42341</v>
      </c>
      <c r="L11" s="956">
        <v>15.27</v>
      </c>
      <c r="M11" s="956">
        <v>15</v>
      </c>
      <c r="N11" s="956">
        <v>1.27</v>
      </c>
      <c r="P11" s="956" t="s">
        <v>2673</v>
      </c>
      <c r="Q11" s="956" t="s">
        <v>2051</v>
      </c>
      <c r="R11" s="956" t="s">
        <v>2052</v>
      </c>
      <c r="S11" s="956">
        <v>120</v>
      </c>
      <c r="T11" s="956">
        <v>26</v>
      </c>
      <c r="V11" s="956">
        <v>15.27</v>
      </c>
      <c r="W11" s="956" t="s">
        <v>387</v>
      </c>
      <c r="X11" s="956">
        <v>1</v>
      </c>
    </row>
    <row r="12" spans="1:24" ht="15.95">
      <c r="A12" t="s">
        <v>2395</v>
      </c>
      <c r="B12">
        <v>34</v>
      </c>
      <c r="C12" t="s">
        <v>928</v>
      </c>
      <c r="D12" t="s">
        <v>515</v>
      </c>
      <c r="E12" t="s">
        <v>387</v>
      </c>
      <c r="F12" t="s">
        <v>2464</v>
      </c>
      <c r="G12" t="s">
        <v>1248</v>
      </c>
      <c r="H12" t="s">
        <v>949</v>
      </c>
      <c r="I12" s="17">
        <v>43878</v>
      </c>
      <c r="J12">
        <v>27</v>
      </c>
      <c r="K12" s="6">
        <v>44354</v>
      </c>
      <c r="L12" s="1043">
        <f>YEARFRAC(I12,K12)</f>
        <v>1.3055555555555556</v>
      </c>
      <c r="M12">
        <f>L12*12</f>
        <v>15.666666666666668</v>
      </c>
      <c r="N12">
        <v>1.31</v>
      </c>
      <c r="P12" t="s">
        <v>2674</v>
      </c>
      <c r="Q12" t="s">
        <v>2466</v>
      </c>
      <c r="R12" t="s">
        <v>2467</v>
      </c>
      <c r="S12">
        <v>79</v>
      </c>
      <c r="T12">
        <v>20</v>
      </c>
      <c r="U12" t="s">
        <v>2468</v>
      </c>
      <c r="V12" t="e">
        <v>#VALUE!</v>
      </c>
      <c r="W12" t="s">
        <v>387</v>
      </c>
    </row>
    <row r="17" spans="1:24">
      <c r="A17" t="s">
        <v>900</v>
      </c>
      <c r="B17" t="s">
        <v>901</v>
      </c>
      <c r="C17" t="s">
        <v>902</v>
      </c>
      <c r="D17" t="s">
        <v>267</v>
      </c>
      <c r="E17" t="s">
        <v>908</v>
      </c>
      <c r="F17" t="s">
        <v>909</v>
      </c>
      <c r="G17" t="s">
        <v>222</v>
      </c>
      <c r="H17" t="s">
        <v>219</v>
      </c>
      <c r="I17" t="s">
        <v>218</v>
      </c>
      <c r="J17" t="s">
        <v>911</v>
      </c>
      <c r="K17" t="s">
        <v>912</v>
      </c>
      <c r="L17" t="s">
        <v>913</v>
      </c>
      <c r="M17" t="s">
        <v>914</v>
      </c>
      <c r="N17" t="s">
        <v>915</v>
      </c>
      <c r="O17" t="s">
        <v>916</v>
      </c>
      <c r="P17" t="s">
        <v>917</v>
      </c>
      <c r="Q17" t="s">
        <v>9</v>
      </c>
      <c r="R17" t="s">
        <v>918</v>
      </c>
      <c r="S17" t="s">
        <v>919</v>
      </c>
      <c r="T17" t="s">
        <v>920</v>
      </c>
      <c r="U17" t="s">
        <v>921</v>
      </c>
      <c r="V17" t="s">
        <v>922</v>
      </c>
      <c r="W17" t="s">
        <v>221</v>
      </c>
    </row>
    <row r="18" spans="1:24" s="931" customFormat="1">
      <c r="A18" s="931" t="s">
        <v>2109</v>
      </c>
      <c r="B18" s="931">
        <v>4</v>
      </c>
      <c r="C18" s="931" t="s">
        <v>928</v>
      </c>
      <c r="D18" s="931" t="s">
        <v>2675</v>
      </c>
      <c r="E18" s="931" t="s">
        <v>387</v>
      </c>
      <c r="F18" s="931">
        <v>4</v>
      </c>
      <c r="G18" s="931" t="s">
        <v>1248</v>
      </c>
      <c r="H18" s="931" t="s">
        <v>13</v>
      </c>
      <c r="I18" s="932">
        <v>41934</v>
      </c>
      <c r="J18" s="931">
        <v>27.6</v>
      </c>
      <c r="K18" s="932">
        <v>42497</v>
      </c>
      <c r="L18" s="931">
        <v>18.5</v>
      </c>
      <c r="M18" s="931">
        <v>19</v>
      </c>
      <c r="N18" s="931">
        <v>1.54</v>
      </c>
      <c r="O18" s="931" t="b">
        <v>1</v>
      </c>
      <c r="P18" s="931" t="s">
        <v>2676</v>
      </c>
      <c r="Q18" s="931" t="s">
        <v>2128</v>
      </c>
      <c r="R18" s="931" t="s">
        <v>2129</v>
      </c>
      <c r="S18" s="931">
        <v>112</v>
      </c>
      <c r="T18" s="931">
        <v>26</v>
      </c>
      <c r="V18" s="931">
        <v>18.5</v>
      </c>
      <c r="W18" s="931" t="s">
        <v>387</v>
      </c>
      <c r="X18" s="931">
        <v>1</v>
      </c>
    </row>
    <row r="19" spans="1:24" s="931" customFormat="1">
      <c r="A19" s="931" t="s">
        <v>2109</v>
      </c>
      <c r="B19" s="931">
        <v>5</v>
      </c>
      <c r="C19" s="931" t="s">
        <v>928</v>
      </c>
      <c r="D19" s="931" t="s">
        <v>2677</v>
      </c>
      <c r="E19" s="931" t="s">
        <v>387</v>
      </c>
      <c r="F19" s="931">
        <v>5</v>
      </c>
      <c r="G19" s="931" t="s">
        <v>1248</v>
      </c>
      <c r="H19" s="931" t="s">
        <v>13</v>
      </c>
      <c r="I19" s="932">
        <v>41934</v>
      </c>
      <c r="J19" s="931">
        <v>27.3</v>
      </c>
      <c r="K19" s="932">
        <v>42497</v>
      </c>
      <c r="L19" s="931">
        <v>18.5</v>
      </c>
      <c r="M19" s="931">
        <v>19</v>
      </c>
      <c r="N19" s="931">
        <v>1.54</v>
      </c>
      <c r="O19" s="931" t="b">
        <v>1</v>
      </c>
      <c r="P19" s="931" t="s">
        <v>2678</v>
      </c>
      <c r="Q19" s="931" t="s">
        <v>2133</v>
      </c>
      <c r="R19" s="931" t="s">
        <v>2134</v>
      </c>
      <c r="S19" s="931">
        <v>109</v>
      </c>
      <c r="T19" s="931">
        <v>26</v>
      </c>
      <c r="V19" s="931">
        <v>18.5</v>
      </c>
      <c r="W19" s="931" t="s">
        <v>387</v>
      </c>
      <c r="X19" s="931">
        <v>1</v>
      </c>
    </row>
    <row r="20" spans="1:24" s="931" customFormat="1">
      <c r="A20" s="931" t="s">
        <v>2145</v>
      </c>
      <c r="B20" s="931">
        <v>3</v>
      </c>
      <c r="C20" s="931" t="s">
        <v>928</v>
      </c>
      <c r="D20" s="931" t="s">
        <v>2679</v>
      </c>
      <c r="E20" s="931" t="s">
        <v>387</v>
      </c>
      <c r="F20" s="931">
        <v>13</v>
      </c>
      <c r="G20" s="931" t="s">
        <v>1248</v>
      </c>
      <c r="H20" s="931" t="s">
        <v>13</v>
      </c>
      <c r="I20" s="932">
        <v>41966</v>
      </c>
      <c r="J20" s="931">
        <v>26.9</v>
      </c>
      <c r="K20" s="932">
        <v>42518</v>
      </c>
      <c r="L20" s="931">
        <v>18.170000000000002</v>
      </c>
      <c r="M20" s="931">
        <v>18</v>
      </c>
      <c r="N20" s="931">
        <v>1.51</v>
      </c>
      <c r="O20" s="931" t="b">
        <v>1</v>
      </c>
      <c r="P20" s="931" t="s">
        <v>2680</v>
      </c>
      <c r="Q20" s="931" t="s">
        <v>2113</v>
      </c>
      <c r="R20" s="931" t="s">
        <v>2114</v>
      </c>
      <c r="U20" s="931">
        <v>18.170000000000002</v>
      </c>
      <c r="V20" s="931">
        <v>18.170000000000002</v>
      </c>
      <c r="W20" s="931" t="s">
        <v>387</v>
      </c>
      <c r="X20" s="931">
        <v>1</v>
      </c>
    </row>
    <row r="21" spans="1:24" s="931" customFormat="1">
      <c r="A21" s="931" t="s">
        <v>2109</v>
      </c>
      <c r="B21" s="931">
        <v>7</v>
      </c>
      <c r="C21" s="931" t="s">
        <v>928</v>
      </c>
      <c r="D21" s="931" t="s">
        <v>2681</v>
      </c>
      <c r="E21" s="931" t="s">
        <v>387</v>
      </c>
      <c r="F21" s="931">
        <v>7</v>
      </c>
      <c r="G21" s="931" t="s">
        <v>1248</v>
      </c>
      <c r="H21" s="931" t="s">
        <v>13</v>
      </c>
      <c r="I21" s="932">
        <v>41934</v>
      </c>
      <c r="J21" s="931">
        <v>28</v>
      </c>
      <c r="K21" s="932">
        <v>42497</v>
      </c>
      <c r="L21" s="931">
        <v>18.5</v>
      </c>
      <c r="M21" s="931">
        <v>19</v>
      </c>
      <c r="N21" s="931">
        <v>1.54</v>
      </c>
      <c r="O21" s="931" t="b">
        <v>1</v>
      </c>
      <c r="P21" s="931" t="s">
        <v>2682</v>
      </c>
      <c r="Q21" s="931" t="s">
        <v>2143</v>
      </c>
      <c r="R21" s="931" t="s">
        <v>2144</v>
      </c>
      <c r="S21" s="931">
        <v>105</v>
      </c>
      <c r="T21" s="931">
        <v>27</v>
      </c>
      <c r="U21" s="931">
        <v>18.5</v>
      </c>
      <c r="V21" s="931">
        <v>18.5</v>
      </c>
      <c r="W21" s="931" t="s">
        <v>387</v>
      </c>
      <c r="X21" s="931">
        <v>1</v>
      </c>
    </row>
    <row r="22" spans="1:24" s="931" customFormat="1">
      <c r="A22" s="931" t="s">
        <v>2109</v>
      </c>
      <c r="B22" s="931">
        <v>6</v>
      </c>
      <c r="C22" s="931" t="s">
        <v>928</v>
      </c>
      <c r="D22" s="931" t="s">
        <v>2683</v>
      </c>
      <c r="E22" s="931" t="s">
        <v>387</v>
      </c>
      <c r="F22" s="931">
        <v>6</v>
      </c>
      <c r="G22" s="931" t="s">
        <v>1248</v>
      </c>
      <c r="H22" s="931" t="s">
        <v>13</v>
      </c>
      <c r="I22" s="932">
        <v>41934</v>
      </c>
      <c r="J22" s="931">
        <v>27.5</v>
      </c>
      <c r="K22" s="932">
        <v>42497</v>
      </c>
      <c r="L22" s="931">
        <v>18.5</v>
      </c>
      <c r="M22" s="931">
        <v>19</v>
      </c>
      <c r="N22" s="931">
        <v>1.54</v>
      </c>
      <c r="O22" s="931" t="b">
        <v>1</v>
      </c>
      <c r="P22" s="931" t="s">
        <v>2684</v>
      </c>
      <c r="Q22" s="931" t="s">
        <v>2138</v>
      </c>
      <c r="R22" s="931" t="s">
        <v>2139</v>
      </c>
      <c r="S22" s="931">
        <v>107</v>
      </c>
      <c r="T22" s="931">
        <v>27</v>
      </c>
      <c r="U22" s="931">
        <v>18.5</v>
      </c>
      <c r="V22" s="931">
        <v>18.5</v>
      </c>
      <c r="W22" s="931" t="s">
        <v>387</v>
      </c>
      <c r="X22" s="931">
        <v>1</v>
      </c>
    </row>
    <row r="23" spans="1:24" s="931" customFormat="1">
      <c r="A23" s="931" t="s">
        <v>2145</v>
      </c>
      <c r="B23" s="931">
        <v>7</v>
      </c>
      <c r="C23" s="931" t="s">
        <v>928</v>
      </c>
      <c r="D23" s="931" t="s">
        <v>2685</v>
      </c>
      <c r="E23" s="931" t="s">
        <v>387</v>
      </c>
      <c r="F23" s="931">
        <v>18</v>
      </c>
      <c r="G23" s="931" t="s">
        <v>1248</v>
      </c>
      <c r="H23" s="931" t="s">
        <v>13</v>
      </c>
      <c r="I23" s="932">
        <v>41966</v>
      </c>
      <c r="J23" s="931">
        <v>26.6</v>
      </c>
      <c r="K23" s="932">
        <v>42518</v>
      </c>
      <c r="L23" s="931">
        <v>18.170000000000002</v>
      </c>
      <c r="M23" s="931">
        <v>18</v>
      </c>
      <c r="N23" s="931">
        <v>1.51</v>
      </c>
      <c r="O23" s="931" t="b">
        <v>1</v>
      </c>
      <c r="P23" s="931" t="s">
        <v>2686</v>
      </c>
      <c r="Q23" s="931" t="s">
        <v>2177</v>
      </c>
      <c r="R23" s="931" t="s">
        <v>2178</v>
      </c>
      <c r="S23" s="931">
        <v>95</v>
      </c>
      <c r="T23" s="931">
        <v>24</v>
      </c>
      <c r="U23" s="931">
        <v>18.170000000000002</v>
      </c>
      <c r="V23" s="931">
        <v>18.170000000000002</v>
      </c>
      <c r="W23" s="931" t="s">
        <v>387</v>
      </c>
      <c r="X23" s="931">
        <v>1</v>
      </c>
    </row>
    <row r="24" spans="1:24" s="931" customFormat="1">
      <c r="A24" s="931" t="s">
        <v>2145</v>
      </c>
      <c r="B24" s="931">
        <v>8</v>
      </c>
      <c r="C24" s="931" t="s">
        <v>928</v>
      </c>
      <c r="D24" s="931" t="s">
        <v>2687</v>
      </c>
      <c r="E24" s="931" t="s">
        <v>387</v>
      </c>
      <c r="F24" s="931">
        <v>19</v>
      </c>
      <c r="G24" s="931" t="s">
        <v>1248</v>
      </c>
      <c r="H24" s="931" t="s">
        <v>13</v>
      </c>
      <c r="I24" s="932">
        <v>41966</v>
      </c>
      <c r="J24" s="931">
        <v>27.9</v>
      </c>
      <c r="K24" s="932">
        <v>42518</v>
      </c>
      <c r="L24" s="931">
        <v>18.170000000000002</v>
      </c>
      <c r="M24" s="931">
        <v>18</v>
      </c>
      <c r="N24" s="931">
        <v>1.51</v>
      </c>
      <c r="O24" s="931" t="b">
        <v>1</v>
      </c>
      <c r="P24" s="931" t="s">
        <v>2688</v>
      </c>
      <c r="Q24" s="931" t="s">
        <v>2182</v>
      </c>
      <c r="R24" s="931" t="s">
        <v>2183</v>
      </c>
      <c r="S24" s="931">
        <v>100</v>
      </c>
      <c r="T24" s="931">
        <v>25</v>
      </c>
      <c r="U24" s="931">
        <v>18.170000000000002</v>
      </c>
      <c r="V24" s="931">
        <v>18.170000000000002</v>
      </c>
      <c r="W24" s="931" t="s">
        <v>387</v>
      </c>
      <c r="X24" s="931">
        <v>1</v>
      </c>
    </row>
    <row r="25" spans="1:24" s="931" customFormat="1">
      <c r="A25" s="931" t="s">
        <v>2145</v>
      </c>
      <c r="B25" s="931">
        <v>9</v>
      </c>
      <c r="C25" s="931" t="s">
        <v>928</v>
      </c>
      <c r="D25" s="931" t="s">
        <v>2689</v>
      </c>
      <c r="E25" s="931" t="s">
        <v>387</v>
      </c>
      <c r="F25" s="931">
        <v>20</v>
      </c>
      <c r="G25" s="931" t="s">
        <v>1248</v>
      </c>
      <c r="H25" s="931" t="s">
        <v>13</v>
      </c>
      <c r="I25" s="932">
        <v>41966</v>
      </c>
      <c r="J25" s="931">
        <v>25.7</v>
      </c>
      <c r="K25" s="932">
        <v>42518</v>
      </c>
      <c r="L25" s="931">
        <v>18.170000000000002</v>
      </c>
      <c r="M25" s="931">
        <v>18</v>
      </c>
      <c r="N25" s="931">
        <v>1.51</v>
      </c>
      <c r="O25" s="931" t="b">
        <v>1</v>
      </c>
      <c r="P25" s="931" t="s">
        <v>2690</v>
      </c>
      <c r="Q25" s="931" t="s">
        <v>2187</v>
      </c>
      <c r="R25" s="931" t="s">
        <v>2188</v>
      </c>
      <c r="S25" s="931">
        <v>94</v>
      </c>
      <c r="T25" s="931">
        <v>25</v>
      </c>
      <c r="U25" s="931">
        <v>18.170000000000002</v>
      </c>
      <c r="V25" s="931">
        <v>18.170000000000002</v>
      </c>
      <c r="W25" s="931" t="s">
        <v>387</v>
      </c>
      <c r="X25" s="931">
        <v>1</v>
      </c>
    </row>
    <row r="26" spans="1:24" s="931" customFormat="1">
      <c r="A26" s="931" t="s">
        <v>2145</v>
      </c>
      <c r="B26" s="931">
        <v>6</v>
      </c>
      <c r="C26" s="931" t="s">
        <v>928</v>
      </c>
      <c r="D26" s="931" t="s">
        <v>2691</v>
      </c>
      <c r="E26" s="931" t="s">
        <v>387</v>
      </c>
      <c r="F26" s="931">
        <v>17</v>
      </c>
      <c r="G26" s="931" t="s">
        <v>1248</v>
      </c>
      <c r="H26" s="931" t="s">
        <v>13</v>
      </c>
      <c r="I26" s="932">
        <v>41966</v>
      </c>
      <c r="J26" s="931">
        <v>29.3</v>
      </c>
      <c r="K26" s="932">
        <v>42518</v>
      </c>
      <c r="L26" s="931">
        <v>18.170000000000002</v>
      </c>
      <c r="M26" s="931">
        <v>18</v>
      </c>
      <c r="N26" s="931">
        <v>1.51</v>
      </c>
      <c r="O26" s="931" t="b">
        <v>1</v>
      </c>
      <c r="P26" s="931" t="s">
        <v>2692</v>
      </c>
      <c r="Q26" s="931" t="s">
        <v>2172</v>
      </c>
      <c r="R26" s="931" t="s">
        <v>2173</v>
      </c>
      <c r="S26" s="931">
        <v>93</v>
      </c>
      <c r="T26" s="931">
        <v>26</v>
      </c>
      <c r="U26" s="931">
        <v>18.170000000000002</v>
      </c>
      <c r="V26" s="931">
        <v>18.170000000000002</v>
      </c>
      <c r="W26" s="931" t="s">
        <v>387</v>
      </c>
      <c r="X26" s="931">
        <v>1</v>
      </c>
    </row>
    <row r="27" spans="1:24" s="931" customFormat="1">
      <c r="A27" s="931" t="s">
        <v>2145</v>
      </c>
      <c r="B27" s="931">
        <v>1</v>
      </c>
      <c r="C27" s="931" t="s">
        <v>928</v>
      </c>
      <c r="D27" s="931" t="s">
        <v>2693</v>
      </c>
      <c r="E27" s="931" t="s">
        <v>387</v>
      </c>
      <c r="F27" s="931">
        <v>11</v>
      </c>
      <c r="G27" s="931" t="s">
        <v>1248</v>
      </c>
      <c r="H27" s="931" t="s">
        <v>13</v>
      </c>
      <c r="I27" s="932">
        <v>41966</v>
      </c>
      <c r="J27" s="931">
        <v>25.8</v>
      </c>
      <c r="K27" s="932">
        <v>42497</v>
      </c>
      <c r="L27" s="931">
        <v>17.47</v>
      </c>
      <c r="M27" s="931">
        <v>17</v>
      </c>
      <c r="N27" s="931">
        <v>1.46</v>
      </c>
      <c r="O27" s="931" t="b">
        <v>1</v>
      </c>
      <c r="P27" s="931" t="s">
        <v>2694</v>
      </c>
      <c r="Q27" s="931" t="s">
        <v>2149</v>
      </c>
      <c r="R27" s="931" t="s">
        <v>2150</v>
      </c>
      <c r="S27" s="931">
        <v>97</v>
      </c>
      <c r="T27" s="931">
        <v>24</v>
      </c>
      <c r="U27" s="931">
        <v>17.47</v>
      </c>
      <c r="V27" s="931">
        <v>17.47</v>
      </c>
      <c r="W27" s="931" t="s">
        <v>387</v>
      </c>
      <c r="X27" s="931">
        <v>1</v>
      </c>
    </row>
    <row r="28" spans="1:24" s="931" customFormat="1">
      <c r="A28" s="931" t="s">
        <v>2145</v>
      </c>
      <c r="B28" s="931">
        <v>5</v>
      </c>
      <c r="C28" s="931" t="s">
        <v>928</v>
      </c>
      <c r="D28" s="931" t="s">
        <v>2695</v>
      </c>
      <c r="E28" s="931" t="s">
        <v>387</v>
      </c>
      <c r="F28" s="931">
        <v>15</v>
      </c>
      <c r="G28" s="931" t="s">
        <v>1248</v>
      </c>
      <c r="H28" s="931" t="s">
        <v>13</v>
      </c>
      <c r="I28" s="932">
        <v>41966</v>
      </c>
      <c r="J28" s="931">
        <v>25.9</v>
      </c>
      <c r="K28" s="932">
        <v>42518</v>
      </c>
      <c r="L28" s="931">
        <v>18.170000000000002</v>
      </c>
      <c r="M28" s="931">
        <v>18</v>
      </c>
      <c r="N28" s="931">
        <v>1.51</v>
      </c>
      <c r="O28" s="931" t="b">
        <v>1</v>
      </c>
      <c r="P28" s="931" t="s">
        <v>2696</v>
      </c>
      <c r="Q28" s="931" t="s">
        <v>2697</v>
      </c>
      <c r="R28" s="931" t="s">
        <v>2168</v>
      </c>
      <c r="S28" s="931">
        <v>96</v>
      </c>
      <c r="T28" s="931">
        <v>25</v>
      </c>
      <c r="U28" s="931">
        <v>18.170000000000002</v>
      </c>
      <c r="V28" s="931">
        <v>18.170000000000002</v>
      </c>
      <c r="W28" s="931" t="s">
        <v>387</v>
      </c>
      <c r="X28" s="931">
        <v>1</v>
      </c>
    </row>
    <row r="29" spans="1:24" s="931" customFormat="1">
      <c r="A29" s="931" t="s">
        <v>2145</v>
      </c>
      <c r="B29" s="931">
        <v>4</v>
      </c>
      <c r="C29" s="931" t="s">
        <v>928</v>
      </c>
      <c r="D29" s="931" t="s">
        <v>2698</v>
      </c>
      <c r="E29" s="931" t="s">
        <v>387</v>
      </c>
      <c r="F29" s="931">
        <v>14</v>
      </c>
      <c r="G29" s="931" t="s">
        <v>1248</v>
      </c>
      <c r="H29" s="931" t="s">
        <v>13</v>
      </c>
      <c r="I29" s="932">
        <v>41966</v>
      </c>
      <c r="J29" s="931">
        <v>27</v>
      </c>
      <c r="K29" s="932">
        <v>42518</v>
      </c>
      <c r="L29" s="931">
        <v>18.170000000000002</v>
      </c>
      <c r="M29" s="931">
        <v>18</v>
      </c>
      <c r="N29" s="931">
        <v>1.51</v>
      </c>
      <c r="O29" s="931" t="b">
        <v>1</v>
      </c>
      <c r="P29" s="931" t="s">
        <v>2699</v>
      </c>
      <c r="Q29" s="931" t="s">
        <v>2700</v>
      </c>
      <c r="R29" s="931" t="s">
        <v>2163</v>
      </c>
      <c r="S29" s="931">
        <v>88</v>
      </c>
      <c r="T29" s="931">
        <v>25</v>
      </c>
      <c r="U29" s="931">
        <v>18.170000000000002</v>
      </c>
      <c r="V29" s="931">
        <v>18.170000000000002</v>
      </c>
      <c r="W29" s="931" t="s">
        <v>387</v>
      </c>
      <c r="X29" s="931">
        <v>1</v>
      </c>
    </row>
    <row r="30" spans="1:24" s="931" customFormat="1">
      <c r="A30" s="931" t="s">
        <v>2145</v>
      </c>
      <c r="B30" s="931">
        <v>2</v>
      </c>
      <c r="C30" s="931" t="s">
        <v>928</v>
      </c>
      <c r="D30" s="931" t="s">
        <v>2701</v>
      </c>
      <c r="E30" s="931" t="s">
        <v>387</v>
      </c>
      <c r="F30" s="931">
        <v>12</v>
      </c>
      <c r="G30" s="931" t="s">
        <v>1248</v>
      </c>
      <c r="H30" s="931" t="s">
        <v>13</v>
      </c>
      <c r="I30" s="932">
        <v>41966</v>
      </c>
      <c r="J30" s="931">
        <v>25.6</v>
      </c>
      <c r="K30" s="932">
        <v>42518</v>
      </c>
      <c r="L30" s="931">
        <v>18.170000000000002</v>
      </c>
      <c r="M30" s="931">
        <v>18</v>
      </c>
      <c r="N30" s="931">
        <v>1.51</v>
      </c>
      <c r="O30" s="931" t="b">
        <v>1</v>
      </c>
      <c r="P30" s="931" t="s">
        <v>2702</v>
      </c>
      <c r="Q30" s="931" t="s">
        <v>2154</v>
      </c>
      <c r="R30" s="931" t="s">
        <v>2703</v>
      </c>
      <c r="S30" s="931">
        <v>88</v>
      </c>
      <c r="T30" s="931">
        <v>25</v>
      </c>
      <c r="U30" s="931">
        <v>18.170000000000002</v>
      </c>
      <c r="V30" s="931">
        <v>18.170000000000002</v>
      </c>
      <c r="W30" s="931" t="s">
        <v>387</v>
      </c>
      <c r="X30" s="931">
        <v>1</v>
      </c>
    </row>
    <row r="31" spans="1:24" s="938" customFormat="1">
      <c r="A31" s="938" t="s">
        <v>2537</v>
      </c>
      <c r="B31" s="938">
        <v>4</v>
      </c>
      <c r="C31" s="938" t="s">
        <v>928</v>
      </c>
      <c r="D31" s="938" t="s">
        <v>2704</v>
      </c>
      <c r="E31" s="938" t="s">
        <v>387</v>
      </c>
      <c r="F31" s="938" t="s">
        <v>561</v>
      </c>
      <c r="G31" s="938" t="s">
        <v>1248</v>
      </c>
      <c r="H31" s="938" t="s">
        <v>13</v>
      </c>
      <c r="I31" s="939">
        <v>42501</v>
      </c>
      <c r="J31" s="938">
        <v>28.8</v>
      </c>
      <c r="K31" s="939">
        <v>43008</v>
      </c>
      <c r="L31" s="938">
        <v>16.63</v>
      </c>
      <c r="M31" s="938">
        <v>17</v>
      </c>
      <c r="N31" s="938">
        <v>1.39</v>
      </c>
      <c r="O31" s="938" t="b">
        <v>1</v>
      </c>
      <c r="P31" s="938" t="s">
        <v>2705</v>
      </c>
      <c r="Q31" s="938" t="s">
        <v>314</v>
      </c>
      <c r="V31" s="938">
        <v>16.63</v>
      </c>
      <c r="W31" s="938" t="s">
        <v>387</v>
      </c>
      <c r="X31" s="938">
        <f>SUM(X18:X30)</f>
        <v>13</v>
      </c>
    </row>
    <row r="32" spans="1:24" s="938" customFormat="1">
      <c r="A32" s="938" t="s">
        <v>2537</v>
      </c>
      <c r="B32" s="938">
        <v>5</v>
      </c>
      <c r="C32" s="938" t="s">
        <v>928</v>
      </c>
      <c r="D32" s="938" t="s">
        <v>2706</v>
      </c>
      <c r="E32" s="938" t="s">
        <v>387</v>
      </c>
      <c r="F32" s="938" t="s">
        <v>563</v>
      </c>
      <c r="G32" s="938" t="s">
        <v>1248</v>
      </c>
      <c r="H32" s="938" t="s">
        <v>13</v>
      </c>
      <c r="I32" s="939">
        <v>42501</v>
      </c>
      <c r="J32" s="938">
        <v>25.8</v>
      </c>
      <c r="K32" s="939">
        <v>43008</v>
      </c>
      <c r="L32" s="938">
        <v>16.63</v>
      </c>
      <c r="M32" s="938">
        <v>17</v>
      </c>
      <c r="N32" s="938">
        <v>1.39</v>
      </c>
      <c r="O32" s="938" t="b">
        <v>1</v>
      </c>
      <c r="P32" s="938" t="s">
        <v>2707</v>
      </c>
      <c r="V32" s="938">
        <v>16.63</v>
      </c>
      <c r="W32" s="938" t="s">
        <v>387</v>
      </c>
    </row>
    <row r="33" spans="1:24" s="934" customFormat="1">
      <c r="A33" s="934">
        <v>11</v>
      </c>
      <c r="B33" s="934" t="s">
        <v>1903</v>
      </c>
      <c r="C33" s="934" t="s">
        <v>928</v>
      </c>
      <c r="D33" s="934" t="s">
        <v>2708</v>
      </c>
      <c r="E33" s="934" t="s">
        <v>387</v>
      </c>
      <c r="F33" s="934" t="s">
        <v>1953</v>
      </c>
      <c r="G33" s="934" t="s">
        <v>1248</v>
      </c>
      <c r="H33" s="934" t="s">
        <v>949</v>
      </c>
      <c r="I33" s="935">
        <v>41754</v>
      </c>
      <c r="J33" s="934">
        <v>32.299999999999997</v>
      </c>
      <c r="K33" s="935">
        <v>42259</v>
      </c>
      <c r="L33" s="934">
        <v>16.57</v>
      </c>
      <c r="M33" s="934">
        <v>17</v>
      </c>
      <c r="N33" s="934">
        <v>1.38</v>
      </c>
      <c r="P33" s="934" t="s">
        <v>2708</v>
      </c>
      <c r="Q33" s="934" t="s">
        <v>2709</v>
      </c>
      <c r="R33" s="934" t="s">
        <v>2710</v>
      </c>
      <c r="S33" s="934">
        <v>112</v>
      </c>
      <c r="T33" s="934">
        <v>24</v>
      </c>
      <c r="U33" s="934">
        <v>17</v>
      </c>
      <c r="V33" s="934">
        <v>16.57</v>
      </c>
      <c r="W33" s="934" t="s">
        <v>387</v>
      </c>
      <c r="X33" s="934">
        <v>1</v>
      </c>
    </row>
    <row r="34" spans="1:24" s="934" customFormat="1">
      <c r="A34" s="934">
        <v>19</v>
      </c>
      <c r="B34" s="934" t="s">
        <v>1903</v>
      </c>
      <c r="C34" s="934" t="s">
        <v>928</v>
      </c>
      <c r="D34" s="934" t="s">
        <v>2711</v>
      </c>
      <c r="E34" s="934" t="s">
        <v>387</v>
      </c>
      <c r="F34" s="934" t="s">
        <v>1993</v>
      </c>
      <c r="G34" s="934" t="s">
        <v>1248</v>
      </c>
      <c r="H34" s="934" t="s">
        <v>949</v>
      </c>
      <c r="I34" s="935">
        <v>41784</v>
      </c>
      <c r="J34" s="934">
        <v>32</v>
      </c>
      <c r="K34" s="935">
        <v>42259</v>
      </c>
      <c r="L34" s="934">
        <v>17.73</v>
      </c>
      <c r="M34" s="934">
        <v>18</v>
      </c>
      <c r="N34" s="934">
        <v>1.48</v>
      </c>
      <c r="P34" s="934" t="s">
        <v>2711</v>
      </c>
      <c r="Q34" s="934" t="s">
        <v>1996</v>
      </c>
      <c r="R34" s="934" t="s">
        <v>1997</v>
      </c>
      <c r="S34" s="934">
        <v>115</v>
      </c>
      <c r="T34" s="934">
        <v>27</v>
      </c>
      <c r="U34" s="934">
        <v>18</v>
      </c>
      <c r="V34" s="934">
        <v>17.73</v>
      </c>
      <c r="W34" s="934" t="s">
        <v>387</v>
      </c>
      <c r="X34" s="934">
        <v>1</v>
      </c>
    </row>
    <row r="35" spans="1:24" s="934" customFormat="1">
      <c r="A35" s="934" t="s">
        <v>2063</v>
      </c>
      <c r="B35" s="934">
        <v>7</v>
      </c>
      <c r="C35" s="934" t="s">
        <v>928</v>
      </c>
      <c r="D35" s="934" t="s">
        <v>2712</v>
      </c>
      <c r="E35" s="934" t="s">
        <v>387</v>
      </c>
      <c r="F35" s="934">
        <v>8</v>
      </c>
      <c r="G35" s="934" t="s">
        <v>1248</v>
      </c>
      <c r="H35" s="934" t="s">
        <v>949</v>
      </c>
      <c r="I35" s="935">
        <v>41913</v>
      </c>
      <c r="J35" s="934">
        <v>33.200000000000003</v>
      </c>
      <c r="K35" s="935">
        <v>42483</v>
      </c>
      <c r="L35" s="934">
        <v>18.73</v>
      </c>
      <c r="M35" s="934">
        <v>19</v>
      </c>
      <c r="N35" s="934">
        <v>1.56</v>
      </c>
      <c r="O35" s="934" t="b">
        <v>1</v>
      </c>
      <c r="P35" s="934" t="s">
        <v>2713</v>
      </c>
      <c r="Q35" s="934" t="s">
        <v>2097</v>
      </c>
      <c r="R35" s="934" t="s">
        <v>2098</v>
      </c>
      <c r="S35" s="934">
        <v>104</v>
      </c>
      <c r="T35" s="934">
        <v>25</v>
      </c>
      <c r="U35" s="934">
        <v>19</v>
      </c>
      <c r="V35" s="934">
        <v>18.73</v>
      </c>
      <c r="W35" s="934" t="s">
        <v>387</v>
      </c>
      <c r="X35" s="934">
        <v>1</v>
      </c>
    </row>
    <row r="36" spans="1:24" s="934" customFormat="1">
      <c r="A36" s="934" t="s">
        <v>2063</v>
      </c>
      <c r="B36" s="934">
        <v>8</v>
      </c>
      <c r="C36" s="934" t="s">
        <v>928</v>
      </c>
      <c r="D36" s="934" t="s">
        <v>2714</v>
      </c>
      <c r="E36" s="934" t="s">
        <v>387</v>
      </c>
      <c r="F36" s="934">
        <v>9</v>
      </c>
      <c r="G36" s="934" t="s">
        <v>1248</v>
      </c>
      <c r="H36" s="934" t="s">
        <v>949</v>
      </c>
      <c r="I36" s="935">
        <v>41913</v>
      </c>
      <c r="J36" s="934">
        <v>34.799999999999997</v>
      </c>
      <c r="K36" s="935">
        <v>42483</v>
      </c>
      <c r="L36" s="934">
        <v>18.73</v>
      </c>
      <c r="M36" s="934">
        <v>19</v>
      </c>
      <c r="N36" s="934">
        <v>1.56</v>
      </c>
      <c r="O36" s="934" t="b">
        <v>1</v>
      </c>
      <c r="P36" s="934" t="s">
        <v>2715</v>
      </c>
      <c r="Q36" s="934" t="s">
        <v>2102</v>
      </c>
      <c r="R36" s="934" t="s">
        <v>2103</v>
      </c>
      <c r="S36" s="934">
        <v>116</v>
      </c>
      <c r="T36" s="934">
        <v>25</v>
      </c>
      <c r="U36" s="934">
        <v>19</v>
      </c>
      <c r="V36" s="934">
        <v>18.73</v>
      </c>
      <c r="W36" s="934" t="s">
        <v>387</v>
      </c>
      <c r="X36" s="934">
        <v>1</v>
      </c>
    </row>
    <row r="37" spans="1:24" s="934" customFormat="1">
      <c r="A37" s="934" t="s">
        <v>2063</v>
      </c>
      <c r="B37" s="934">
        <v>9</v>
      </c>
      <c r="C37" s="934" t="s">
        <v>928</v>
      </c>
      <c r="D37" s="934" t="s">
        <v>2716</v>
      </c>
      <c r="E37" s="934" t="s">
        <v>387</v>
      </c>
      <c r="F37" s="934">
        <v>10</v>
      </c>
      <c r="G37" s="934" t="s">
        <v>1248</v>
      </c>
      <c r="H37" s="934" t="s">
        <v>949</v>
      </c>
      <c r="I37" s="935">
        <v>41913</v>
      </c>
      <c r="J37" s="934">
        <v>36.5</v>
      </c>
      <c r="K37" s="935">
        <v>42483</v>
      </c>
      <c r="L37" s="934">
        <v>18.73</v>
      </c>
      <c r="M37" s="934">
        <v>19</v>
      </c>
      <c r="N37" s="934">
        <v>1.56</v>
      </c>
      <c r="O37" s="934" t="b">
        <v>1</v>
      </c>
      <c r="P37" s="934" t="s">
        <v>2717</v>
      </c>
      <c r="Q37" s="934" t="s">
        <v>2107</v>
      </c>
      <c r="R37" s="934" t="s">
        <v>2108</v>
      </c>
      <c r="S37" s="934">
        <v>111</v>
      </c>
      <c r="T37" s="934">
        <v>25</v>
      </c>
      <c r="U37" s="934">
        <v>19</v>
      </c>
      <c r="V37" s="934">
        <v>18.73</v>
      </c>
      <c r="W37" s="934" t="s">
        <v>387</v>
      </c>
      <c r="X37" s="934">
        <v>1</v>
      </c>
    </row>
    <row r="38" spans="1:24" s="934" customFormat="1">
      <c r="A38" s="934" t="s">
        <v>2109</v>
      </c>
      <c r="B38" s="934">
        <v>1</v>
      </c>
      <c r="C38" s="934" t="s">
        <v>928</v>
      </c>
      <c r="D38" s="934" t="s">
        <v>2718</v>
      </c>
      <c r="E38" s="934" t="s">
        <v>387</v>
      </c>
      <c r="F38" s="934">
        <v>1</v>
      </c>
      <c r="G38" s="934" t="s">
        <v>1248</v>
      </c>
      <c r="H38" s="934" t="s">
        <v>949</v>
      </c>
      <c r="I38" s="935">
        <v>41934</v>
      </c>
      <c r="J38" s="934">
        <v>31</v>
      </c>
      <c r="K38" s="935">
        <v>42497</v>
      </c>
      <c r="L38" s="934">
        <v>18.5</v>
      </c>
      <c r="M38" s="934">
        <v>19</v>
      </c>
      <c r="N38" s="934">
        <v>1.54</v>
      </c>
      <c r="O38" s="934" t="b">
        <v>1</v>
      </c>
      <c r="P38" s="934" t="s">
        <v>2719</v>
      </c>
      <c r="Q38" s="934" t="s">
        <v>2113</v>
      </c>
      <c r="R38" s="934" t="s">
        <v>2114</v>
      </c>
      <c r="S38" s="934">
        <v>112</v>
      </c>
      <c r="T38" s="934">
        <v>28</v>
      </c>
      <c r="U38" s="934">
        <v>19</v>
      </c>
      <c r="V38" s="934">
        <v>18.5</v>
      </c>
      <c r="W38" s="934" t="s">
        <v>387</v>
      </c>
      <c r="X38" s="934">
        <v>1</v>
      </c>
    </row>
    <row r="39" spans="1:24" s="934" customFormat="1">
      <c r="A39" s="934" t="s">
        <v>2109</v>
      </c>
      <c r="B39" s="934">
        <v>2</v>
      </c>
      <c r="C39" s="934" t="s">
        <v>928</v>
      </c>
      <c r="D39" s="934" t="s">
        <v>2720</v>
      </c>
      <c r="E39" s="934" t="s">
        <v>387</v>
      </c>
      <c r="F39" s="934">
        <v>2</v>
      </c>
      <c r="G39" s="934" t="s">
        <v>1248</v>
      </c>
      <c r="H39" s="934" t="s">
        <v>949</v>
      </c>
      <c r="I39" s="935">
        <v>41934</v>
      </c>
      <c r="J39" s="934">
        <v>30.8</v>
      </c>
      <c r="K39" s="935">
        <v>42497</v>
      </c>
      <c r="L39" s="934">
        <v>18.5</v>
      </c>
      <c r="M39" s="934">
        <v>19</v>
      </c>
      <c r="N39" s="934">
        <v>1.54</v>
      </c>
      <c r="O39" s="934" t="b">
        <v>1</v>
      </c>
      <c r="P39" s="934" t="s">
        <v>2721</v>
      </c>
      <c r="Q39" s="934" t="s">
        <v>2118</v>
      </c>
      <c r="R39" s="934" t="s">
        <v>2119</v>
      </c>
      <c r="S39" s="934">
        <v>111</v>
      </c>
      <c r="T39" s="934">
        <v>28</v>
      </c>
      <c r="U39" s="934">
        <v>19</v>
      </c>
      <c r="V39" s="934">
        <v>18.5</v>
      </c>
      <c r="W39" s="934" t="s">
        <v>387</v>
      </c>
      <c r="X39" s="934">
        <v>1</v>
      </c>
    </row>
    <row r="40" spans="1:24" s="934" customFormat="1">
      <c r="A40" s="934" t="s">
        <v>2109</v>
      </c>
      <c r="B40" s="934">
        <v>3</v>
      </c>
      <c r="C40" s="934" t="s">
        <v>928</v>
      </c>
      <c r="D40" s="934" t="s">
        <v>2722</v>
      </c>
      <c r="E40" s="934" t="s">
        <v>387</v>
      </c>
      <c r="F40" s="934">
        <v>3</v>
      </c>
      <c r="G40" s="934" t="s">
        <v>1248</v>
      </c>
      <c r="H40" s="934" t="s">
        <v>949</v>
      </c>
      <c r="I40" s="935">
        <v>41934</v>
      </c>
      <c r="J40" s="934">
        <v>31.5</v>
      </c>
      <c r="K40" s="935">
        <v>42497</v>
      </c>
      <c r="L40" s="934">
        <v>18.5</v>
      </c>
      <c r="M40" s="934">
        <v>19</v>
      </c>
      <c r="N40" s="934">
        <v>1.54</v>
      </c>
      <c r="O40" s="934" t="b">
        <v>1</v>
      </c>
      <c r="P40" s="934" t="s">
        <v>2723</v>
      </c>
      <c r="Q40" s="934" t="s">
        <v>2123</v>
      </c>
      <c r="R40" s="934" t="s">
        <v>2124</v>
      </c>
      <c r="S40" s="934">
        <v>112</v>
      </c>
      <c r="T40" s="934">
        <v>27</v>
      </c>
      <c r="U40" s="934">
        <v>19</v>
      </c>
      <c r="V40" s="934">
        <v>18.5</v>
      </c>
      <c r="W40" s="934" t="s">
        <v>387</v>
      </c>
      <c r="X40" s="934">
        <v>1</v>
      </c>
    </row>
    <row r="41" spans="1:24" s="934" customFormat="1">
      <c r="A41" s="934" t="s">
        <v>2145</v>
      </c>
      <c r="B41" s="934">
        <v>10</v>
      </c>
      <c r="C41" s="934" t="s">
        <v>928</v>
      </c>
      <c r="D41" s="934" t="s">
        <v>2724</v>
      </c>
      <c r="E41" s="934" t="s">
        <v>387</v>
      </c>
      <c r="F41" s="934">
        <v>21</v>
      </c>
      <c r="G41" s="934" t="s">
        <v>1248</v>
      </c>
      <c r="H41" s="934" t="s">
        <v>949</v>
      </c>
      <c r="I41" s="935">
        <v>41966</v>
      </c>
      <c r="J41" s="934">
        <v>28.6</v>
      </c>
      <c r="K41" s="935">
        <v>42518</v>
      </c>
      <c r="L41" s="934">
        <v>18.170000000000002</v>
      </c>
      <c r="M41" s="934">
        <v>18</v>
      </c>
      <c r="N41" s="934">
        <v>1.51</v>
      </c>
      <c r="O41" s="934" t="b">
        <v>1</v>
      </c>
      <c r="P41" s="934" t="s">
        <v>2725</v>
      </c>
      <c r="Q41" s="934" t="s">
        <v>2192</v>
      </c>
      <c r="R41" s="934" t="s">
        <v>2193</v>
      </c>
      <c r="S41" s="934">
        <v>104</v>
      </c>
      <c r="T41" s="934">
        <v>27</v>
      </c>
      <c r="U41" s="934">
        <v>18.170000000000002</v>
      </c>
      <c r="V41" s="934">
        <v>18.170000000000002</v>
      </c>
      <c r="W41" s="934" t="s">
        <v>387</v>
      </c>
      <c r="X41" s="934">
        <v>1</v>
      </c>
    </row>
    <row r="42" spans="1:24" s="934" customFormat="1">
      <c r="A42" s="934" t="s">
        <v>2145</v>
      </c>
      <c r="B42" s="934">
        <v>11</v>
      </c>
      <c r="C42" s="934" t="s">
        <v>928</v>
      </c>
      <c r="D42" s="934" t="s">
        <v>2726</v>
      </c>
      <c r="E42" s="934" t="s">
        <v>387</v>
      </c>
      <c r="F42" s="934">
        <v>22</v>
      </c>
      <c r="G42" s="934" t="s">
        <v>1248</v>
      </c>
      <c r="H42" s="934" t="s">
        <v>949</v>
      </c>
      <c r="I42" s="935">
        <v>41966</v>
      </c>
      <c r="J42" s="934">
        <v>30.9</v>
      </c>
      <c r="K42" s="935">
        <v>42518</v>
      </c>
      <c r="L42" s="934">
        <v>18.170000000000002</v>
      </c>
      <c r="M42" s="934">
        <v>18</v>
      </c>
      <c r="N42" s="934">
        <v>1.51</v>
      </c>
      <c r="O42" s="934" t="b">
        <v>1</v>
      </c>
      <c r="P42" s="934" t="s">
        <v>2727</v>
      </c>
      <c r="Q42" s="934" t="s">
        <v>2197</v>
      </c>
      <c r="R42" s="934" t="s">
        <v>2198</v>
      </c>
      <c r="S42" s="934">
        <v>117</v>
      </c>
      <c r="T42" s="934">
        <v>27</v>
      </c>
      <c r="U42" s="934">
        <v>18.170000000000002</v>
      </c>
      <c r="V42" s="934">
        <v>18.170000000000002</v>
      </c>
      <c r="W42" s="934" t="s">
        <v>387</v>
      </c>
      <c r="X42" s="934">
        <v>1</v>
      </c>
    </row>
    <row r="43" spans="1:24" s="934" customFormat="1">
      <c r="A43" s="934" t="s">
        <v>2145</v>
      </c>
      <c r="B43" s="934">
        <v>12</v>
      </c>
      <c r="C43" s="934" t="s">
        <v>928</v>
      </c>
      <c r="D43" s="934" t="s">
        <v>2728</v>
      </c>
      <c r="E43" s="934" t="s">
        <v>387</v>
      </c>
      <c r="F43" s="934">
        <v>23</v>
      </c>
      <c r="G43" s="934" t="s">
        <v>1248</v>
      </c>
      <c r="H43" s="934" t="s">
        <v>949</v>
      </c>
      <c r="I43" s="935">
        <v>41966</v>
      </c>
      <c r="J43" s="934">
        <v>26.6</v>
      </c>
      <c r="K43" s="935">
        <v>42518</v>
      </c>
      <c r="L43" s="934">
        <v>18.170000000000002</v>
      </c>
      <c r="M43" s="934">
        <v>18</v>
      </c>
      <c r="N43" s="934">
        <v>1.51</v>
      </c>
      <c r="O43" s="934" t="b">
        <v>1</v>
      </c>
      <c r="P43" s="934" t="s">
        <v>2729</v>
      </c>
      <c r="Q43" s="934" t="s">
        <v>2202</v>
      </c>
      <c r="R43" s="934" t="s">
        <v>2203</v>
      </c>
      <c r="S43" s="934">
        <v>95</v>
      </c>
      <c r="T43" s="934">
        <v>27</v>
      </c>
      <c r="U43" s="934">
        <v>18.170000000000002</v>
      </c>
      <c r="V43" s="934">
        <v>18.170000000000002</v>
      </c>
      <c r="W43" s="934" t="s">
        <v>387</v>
      </c>
      <c r="X43" s="934">
        <v>1</v>
      </c>
    </row>
    <row r="44" spans="1:24" s="940" customFormat="1">
      <c r="A44" s="940" t="s">
        <v>2537</v>
      </c>
      <c r="B44" s="940">
        <v>1</v>
      </c>
      <c r="C44" s="940" t="s">
        <v>928</v>
      </c>
      <c r="D44" s="940" t="s">
        <v>2730</v>
      </c>
      <c r="E44" s="940" t="s">
        <v>387</v>
      </c>
      <c r="F44" s="940" t="s">
        <v>555</v>
      </c>
      <c r="G44" s="940" t="s">
        <v>1248</v>
      </c>
      <c r="H44" s="940" t="s">
        <v>949</v>
      </c>
      <c r="I44" s="941">
        <v>42501</v>
      </c>
      <c r="J44" s="940">
        <v>38.6</v>
      </c>
      <c r="K44" s="941">
        <v>43008</v>
      </c>
      <c r="L44" s="940">
        <v>16.63</v>
      </c>
      <c r="M44" s="940">
        <v>17</v>
      </c>
      <c r="N44" s="940">
        <v>1.39</v>
      </c>
      <c r="O44" s="940" t="b">
        <v>1</v>
      </c>
      <c r="P44" s="940" t="s">
        <v>2731</v>
      </c>
      <c r="U44" s="940">
        <v>17</v>
      </c>
      <c r="V44" s="940">
        <v>16.63</v>
      </c>
      <c r="W44" s="940" t="s">
        <v>387</v>
      </c>
    </row>
    <row r="45" spans="1:24" s="940" customFormat="1">
      <c r="A45" s="940" t="s">
        <v>2537</v>
      </c>
      <c r="B45" s="940">
        <v>2</v>
      </c>
      <c r="C45" s="940" t="s">
        <v>928</v>
      </c>
      <c r="D45" s="940" t="s">
        <v>2732</v>
      </c>
      <c r="E45" s="940" t="s">
        <v>387</v>
      </c>
      <c r="F45" s="940" t="s">
        <v>557</v>
      </c>
      <c r="G45" s="940" t="s">
        <v>1248</v>
      </c>
      <c r="H45" s="940" t="s">
        <v>949</v>
      </c>
      <c r="I45" s="941">
        <v>42501</v>
      </c>
      <c r="J45" s="940">
        <v>33.1</v>
      </c>
      <c r="K45" s="941">
        <v>43008</v>
      </c>
      <c r="L45" s="940">
        <v>16.63</v>
      </c>
      <c r="M45" s="940">
        <v>17</v>
      </c>
      <c r="N45" s="940">
        <v>1.39</v>
      </c>
      <c r="O45" s="940" t="b">
        <v>1</v>
      </c>
      <c r="P45" s="940" t="s">
        <v>2733</v>
      </c>
      <c r="U45" s="940">
        <v>17</v>
      </c>
      <c r="V45" s="940">
        <v>16.63</v>
      </c>
      <c r="W45" s="940" t="s">
        <v>387</v>
      </c>
    </row>
    <row r="46" spans="1:24" s="940" customFormat="1">
      <c r="A46" s="940" t="s">
        <v>2537</v>
      </c>
      <c r="B46" s="940">
        <v>3</v>
      </c>
      <c r="C46" s="940" t="s">
        <v>928</v>
      </c>
      <c r="D46" s="940" t="s">
        <v>2734</v>
      </c>
      <c r="E46" s="940" t="s">
        <v>387</v>
      </c>
      <c r="F46" s="940" t="s">
        <v>559</v>
      </c>
      <c r="G46" s="940" t="s">
        <v>1248</v>
      </c>
      <c r="H46" s="940" t="s">
        <v>949</v>
      </c>
      <c r="I46" s="941">
        <v>42501</v>
      </c>
      <c r="J46" s="940">
        <v>36.200000000000003</v>
      </c>
      <c r="K46" s="941">
        <v>43008</v>
      </c>
      <c r="L46" s="940">
        <v>16.63</v>
      </c>
      <c r="M46" s="940">
        <v>17</v>
      </c>
      <c r="N46" s="940">
        <v>1.39</v>
      </c>
      <c r="O46" s="940" t="b">
        <v>1</v>
      </c>
      <c r="P46" s="940" t="s">
        <v>2735</v>
      </c>
      <c r="U46" s="940">
        <v>17</v>
      </c>
      <c r="V46" s="940">
        <v>16.63</v>
      </c>
      <c r="W46" s="940" t="s">
        <v>387</v>
      </c>
    </row>
    <row r="47" spans="1:24">
      <c r="X47">
        <f>SUM(X33:X43)</f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64C1-1D5E-48A7-8206-5938F4D89B66}">
  <dimension ref="A1:AC80"/>
  <sheetViews>
    <sheetView topLeftCell="C8" workbookViewId="0">
      <selection activeCell="C77" sqref="C77"/>
    </sheetView>
  </sheetViews>
  <sheetFormatPr defaultColWidth="12.42578125" defaultRowHeight="15"/>
  <sheetData>
    <row r="1" spans="1:23">
      <c r="A1" t="s">
        <v>2736</v>
      </c>
    </row>
    <row r="4" spans="1:23">
      <c r="A4" t="s">
        <v>900</v>
      </c>
      <c r="B4" t="s">
        <v>901</v>
      </c>
      <c r="C4" t="s">
        <v>902</v>
      </c>
      <c r="D4" t="s">
        <v>267</v>
      </c>
      <c r="E4" t="s">
        <v>908</v>
      </c>
      <c r="F4" t="s">
        <v>909</v>
      </c>
      <c r="G4" t="s">
        <v>222</v>
      </c>
      <c r="H4" t="s">
        <v>219</v>
      </c>
      <c r="I4" t="s">
        <v>218</v>
      </c>
      <c r="J4" t="s">
        <v>911</v>
      </c>
      <c r="K4" t="s">
        <v>912</v>
      </c>
      <c r="L4" t="s">
        <v>913</v>
      </c>
      <c r="M4" t="s">
        <v>914</v>
      </c>
      <c r="N4" t="s">
        <v>915</v>
      </c>
      <c r="O4" t="s">
        <v>916</v>
      </c>
      <c r="P4" t="s">
        <v>917</v>
      </c>
      <c r="Q4" t="s">
        <v>9</v>
      </c>
      <c r="R4" t="s">
        <v>918</v>
      </c>
      <c r="S4" t="s">
        <v>919</v>
      </c>
      <c r="T4" t="s">
        <v>920</v>
      </c>
      <c r="U4" t="s">
        <v>921</v>
      </c>
      <c r="V4" t="s">
        <v>922</v>
      </c>
      <c r="W4" t="s">
        <v>221</v>
      </c>
    </row>
    <row r="5" spans="1:23" s="960" customFormat="1">
      <c r="A5" s="960" t="s">
        <v>933</v>
      </c>
      <c r="B5" s="960">
        <v>28</v>
      </c>
      <c r="C5" s="960" t="s">
        <v>928</v>
      </c>
      <c r="D5" s="960" t="s">
        <v>2737</v>
      </c>
      <c r="E5" s="960" t="s">
        <v>387</v>
      </c>
      <c r="F5" s="960" t="s">
        <v>1024</v>
      </c>
      <c r="G5" s="960" t="s">
        <v>931</v>
      </c>
      <c r="H5" s="960" t="s">
        <v>949</v>
      </c>
      <c r="I5" s="961">
        <v>42645</v>
      </c>
      <c r="J5" s="960">
        <v>37.200000000000003</v>
      </c>
      <c r="K5" s="961">
        <v>43040</v>
      </c>
      <c r="L5" s="960">
        <v>12.77</v>
      </c>
      <c r="M5" s="960">
        <v>13</v>
      </c>
      <c r="P5" s="960" t="s">
        <v>2738</v>
      </c>
      <c r="Q5" s="960" t="s">
        <v>2739</v>
      </c>
      <c r="R5" s="960" t="s">
        <v>2740</v>
      </c>
      <c r="S5" s="960">
        <v>83</v>
      </c>
      <c r="T5" s="960">
        <v>21</v>
      </c>
      <c r="V5" s="960">
        <v>12.77</v>
      </c>
      <c r="W5" s="960" t="s">
        <v>387</v>
      </c>
    </row>
    <row r="6" spans="1:23" s="960" customFormat="1">
      <c r="A6" s="960" t="s">
        <v>933</v>
      </c>
      <c r="B6" s="960">
        <v>26</v>
      </c>
      <c r="C6" s="960" t="s">
        <v>928</v>
      </c>
      <c r="D6" s="960" t="s">
        <v>2741</v>
      </c>
      <c r="E6" s="960" t="s">
        <v>387</v>
      </c>
      <c r="F6" s="960" t="s">
        <v>1015</v>
      </c>
      <c r="G6" s="960" t="s">
        <v>931</v>
      </c>
      <c r="H6" s="960" t="s">
        <v>949</v>
      </c>
      <c r="I6" s="961">
        <v>42657</v>
      </c>
      <c r="J6" s="960">
        <v>37.1</v>
      </c>
      <c r="K6" s="961">
        <v>43040</v>
      </c>
      <c r="L6" s="960">
        <v>13.17</v>
      </c>
      <c r="M6" s="960">
        <v>13</v>
      </c>
      <c r="P6" s="960" t="s">
        <v>2742</v>
      </c>
      <c r="Q6" s="960" t="s">
        <v>1018</v>
      </c>
      <c r="R6" s="960" t="s">
        <v>1019</v>
      </c>
      <c r="S6" s="960">
        <v>103</v>
      </c>
      <c r="T6" s="960">
        <v>26</v>
      </c>
      <c r="V6" s="960">
        <v>13.17</v>
      </c>
      <c r="W6" s="960" t="s">
        <v>387</v>
      </c>
    </row>
    <row r="7" spans="1:23" s="960" customFormat="1">
      <c r="A7" s="960" t="s">
        <v>933</v>
      </c>
      <c r="B7" s="960">
        <v>27</v>
      </c>
      <c r="C7" s="960" t="s">
        <v>928</v>
      </c>
      <c r="D7" s="960" t="s">
        <v>2743</v>
      </c>
      <c r="E7" s="960" t="s">
        <v>387</v>
      </c>
      <c r="F7" s="960" t="s">
        <v>1020</v>
      </c>
      <c r="G7" s="960" t="s">
        <v>931</v>
      </c>
      <c r="H7" s="960" t="s">
        <v>949</v>
      </c>
      <c r="I7" s="961">
        <v>42657</v>
      </c>
      <c r="J7" s="960">
        <v>36.299999999999997</v>
      </c>
      <c r="K7" s="961">
        <v>43040</v>
      </c>
      <c r="L7" s="960">
        <v>13.17</v>
      </c>
      <c r="M7" s="960">
        <v>13</v>
      </c>
      <c r="P7" s="960" t="s">
        <v>2744</v>
      </c>
      <c r="Q7" s="960" t="s">
        <v>1022</v>
      </c>
      <c r="R7" s="960" t="s">
        <v>1023</v>
      </c>
      <c r="S7" s="960">
        <v>97</v>
      </c>
      <c r="T7" s="960">
        <v>23</v>
      </c>
      <c r="V7" s="960">
        <v>13.17</v>
      </c>
      <c r="W7" s="960" t="s">
        <v>387</v>
      </c>
    </row>
    <row r="8" spans="1:23" s="960" customFormat="1">
      <c r="A8" s="960" t="s">
        <v>2395</v>
      </c>
      <c r="B8" s="960">
        <v>32</v>
      </c>
      <c r="C8" s="960" t="s">
        <v>928</v>
      </c>
      <c r="D8" s="960" t="s">
        <v>511</v>
      </c>
      <c r="E8" s="960" t="s">
        <v>387</v>
      </c>
      <c r="F8" s="960" t="s">
        <v>2458</v>
      </c>
      <c r="G8" s="960" t="s">
        <v>931</v>
      </c>
      <c r="H8" s="960" t="s">
        <v>949</v>
      </c>
      <c r="I8" s="961">
        <v>42436</v>
      </c>
      <c r="J8" s="960">
        <v>34.6</v>
      </c>
      <c r="K8" s="961">
        <v>42894</v>
      </c>
      <c r="L8" s="960">
        <v>15.03</v>
      </c>
      <c r="M8" s="960">
        <v>15</v>
      </c>
      <c r="N8" s="960">
        <v>1.25</v>
      </c>
      <c r="O8" s="960" t="b">
        <v>0</v>
      </c>
      <c r="P8" s="960" t="s">
        <v>2745</v>
      </c>
      <c r="Q8" s="960" t="s">
        <v>2746</v>
      </c>
      <c r="R8" s="960" t="s">
        <v>2460</v>
      </c>
      <c r="V8" s="960">
        <v>15.03</v>
      </c>
      <c r="W8" s="960" t="s">
        <v>387</v>
      </c>
    </row>
    <row r="9" spans="1:23" s="960" customFormat="1">
      <c r="A9" s="960" t="s">
        <v>2395</v>
      </c>
      <c r="B9" s="960">
        <v>33</v>
      </c>
      <c r="C9" s="960" t="s">
        <v>928</v>
      </c>
      <c r="D9" s="960" t="s">
        <v>513</v>
      </c>
      <c r="E9" s="960" t="s">
        <v>387</v>
      </c>
      <c r="F9" s="960" t="s">
        <v>2461</v>
      </c>
      <c r="G9" s="960" t="s">
        <v>931</v>
      </c>
      <c r="H9" s="960" t="s">
        <v>949</v>
      </c>
      <c r="I9" s="961">
        <v>42436</v>
      </c>
      <c r="J9" s="960">
        <v>35.700000000000003</v>
      </c>
      <c r="K9" s="961">
        <v>42894</v>
      </c>
      <c r="L9" s="960">
        <v>15.03</v>
      </c>
      <c r="M9" s="960">
        <v>15</v>
      </c>
      <c r="N9" s="960">
        <v>1.25</v>
      </c>
      <c r="O9" s="960" t="b">
        <v>0</v>
      </c>
      <c r="P9" s="960" t="s">
        <v>2747</v>
      </c>
      <c r="Q9" s="960" t="s">
        <v>2748</v>
      </c>
      <c r="V9" s="960">
        <v>15.03</v>
      </c>
      <c r="W9" s="960" t="s">
        <v>387</v>
      </c>
    </row>
    <row r="10" spans="1:23" s="326" customFormat="1" ht="15.95">
      <c r="A10" s="962" t="s">
        <v>2395</v>
      </c>
      <c r="B10" s="962">
        <v>28</v>
      </c>
      <c r="C10" s="962" t="s">
        <v>928</v>
      </c>
      <c r="D10" s="962" t="s">
        <v>503</v>
      </c>
      <c r="E10" s="962" t="s">
        <v>387</v>
      </c>
      <c r="F10" s="962" t="s">
        <v>2448</v>
      </c>
      <c r="G10" s="962" t="s">
        <v>931</v>
      </c>
      <c r="H10" s="962" t="s">
        <v>13</v>
      </c>
      <c r="I10" s="963">
        <v>42436</v>
      </c>
      <c r="J10" s="962">
        <v>28.9</v>
      </c>
      <c r="K10" s="963">
        <v>42893</v>
      </c>
      <c r="L10" s="962">
        <v>15</v>
      </c>
      <c r="M10" s="962">
        <v>15</v>
      </c>
      <c r="N10" s="962">
        <v>1.25</v>
      </c>
      <c r="O10" s="962" t="b">
        <v>0</v>
      </c>
      <c r="P10" s="962" t="s">
        <v>2749</v>
      </c>
      <c r="Q10" s="962" t="s">
        <v>2750</v>
      </c>
      <c r="R10" s="962" t="s">
        <v>2450</v>
      </c>
      <c r="S10" s="962"/>
      <c r="T10" s="962"/>
      <c r="U10" s="962"/>
      <c r="V10" s="962">
        <v>15</v>
      </c>
      <c r="W10" s="962" t="s">
        <v>387</v>
      </c>
    </row>
    <row r="11" spans="1:23" s="326" customFormat="1" ht="15.95">
      <c r="A11" s="962" t="s">
        <v>2395</v>
      </c>
      <c r="B11" s="962">
        <v>29</v>
      </c>
      <c r="C11" s="962" t="s">
        <v>928</v>
      </c>
      <c r="D11" s="962" t="s">
        <v>505</v>
      </c>
      <c r="E11" s="962" t="s">
        <v>387</v>
      </c>
      <c r="F11" s="962" t="s">
        <v>2451</v>
      </c>
      <c r="G11" s="962" t="s">
        <v>931</v>
      </c>
      <c r="H11" s="962" t="s">
        <v>13</v>
      </c>
      <c r="I11" s="963">
        <v>42436</v>
      </c>
      <c r="J11" s="962">
        <v>28.1</v>
      </c>
      <c r="K11" s="963">
        <v>42893</v>
      </c>
      <c r="L11" s="962">
        <v>15</v>
      </c>
      <c r="M11" s="962">
        <v>15</v>
      </c>
      <c r="N11" s="962">
        <v>1.25</v>
      </c>
      <c r="O11" s="962" t="b">
        <v>0</v>
      </c>
      <c r="P11" s="962" t="s">
        <v>2751</v>
      </c>
      <c r="Q11" s="962" t="s">
        <v>2752</v>
      </c>
      <c r="R11" s="962" t="s">
        <v>2753</v>
      </c>
      <c r="S11" s="962"/>
      <c r="T11" s="962"/>
      <c r="U11" s="962"/>
      <c r="V11" s="962">
        <v>15</v>
      </c>
      <c r="W11" s="962" t="s">
        <v>387</v>
      </c>
    </row>
    <row r="12" spans="1:23" s="326" customFormat="1" ht="15.95">
      <c r="A12" s="962" t="s">
        <v>2395</v>
      </c>
      <c r="B12" s="962">
        <v>30</v>
      </c>
      <c r="C12" s="962" t="s">
        <v>928</v>
      </c>
      <c r="D12" s="962" t="s">
        <v>507</v>
      </c>
      <c r="E12" s="962" t="s">
        <v>387</v>
      </c>
      <c r="F12" s="962" t="s">
        <v>2454</v>
      </c>
      <c r="G12" s="962" t="s">
        <v>931</v>
      </c>
      <c r="H12" s="962" t="s">
        <v>13</v>
      </c>
      <c r="I12" s="963">
        <v>42436</v>
      </c>
      <c r="J12" s="962">
        <v>26.8</v>
      </c>
      <c r="K12" s="963">
        <v>42894</v>
      </c>
      <c r="L12" s="962">
        <v>15.03</v>
      </c>
      <c r="M12" s="962">
        <v>15</v>
      </c>
      <c r="N12" s="962">
        <v>1.25</v>
      </c>
      <c r="O12" s="962" t="b">
        <v>0</v>
      </c>
      <c r="P12" s="962" t="s">
        <v>2754</v>
      </c>
      <c r="Q12" s="962" t="s">
        <v>2755</v>
      </c>
      <c r="R12" s="962" t="s">
        <v>2456</v>
      </c>
      <c r="S12" s="962"/>
      <c r="T12" s="962"/>
      <c r="U12" s="962"/>
      <c r="V12" s="962">
        <v>15.03</v>
      </c>
      <c r="W12" s="962" t="s">
        <v>387</v>
      </c>
    </row>
    <row r="13" spans="1:23" ht="15.95">
      <c r="A13" s="942" t="s">
        <v>2395</v>
      </c>
      <c r="B13" s="942">
        <v>31</v>
      </c>
      <c r="C13" s="942" t="s">
        <v>928</v>
      </c>
      <c r="D13" s="942" t="s">
        <v>509</v>
      </c>
      <c r="E13" s="942" t="s">
        <v>387</v>
      </c>
      <c r="F13" s="942" t="s">
        <v>2457</v>
      </c>
      <c r="G13" s="942" t="s">
        <v>931</v>
      </c>
      <c r="H13" s="942" t="s">
        <v>13</v>
      </c>
      <c r="I13" s="943">
        <v>42436</v>
      </c>
      <c r="J13" s="942">
        <v>33.799999999999997</v>
      </c>
      <c r="K13" s="943">
        <v>42894</v>
      </c>
      <c r="L13" s="942">
        <v>15.03</v>
      </c>
      <c r="M13" s="942">
        <v>15</v>
      </c>
      <c r="N13" s="942">
        <v>1.25</v>
      </c>
      <c r="O13" s="942" t="b">
        <v>0</v>
      </c>
      <c r="P13" s="942" t="s">
        <v>2756</v>
      </c>
      <c r="Q13" s="942"/>
      <c r="R13" s="942"/>
      <c r="S13" s="942"/>
      <c r="T13" s="942"/>
      <c r="U13" s="942"/>
      <c r="V13" s="942">
        <v>15.03</v>
      </c>
      <c r="W13" s="942" t="s">
        <v>387</v>
      </c>
    </row>
    <row r="14" spans="1:23" ht="15.95">
      <c r="A14" s="944" t="s">
        <v>2395</v>
      </c>
      <c r="B14" s="944">
        <v>25</v>
      </c>
      <c r="C14" s="944" t="s">
        <v>928</v>
      </c>
      <c r="D14" s="944" t="s">
        <v>497</v>
      </c>
      <c r="E14" s="944" t="s">
        <v>387</v>
      </c>
      <c r="F14" s="944" t="s">
        <v>2439</v>
      </c>
      <c r="G14" s="944" t="s">
        <v>931</v>
      </c>
      <c r="H14" s="944" t="s">
        <v>13</v>
      </c>
      <c r="I14" s="945">
        <v>42422</v>
      </c>
      <c r="J14" s="944">
        <v>40.9</v>
      </c>
      <c r="K14" s="945">
        <v>42893</v>
      </c>
      <c r="L14" s="944">
        <v>15.5</v>
      </c>
      <c r="M14" s="944">
        <v>16</v>
      </c>
      <c r="N14" s="944">
        <v>1.29</v>
      </c>
      <c r="O14" s="944" t="b">
        <v>0</v>
      </c>
      <c r="P14" s="944" t="s">
        <v>2757</v>
      </c>
      <c r="Q14" s="944" t="s">
        <v>2758</v>
      </c>
      <c r="R14" s="944" t="s">
        <v>2441</v>
      </c>
      <c r="S14" s="944"/>
      <c r="T14" s="944"/>
      <c r="U14" s="944"/>
      <c r="V14" s="944">
        <v>15.5</v>
      </c>
      <c r="W14" s="944" t="s">
        <v>387</v>
      </c>
    </row>
    <row r="15" spans="1:23" ht="15.95">
      <c r="A15" s="944" t="s">
        <v>2395</v>
      </c>
      <c r="B15" s="944">
        <v>26</v>
      </c>
      <c r="C15" s="944" t="s">
        <v>928</v>
      </c>
      <c r="D15" s="944" t="s">
        <v>499</v>
      </c>
      <c r="E15" s="944" t="s">
        <v>387</v>
      </c>
      <c r="F15" s="944" t="s">
        <v>2442</v>
      </c>
      <c r="G15" s="944" t="s">
        <v>931</v>
      </c>
      <c r="H15" s="944" t="s">
        <v>13</v>
      </c>
      <c r="I15" s="945">
        <v>42422</v>
      </c>
      <c r="J15" s="944">
        <v>29</v>
      </c>
      <c r="K15" s="945">
        <v>42893</v>
      </c>
      <c r="L15" s="944">
        <v>15.5</v>
      </c>
      <c r="M15" s="944">
        <v>16</v>
      </c>
      <c r="N15" s="944">
        <v>1.29</v>
      </c>
      <c r="O15" s="944" t="b">
        <v>0</v>
      </c>
      <c r="P15" s="944" t="s">
        <v>2759</v>
      </c>
      <c r="Q15" s="944" t="s">
        <v>2443</v>
      </c>
      <c r="R15" s="944" t="s">
        <v>2444</v>
      </c>
      <c r="S15" s="944"/>
      <c r="T15" s="944"/>
      <c r="U15" s="944"/>
      <c r="V15" s="944">
        <v>15.5</v>
      </c>
      <c r="W15" s="944" t="s">
        <v>387</v>
      </c>
    </row>
    <row r="16" spans="1:23" ht="15.95">
      <c r="A16" s="944" t="s">
        <v>2395</v>
      </c>
      <c r="B16" s="944">
        <v>27</v>
      </c>
      <c r="C16" s="944" t="s">
        <v>928</v>
      </c>
      <c r="D16" s="944" t="s">
        <v>501</v>
      </c>
      <c r="E16" s="944" t="s">
        <v>387</v>
      </c>
      <c r="F16" s="944" t="s">
        <v>2445</v>
      </c>
      <c r="G16" s="944" t="s">
        <v>931</v>
      </c>
      <c r="H16" s="944" t="s">
        <v>13</v>
      </c>
      <c r="I16" s="945">
        <v>42422</v>
      </c>
      <c r="J16" s="944">
        <v>33.200000000000003</v>
      </c>
      <c r="K16" s="945">
        <v>42893</v>
      </c>
      <c r="L16" s="944">
        <v>15.5</v>
      </c>
      <c r="M16" s="944">
        <v>16</v>
      </c>
      <c r="N16" s="944">
        <v>1.29</v>
      </c>
      <c r="O16" s="944" t="b">
        <v>0</v>
      </c>
      <c r="P16" s="944" t="s">
        <v>2760</v>
      </c>
      <c r="Q16" s="944" t="s">
        <v>2446</v>
      </c>
      <c r="R16" s="944" t="s">
        <v>2447</v>
      </c>
      <c r="S16" s="944">
        <v>103</v>
      </c>
      <c r="T16" s="944">
        <v>27</v>
      </c>
      <c r="U16" s="944"/>
      <c r="V16" s="944">
        <v>15.5</v>
      </c>
      <c r="W16" s="944" t="s">
        <v>387</v>
      </c>
    </row>
    <row r="19" spans="1:23" ht="15.95">
      <c r="A19" s="942" t="s">
        <v>900</v>
      </c>
      <c r="B19" s="942" t="s">
        <v>901</v>
      </c>
      <c r="C19" s="942" t="s">
        <v>902</v>
      </c>
      <c r="D19" s="942" t="s">
        <v>267</v>
      </c>
      <c r="E19" s="942" t="s">
        <v>908</v>
      </c>
      <c r="F19" s="942" t="s">
        <v>909</v>
      </c>
      <c r="G19" s="942" t="s">
        <v>222</v>
      </c>
      <c r="H19" s="942" t="s">
        <v>219</v>
      </c>
      <c r="I19" s="942" t="s">
        <v>218</v>
      </c>
      <c r="J19" s="942" t="s">
        <v>911</v>
      </c>
      <c r="K19" s="942" t="s">
        <v>912</v>
      </c>
      <c r="L19" s="942" t="s">
        <v>913</v>
      </c>
      <c r="M19" s="942" t="s">
        <v>914</v>
      </c>
      <c r="N19" s="942" t="s">
        <v>915</v>
      </c>
      <c r="O19" s="942" t="s">
        <v>916</v>
      </c>
      <c r="P19" s="942" t="s">
        <v>917</v>
      </c>
      <c r="Q19" s="942" t="s">
        <v>9</v>
      </c>
      <c r="R19" s="942" t="s">
        <v>918</v>
      </c>
      <c r="S19" s="942" t="s">
        <v>919</v>
      </c>
      <c r="T19" s="942" t="s">
        <v>920</v>
      </c>
      <c r="U19" s="942" t="s">
        <v>921</v>
      </c>
      <c r="V19" s="942" t="s">
        <v>922</v>
      </c>
      <c r="W19" s="942" t="s">
        <v>221</v>
      </c>
    </row>
    <row r="20" spans="1:23" ht="15.95">
      <c r="A20" s="944" t="s">
        <v>2395</v>
      </c>
      <c r="B20" s="944">
        <v>1</v>
      </c>
      <c r="C20" s="944" t="s">
        <v>928</v>
      </c>
      <c r="D20" s="944" t="s">
        <v>444</v>
      </c>
      <c r="E20" s="944" t="s">
        <v>387</v>
      </c>
      <c r="F20" s="944" t="s">
        <v>445</v>
      </c>
      <c r="G20" s="944" t="s">
        <v>931</v>
      </c>
      <c r="H20" s="944" t="s">
        <v>13</v>
      </c>
      <c r="I20" s="945">
        <v>42370</v>
      </c>
      <c r="J20" s="944">
        <v>31.2</v>
      </c>
      <c r="K20" s="945">
        <v>42894</v>
      </c>
      <c r="L20" s="944">
        <v>17.23</v>
      </c>
      <c r="M20" s="944">
        <v>17</v>
      </c>
      <c r="N20" s="944">
        <v>1.44</v>
      </c>
      <c r="O20" s="944" t="b">
        <v>1</v>
      </c>
      <c r="P20" s="944" t="s">
        <v>2761</v>
      </c>
      <c r="Q20" s="944" t="s">
        <v>2396</v>
      </c>
      <c r="R20" s="944" t="s">
        <v>2397</v>
      </c>
      <c r="S20" s="944">
        <v>64</v>
      </c>
      <c r="T20" s="944">
        <v>26</v>
      </c>
      <c r="U20" s="944"/>
      <c r="V20" s="944">
        <v>17.23</v>
      </c>
      <c r="W20" s="944" t="s">
        <v>387</v>
      </c>
    </row>
    <row r="21" spans="1:23" ht="15.95">
      <c r="A21" s="944">
        <v>25</v>
      </c>
      <c r="B21" s="944" t="s">
        <v>1903</v>
      </c>
      <c r="C21" s="944" t="s">
        <v>928</v>
      </c>
      <c r="D21" s="944" t="s">
        <v>2762</v>
      </c>
      <c r="E21" s="944" t="s">
        <v>387</v>
      </c>
      <c r="F21" s="944" t="s">
        <v>2033</v>
      </c>
      <c r="G21" s="944" t="s">
        <v>931</v>
      </c>
      <c r="H21" s="944" t="s">
        <v>13</v>
      </c>
      <c r="I21" s="945">
        <v>41754</v>
      </c>
      <c r="J21" s="944">
        <v>28.1</v>
      </c>
      <c r="K21" s="945">
        <v>42286</v>
      </c>
      <c r="L21" s="944">
        <v>17.47</v>
      </c>
      <c r="M21" s="944">
        <v>17</v>
      </c>
      <c r="N21" s="944">
        <v>1.46</v>
      </c>
      <c r="O21" s="944"/>
      <c r="P21" s="944" t="s">
        <v>2762</v>
      </c>
      <c r="Q21" s="944" t="s">
        <v>2036</v>
      </c>
      <c r="R21" s="944" t="s">
        <v>2037</v>
      </c>
      <c r="S21" s="944">
        <v>111</v>
      </c>
      <c r="T21" s="944">
        <v>17</v>
      </c>
      <c r="U21" s="944"/>
      <c r="V21" s="944">
        <v>17.47</v>
      </c>
      <c r="W21" s="944" t="s">
        <v>387</v>
      </c>
    </row>
    <row r="22" spans="1:23" ht="15.95">
      <c r="A22" s="944">
        <v>22</v>
      </c>
      <c r="B22" s="944" t="s">
        <v>1903</v>
      </c>
      <c r="C22" s="944" t="s">
        <v>928</v>
      </c>
      <c r="D22" s="944" t="s">
        <v>2763</v>
      </c>
      <c r="E22" s="944" t="s">
        <v>387</v>
      </c>
      <c r="F22" s="944" t="s">
        <v>2009</v>
      </c>
      <c r="G22" s="944" t="s">
        <v>931</v>
      </c>
      <c r="H22" s="944" t="s">
        <v>13</v>
      </c>
      <c r="I22" s="945">
        <v>41754</v>
      </c>
      <c r="J22" s="944">
        <v>36.4</v>
      </c>
      <c r="K22" s="945">
        <v>42288</v>
      </c>
      <c r="L22" s="944">
        <v>17.53</v>
      </c>
      <c r="M22" s="944">
        <v>18</v>
      </c>
      <c r="N22" s="944">
        <v>1.46</v>
      </c>
      <c r="O22" s="944"/>
      <c r="P22" s="944" t="s">
        <v>2763</v>
      </c>
      <c r="Q22" s="944" t="s">
        <v>2013</v>
      </c>
      <c r="R22" s="944" t="s">
        <v>2014</v>
      </c>
      <c r="S22" s="944">
        <v>125</v>
      </c>
      <c r="T22" s="944">
        <v>27</v>
      </c>
      <c r="U22" s="944"/>
      <c r="V22" s="944">
        <v>17.53</v>
      </c>
      <c r="W22" s="944" t="s">
        <v>387</v>
      </c>
    </row>
    <row r="23" spans="1:23" ht="15.95">
      <c r="A23" s="944">
        <v>23</v>
      </c>
      <c r="B23" s="944" t="s">
        <v>1903</v>
      </c>
      <c r="C23" s="944" t="s">
        <v>928</v>
      </c>
      <c r="D23" s="944" t="s">
        <v>2764</v>
      </c>
      <c r="E23" s="944" t="s">
        <v>387</v>
      </c>
      <c r="F23" s="944" t="s">
        <v>2015</v>
      </c>
      <c r="G23" s="944" t="s">
        <v>931</v>
      </c>
      <c r="H23" s="944" t="s">
        <v>13</v>
      </c>
      <c r="I23" s="945">
        <v>41754</v>
      </c>
      <c r="J23" s="944">
        <v>36.200000000000003</v>
      </c>
      <c r="K23" s="945">
        <v>42288</v>
      </c>
      <c r="L23" s="944">
        <v>17.53</v>
      </c>
      <c r="M23" s="944">
        <v>18</v>
      </c>
      <c r="N23" s="944">
        <v>1.46</v>
      </c>
      <c r="O23" s="944"/>
      <c r="P23" s="944" t="s">
        <v>2764</v>
      </c>
      <c r="Q23" s="944" t="s">
        <v>2019</v>
      </c>
      <c r="R23" s="944" t="s">
        <v>2020</v>
      </c>
      <c r="S23" s="944">
        <v>108</v>
      </c>
      <c r="T23" s="944">
        <v>24</v>
      </c>
      <c r="U23" s="944"/>
      <c r="V23" s="944">
        <v>17.53</v>
      </c>
      <c r="W23" s="944" t="s">
        <v>387</v>
      </c>
    </row>
    <row r="24" spans="1:23" ht="15.95">
      <c r="A24" s="944">
        <v>24</v>
      </c>
      <c r="B24" s="944" t="s">
        <v>1903</v>
      </c>
      <c r="C24" s="944" t="s">
        <v>928</v>
      </c>
      <c r="D24" s="944" t="s">
        <v>2765</v>
      </c>
      <c r="E24" s="944" t="s">
        <v>387</v>
      </c>
      <c r="F24" s="944" t="s">
        <v>2021</v>
      </c>
      <c r="G24" s="944" t="s">
        <v>931</v>
      </c>
      <c r="H24" s="944" t="s">
        <v>13</v>
      </c>
      <c r="I24" s="945">
        <v>41754</v>
      </c>
      <c r="J24" s="944">
        <v>30.4</v>
      </c>
      <c r="K24" s="945">
        <v>42288</v>
      </c>
      <c r="L24" s="944">
        <v>17.53</v>
      </c>
      <c r="M24" s="944">
        <v>18</v>
      </c>
      <c r="N24" s="944">
        <v>1.46</v>
      </c>
      <c r="O24" s="944"/>
      <c r="P24" s="944" t="s">
        <v>2765</v>
      </c>
      <c r="Q24" s="944" t="s">
        <v>2025</v>
      </c>
      <c r="R24" s="944" t="s">
        <v>2026</v>
      </c>
      <c r="S24" s="944">
        <v>108</v>
      </c>
      <c r="T24" s="944">
        <v>24</v>
      </c>
      <c r="U24" s="944"/>
      <c r="V24" s="944">
        <v>17.53</v>
      </c>
      <c r="W24" s="944" t="s">
        <v>387</v>
      </c>
    </row>
    <row r="25" spans="1:23">
      <c r="A25" s="931">
        <v>16</v>
      </c>
      <c r="B25" s="931" t="s">
        <v>1903</v>
      </c>
      <c r="C25" s="931" t="s">
        <v>928</v>
      </c>
      <c r="D25" s="931" t="s">
        <v>2766</v>
      </c>
      <c r="E25" s="931" t="s">
        <v>387</v>
      </c>
      <c r="F25" s="931" t="s">
        <v>1978</v>
      </c>
      <c r="G25" s="931" t="s">
        <v>931</v>
      </c>
      <c r="H25" s="931" t="s">
        <v>949</v>
      </c>
      <c r="I25" s="932">
        <v>41754</v>
      </c>
      <c r="J25" s="931">
        <v>32.700000000000003</v>
      </c>
      <c r="K25" s="932">
        <v>42259</v>
      </c>
      <c r="L25" s="931">
        <v>16.57</v>
      </c>
      <c r="M25" s="931">
        <v>17</v>
      </c>
      <c r="N25" s="931">
        <v>1.38</v>
      </c>
      <c r="O25" s="931"/>
      <c r="P25" s="931" t="s">
        <v>2766</v>
      </c>
      <c r="Q25" s="931" t="s">
        <v>2767</v>
      </c>
      <c r="R25" s="931" t="s">
        <v>2768</v>
      </c>
      <c r="S25" s="931">
        <v>113</v>
      </c>
      <c r="T25" s="931">
        <v>26</v>
      </c>
      <c r="U25" s="931"/>
      <c r="V25" s="931">
        <v>16.57</v>
      </c>
      <c r="W25" s="931" t="s">
        <v>387</v>
      </c>
    </row>
    <row r="26" spans="1:23">
      <c r="A26" s="931">
        <v>17</v>
      </c>
      <c r="B26" s="931" t="s">
        <v>1903</v>
      </c>
      <c r="C26" s="931" t="s">
        <v>928</v>
      </c>
      <c r="D26" s="931" t="s">
        <v>2769</v>
      </c>
      <c r="E26" s="931" t="s">
        <v>387</v>
      </c>
      <c r="F26" s="931" t="s">
        <v>1983</v>
      </c>
      <c r="G26" s="931" t="s">
        <v>931</v>
      </c>
      <c r="H26" s="931" t="s">
        <v>949</v>
      </c>
      <c r="I26" s="932">
        <v>41754</v>
      </c>
      <c r="J26" s="931">
        <v>36.9</v>
      </c>
      <c r="K26" s="932">
        <v>42259</v>
      </c>
      <c r="L26" s="931">
        <v>16.57</v>
      </c>
      <c r="M26" s="931">
        <v>17</v>
      </c>
      <c r="N26" s="931">
        <v>1.38</v>
      </c>
      <c r="O26" s="931"/>
      <c r="P26" s="931" t="s">
        <v>2769</v>
      </c>
      <c r="Q26" s="931" t="s">
        <v>2770</v>
      </c>
      <c r="R26" s="931" t="s">
        <v>1987</v>
      </c>
      <c r="S26" s="931">
        <v>113</v>
      </c>
      <c r="T26" s="931">
        <v>26</v>
      </c>
      <c r="U26" s="931"/>
      <c r="V26" s="931">
        <v>16.57</v>
      </c>
      <c r="W26" s="931" t="s">
        <v>387</v>
      </c>
    </row>
    <row r="27" spans="1:23">
      <c r="A27" s="931">
        <v>18</v>
      </c>
      <c r="B27" s="931" t="s">
        <v>1903</v>
      </c>
      <c r="C27" s="931" t="s">
        <v>928</v>
      </c>
      <c r="D27" s="931" t="s">
        <v>2771</v>
      </c>
      <c r="E27" s="931" t="s">
        <v>387</v>
      </c>
      <c r="F27" s="931" t="s">
        <v>1988</v>
      </c>
      <c r="G27" s="931" t="s">
        <v>931</v>
      </c>
      <c r="H27" s="931" t="s">
        <v>949</v>
      </c>
      <c r="I27" s="932">
        <v>41754</v>
      </c>
      <c r="J27" s="931">
        <v>32.4</v>
      </c>
      <c r="K27" s="932">
        <v>42259</v>
      </c>
      <c r="L27" s="931">
        <v>16.57</v>
      </c>
      <c r="M27" s="931">
        <v>17</v>
      </c>
      <c r="N27" s="931">
        <v>1.38</v>
      </c>
      <c r="O27" s="931"/>
      <c r="P27" s="931" t="s">
        <v>2771</v>
      </c>
      <c r="Q27" s="931" t="s">
        <v>1991</v>
      </c>
      <c r="R27" s="931" t="s">
        <v>1992</v>
      </c>
      <c r="S27" s="931">
        <v>116</v>
      </c>
      <c r="T27" s="931">
        <v>26</v>
      </c>
      <c r="U27" s="931"/>
      <c r="V27" s="931">
        <v>16.57</v>
      </c>
      <c r="W27" s="931" t="s">
        <v>387</v>
      </c>
    </row>
    <row r="28" spans="1:23">
      <c r="A28" s="931"/>
      <c r="B28" s="931" t="s">
        <v>1903</v>
      </c>
      <c r="C28" s="931" t="s">
        <v>928</v>
      </c>
      <c r="D28" s="931" t="s">
        <v>2763</v>
      </c>
      <c r="E28" s="931" t="s">
        <v>387</v>
      </c>
      <c r="F28" s="931" t="s">
        <v>2009</v>
      </c>
      <c r="G28" s="931" t="s">
        <v>931</v>
      </c>
      <c r="H28" s="931" t="s">
        <v>949</v>
      </c>
      <c r="I28" s="932">
        <v>41754</v>
      </c>
      <c r="J28" s="931">
        <v>36.4</v>
      </c>
      <c r="K28" s="932">
        <v>42288</v>
      </c>
      <c r="L28" s="931">
        <v>17.53</v>
      </c>
      <c r="M28" s="931">
        <v>18</v>
      </c>
      <c r="N28" s="931">
        <v>1.46</v>
      </c>
      <c r="O28" s="931"/>
      <c r="P28" s="931" t="s">
        <v>2763</v>
      </c>
      <c r="Q28" s="931" t="s">
        <v>2772</v>
      </c>
      <c r="R28" s="931" t="s">
        <v>2773</v>
      </c>
      <c r="S28" s="931">
        <v>112</v>
      </c>
      <c r="T28" s="931">
        <v>24</v>
      </c>
      <c r="U28" s="931"/>
      <c r="V28" s="931">
        <v>17.53</v>
      </c>
      <c r="W28" s="931" t="s">
        <v>387</v>
      </c>
    </row>
    <row r="29" spans="1:23">
      <c r="A29" s="931">
        <v>24</v>
      </c>
      <c r="B29" s="931" t="s">
        <v>1903</v>
      </c>
      <c r="C29" s="931" t="s">
        <v>928</v>
      </c>
      <c r="D29" s="931" t="s">
        <v>2774</v>
      </c>
      <c r="E29" s="931" t="s">
        <v>387</v>
      </c>
      <c r="F29" s="931" t="s">
        <v>2027</v>
      </c>
      <c r="G29" s="931" t="s">
        <v>931</v>
      </c>
      <c r="H29" s="931" t="s">
        <v>949</v>
      </c>
      <c r="I29" s="932">
        <v>41754</v>
      </c>
      <c r="J29" s="931">
        <v>34</v>
      </c>
      <c r="K29" s="932">
        <v>42288</v>
      </c>
      <c r="L29" s="931">
        <v>17.53</v>
      </c>
      <c r="M29" s="931">
        <v>18</v>
      </c>
      <c r="N29" s="931">
        <v>1.46</v>
      </c>
      <c r="O29" s="931"/>
      <c r="P29" s="931" t="s">
        <v>2774</v>
      </c>
      <c r="Q29" s="931" t="s">
        <v>2031</v>
      </c>
      <c r="R29" s="931" t="s">
        <v>2032</v>
      </c>
      <c r="S29" s="931">
        <v>114</v>
      </c>
      <c r="T29" s="931">
        <v>25</v>
      </c>
      <c r="U29" s="931"/>
      <c r="V29" s="931">
        <v>17.53</v>
      </c>
      <c r="W29" s="931" t="s">
        <v>387</v>
      </c>
    </row>
    <row r="33" spans="1:23" s="936" customFormat="1">
      <c r="A33" s="936" t="s">
        <v>900</v>
      </c>
      <c r="B33" s="936" t="s">
        <v>901</v>
      </c>
      <c r="C33" s="936" t="s">
        <v>902</v>
      </c>
      <c r="D33" s="936" t="s">
        <v>267</v>
      </c>
      <c r="E33" s="936" t="s">
        <v>908</v>
      </c>
      <c r="F33" s="936" t="s">
        <v>909</v>
      </c>
      <c r="G33" s="936" t="s">
        <v>222</v>
      </c>
      <c r="H33" s="936" t="s">
        <v>219</v>
      </c>
      <c r="I33" s="936" t="s">
        <v>218</v>
      </c>
      <c r="J33" s="936" t="s">
        <v>911</v>
      </c>
      <c r="K33" s="936" t="s">
        <v>912</v>
      </c>
      <c r="L33" s="936" t="s">
        <v>913</v>
      </c>
      <c r="M33" s="936" t="s">
        <v>914</v>
      </c>
      <c r="N33" s="936" t="s">
        <v>915</v>
      </c>
      <c r="O33" s="936" t="s">
        <v>916</v>
      </c>
      <c r="P33" s="936" t="s">
        <v>917</v>
      </c>
      <c r="Q33" s="936" t="s">
        <v>9</v>
      </c>
      <c r="R33" s="936" t="s">
        <v>918</v>
      </c>
      <c r="S33" s="936" t="s">
        <v>919</v>
      </c>
      <c r="T33" s="936" t="s">
        <v>920</v>
      </c>
      <c r="U33" s="936" t="s">
        <v>921</v>
      </c>
      <c r="V33" s="936" t="s">
        <v>922</v>
      </c>
      <c r="W33" s="936" t="s">
        <v>221</v>
      </c>
    </row>
    <row r="34" spans="1:23" s="936" customFormat="1">
      <c r="A34" s="936" t="s">
        <v>2263</v>
      </c>
      <c r="B34" s="936">
        <v>22</v>
      </c>
      <c r="C34" s="936" t="s">
        <v>928</v>
      </c>
      <c r="D34" s="936" t="s">
        <v>2775</v>
      </c>
      <c r="E34" s="936" t="s">
        <v>141</v>
      </c>
      <c r="F34" s="936" t="s">
        <v>2776</v>
      </c>
      <c r="G34" s="936" t="s">
        <v>931</v>
      </c>
      <c r="H34" s="936" t="s">
        <v>949</v>
      </c>
      <c r="I34" s="937">
        <v>42370</v>
      </c>
      <c r="J34" s="936">
        <v>42</v>
      </c>
      <c r="K34" s="937">
        <v>42809</v>
      </c>
      <c r="L34" s="936">
        <v>14.47</v>
      </c>
      <c r="M34" s="936">
        <v>14</v>
      </c>
      <c r="N34" s="936">
        <v>1.21</v>
      </c>
      <c r="O34" s="936" t="b">
        <v>0</v>
      </c>
      <c r="P34" s="936" t="s">
        <v>2777</v>
      </c>
      <c r="Q34" s="936" t="s">
        <v>2373</v>
      </c>
      <c r="S34" s="936">
        <v>107</v>
      </c>
      <c r="T34" s="936">
        <v>26</v>
      </c>
      <c r="U34" s="936" t="s">
        <v>2354</v>
      </c>
      <c r="V34" s="936">
        <v>14.47</v>
      </c>
      <c r="W34" s="936" t="s">
        <v>141</v>
      </c>
    </row>
    <row r="35" spans="1:23" s="936" customFormat="1">
      <c r="A35" s="936" t="s">
        <v>2263</v>
      </c>
      <c r="B35" s="936">
        <v>21</v>
      </c>
      <c r="C35" s="936" t="s">
        <v>928</v>
      </c>
      <c r="D35" s="936" t="s">
        <v>2778</v>
      </c>
      <c r="E35" s="936" t="s">
        <v>141</v>
      </c>
      <c r="F35" s="936" t="s">
        <v>2779</v>
      </c>
      <c r="G35" s="936" t="s">
        <v>931</v>
      </c>
      <c r="H35" s="936" t="s">
        <v>949</v>
      </c>
      <c r="I35" s="937">
        <v>42370</v>
      </c>
      <c r="J35" s="936">
        <v>46</v>
      </c>
      <c r="K35" s="937">
        <v>42809</v>
      </c>
      <c r="L35" s="936">
        <v>14.47</v>
      </c>
      <c r="M35" s="936">
        <v>14</v>
      </c>
      <c r="N35" s="936">
        <v>1.21</v>
      </c>
      <c r="O35" s="936" t="b">
        <v>0</v>
      </c>
      <c r="P35" s="936" t="s">
        <v>2780</v>
      </c>
      <c r="Q35" s="936" t="s">
        <v>2368</v>
      </c>
      <c r="R35" s="936" t="s">
        <v>2369</v>
      </c>
      <c r="S35" s="936">
        <v>105</v>
      </c>
      <c r="T35" s="936">
        <v>26</v>
      </c>
      <c r="U35" s="936" t="s">
        <v>2354</v>
      </c>
      <c r="V35" s="936">
        <v>14.47</v>
      </c>
      <c r="W35" s="936" t="s">
        <v>141</v>
      </c>
    </row>
    <row r="36" spans="1:23" s="936" customFormat="1">
      <c r="A36" s="936" t="s">
        <v>2263</v>
      </c>
      <c r="B36" s="936">
        <v>23</v>
      </c>
      <c r="C36" s="936" t="s">
        <v>928</v>
      </c>
      <c r="D36" s="936" t="s">
        <v>2781</v>
      </c>
      <c r="E36" s="936" t="s">
        <v>141</v>
      </c>
      <c r="F36" s="936" t="s">
        <v>2782</v>
      </c>
      <c r="G36" s="936" t="s">
        <v>931</v>
      </c>
      <c r="H36" s="936" t="s">
        <v>949</v>
      </c>
      <c r="I36" s="937">
        <v>42369</v>
      </c>
      <c r="J36" s="936">
        <v>43.8</v>
      </c>
      <c r="K36" s="937">
        <v>42809</v>
      </c>
      <c r="L36" s="936">
        <v>14.5</v>
      </c>
      <c r="M36" s="936">
        <v>15</v>
      </c>
      <c r="N36" s="936">
        <v>1.21</v>
      </c>
      <c r="O36" s="936" t="b">
        <v>0</v>
      </c>
      <c r="P36" s="936" t="s">
        <v>2783</v>
      </c>
      <c r="Q36" s="936" t="s">
        <v>2378</v>
      </c>
      <c r="R36" s="936" t="s">
        <v>2379</v>
      </c>
      <c r="S36" s="936">
        <v>108</v>
      </c>
      <c r="T36" s="936">
        <v>27</v>
      </c>
      <c r="U36" s="936" t="s">
        <v>2354</v>
      </c>
      <c r="V36" s="936">
        <v>14.5</v>
      </c>
      <c r="W36" s="936" t="s">
        <v>141</v>
      </c>
    </row>
    <row r="37" spans="1:23" s="936" customFormat="1">
      <c r="A37" s="936" t="s">
        <v>2263</v>
      </c>
      <c r="B37" s="936">
        <v>24</v>
      </c>
      <c r="C37" s="936" t="s">
        <v>928</v>
      </c>
      <c r="D37" s="936" t="s">
        <v>2784</v>
      </c>
      <c r="E37" s="936" t="s">
        <v>141</v>
      </c>
      <c r="F37" s="936" t="s">
        <v>2785</v>
      </c>
      <c r="G37" s="936" t="s">
        <v>931</v>
      </c>
      <c r="H37" s="936" t="s">
        <v>949</v>
      </c>
      <c r="I37" s="937">
        <v>42369</v>
      </c>
      <c r="J37" s="936">
        <v>43.9</v>
      </c>
      <c r="K37" s="937">
        <v>42809</v>
      </c>
      <c r="L37" s="936">
        <v>14.5</v>
      </c>
      <c r="M37" s="936">
        <v>15</v>
      </c>
      <c r="N37" s="936">
        <v>1.21</v>
      </c>
      <c r="O37" s="936" t="b">
        <v>0</v>
      </c>
      <c r="P37" s="936" t="s">
        <v>2786</v>
      </c>
      <c r="Q37" s="936" t="s">
        <v>2383</v>
      </c>
      <c r="R37" s="936" t="s">
        <v>2384</v>
      </c>
      <c r="S37" s="936">
        <v>111</v>
      </c>
      <c r="T37" s="936">
        <v>28</v>
      </c>
      <c r="U37" s="936" t="s">
        <v>2354</v>
      </c>
      <c r="V37" s="936">
        <v>14.5</v>
      </c>
      <c r="W37" s="936" t="s">
        <v>141</v>
      </c>
    </row>
    <row r="38" spans="1:23" s="936" customFormat="1">
      <c r="A38" s="936" t="s">
        <v>2263</v>
      </c>
      <c r="B38" s="936">
        <v>25</v>
      </c>
      <c r="C38" s="936" t="s">
        <v>928</v>
      </c>
      <c r="D38" s="936" t="s">
        <v>2787</v>
      </c>
      <c r="E38" s="936" t="s">
        <v>141</v>
      </c>
      <c r="F38" s="936" t="s">
        <v>2788</v>
      </c>
      <c r="G38" s="936" t="s">
        <v>931</v>
      </c>
      <c r="H38" s="936" t="s">
        <v>949</v>
      </c>
      <c r="I38" s="937">
        <v>42369</v>
      </c>
      <c r="J38" s="936">
        <v>54</v>
      </c>
      <c r="K38" s="937">
        <v>42809</v>
      </c>
      <c r="L38" s="936">
        <v>14.5</v>
      </c>
      <c r="M38" s="936">
        <v>15</v>
      </c>
      <c r="N38" s="936">
        <v>1.21</v>
      </c>
      <c r="O38" s="936" t="b">
        <v>0</v>
      </c>
      <c r="P38" s="936" t="s">
        <v>2789</v>
      </c>
      <c r="Q38" s="936" t="s">
        <v>2388</v>
      </c>
      <c r="R38" s="936" t="s">
        <v>2389</v>
      </c>
      <c r="S38" s="936">
        <v>100</v>
      </c>
      <c r="T38" s="936">
        <v>29</v>
      </c>
      <c r="U38" s="936" t="s">
        <v>2354</v>
      </c>
      <c r="V38" s="936">
        <v>14.5</v>
      </c>
      <c r="W38" s="936" t="s">
        <v>141</v>
      </c>
    </row>
    <row r="39" spans="1:23" s="936" customFormat="1">
      <c r="A39" s="936" t="s">
        <v>2263</v>
      </c>
      <c r="B39" s="936">
        <v>26</v>
      </c>
      <c r="C39" s="936" t="s">
        <v>928</v>
      </c>
      <c r="D39" s="936" t="s">
        <v>2790</v>
      </c>
      <c r="E39" s="936" t="s">
        <v>141</v>
      </c>
      <c r="F39" s="936" t="s">
        <v>2791</v>
      </c>
      <c r="G39" s="936" t="s">
        <v>931</v>
      </c>
      <c r="H39" s="936" t="s">
        <v>949</v>
      </c>
      <c r="I39" s="937">
        <v>42369</v>
      </c>
      <c r="J39" s="936">
        <v>43.1</v>
      </c>
      <c r="K39" s="937">
        <v>42809</v>
      </c>
      <c r="L39" s="936">
        <v>14.5</v>
      </c>
      <c r="M39" s="936">
        <v>15</v>
      </c>
      <c r="N39" s="936">
        <v>1.21</v>
      </c>
      <c r="O39" s="936" t="b">
        <v>0</v>
      </c>
      <c r="P39" s="936" t="s">
        <v>2792</v>
      </c>
      <c r="Q39" s="936" t="s">
        <v>2393</v>
      </c>
      <c r="R39" s="936" t="s">
        <v>2394</v>
      </c>
      <c r="S39" s="936">
        <v>106</v>
      </c>
      <c r="T39" s="936">
        <v>26</v>
      </c>
      <c r="U39" s="936" t="s">
        <v>2354</v>
      </c>
      <c r="V39" s="936">
        <v>14.5</v>
      </c>
      <c r="W39" s="936" t="s">
        <v>141</v>
      </c>
    </row>
    <row r="40" spans="1:23" s="936" customFormat="1">
      <c r="A40" s="936" t="s">
        <v>900</v>
      </c>
      <c r="B40" s="936" t="s">
        <v>901</v>
      </c>
      <c r="C40" s="936" t="s">
        <v>902</v>
      </c>
      <c r="D40" s="936" t="s">
        <v>267</v>
      </c>
      <c r="E40" s="936" t="s">
        <v>908</v>
      </c>
      <c r="F40" s="936" t="s">
        <v>909</v>
      </c>
      <c r="G40" s="936" t="s">
        <v>222</v>
      </c>
      <c r="H40" s="936" t="s">
        <v>219</v>
      </c>
      <c r="I40" s="936" t="s">
        <v>218</v>
      </c>
      <c r="J40" s="936" t="s">
        <v>911</v>
      </c>
      <c r="K40" s="936" t="s">
        <v>912</v>
      </c>
      <c r="L40" s="936" t="s">
        <v>913</v>
      </c>
      <c r="M40" s="936" t="s">
        <v>914</v>
      </c>
      <c r="N40" s="936" t="s">
        <v>915</v>
      </c>
      <c r="O40" s="936" t="s">
        <v>916</v>
      </c>
      <c r="P40" s="936" t="s">
        <v>917</v>
      </c>
      <c r="Q40" s="936" t="s">
        <v>9</v>
      </c>
      <c r="R40" s="936" t="s">
        <v>918</v>
      </c>
      <c r="S40" s="936" t="s">
        <v>919</v>
      </c>
      <c r="T40" s="936" t="s">
        <v>920</v>
      </c>
      <c r="U40" s="936" t="s">
        <v>921</v>
      </c>
      <c r="V40" s="936" t="s">
        <v>922</v>
      </c>
      <c r="W40" s="936" t="s">
        <v>221</v>
      </c>
    </row>
    <row r="41" spans="1:23" s="934" customFormat="1">
      <c r="A41" s="934" t="s">
        <v>2263</v>
      </c>
      <c r="B41" s="934">
        <v>9</v>
      </c>
      <c r="C41" s="934" t="s">
        <v>928</v>
      </c>
      <c r="D41" s="934" t="s">
        <v>2793</v>
      </c>
      <c r="E41" s="934" t="s">
        <v>141</v>
      </c>
      <c r="F41" s="934" t="s">
        <v>2794</v>
      </c>
      <c r="G41" s="934" t="s">
        <v>931</v>
      </c>
      <c r="H41" s="934" t="s">
        <v>13</v>
      </c>
      <c r="I41" s="935">
        <v>42369</v>
      </c>
      <c r="J41" s="934">
        <v>42.5</v>
      </c>
      <c r="K41" s="935">
        <v>42795</v>
      </c>
      <c r="L41" s="934">
        <v>14.03</v>
      </c>
      <c r="M41" s="934">
        <v>14</v>
      </c>
      <c r="N41" s="934">
        <v>1.17</v>
      </c>
      <c r="O41" s="934" t="b">
        <v>0</v>
      </c>
      <c r="P41" s="934" t="s">
        <v>2795</v>
      </c>
      <c r="Q41" s="934" t="s">
        <v>2307</v>
      </c>
      <c r="R41" s="934" t="s">
        <v>2308</v>
      </c>
      <c r="S41" s="934">
        <v>106</v>
      </c>
      <c r="T41" s="934">
        <v>26</v>
      </c>
      <c r="U41" s="934">
        <v>14.03</v>
      </c>
      <c r="V41" s="934">
        <v>14.03</v>
      </c>
      <c r="W41" s="934" t="s">
        <v>141</v>
      </c>
    </row>
    <row r="42" spans="1:23" s="934" customFormat="1">
      <c r="A42" s="934" t="s">
        <v>2263</v>
      </c>
      <c r="B42" s="934">
        <v>10</v>
      </c>
      <c r="C42" s="934" t="s">
        <v>928</v>
      </c>
      <c r="D42" s="934" t="s">
        <v>2796</v>
      </c>
      <c r="E42" s="934" t="s">
        <v>141</v>
      </c>
      <c r="F42" s="934" t="s">
        <v>2797</v>
      </c>
      <c r="G42" s="934" t="s">
        <v>931</v>
      </c>
      <c r="H42" s="934" t="s">
        <v>13</v>
      </c>
      <c r="I42" s="935">
        <v>42369</v>
      </c>
      <c r="J42" s="934">
        <v>41.2</v>
      </c>
      <c r="K42" s="935">
        <v>42795</v>
      </c>
      <c r="L42" s="934">
        <v>14.03</v>
      </c>
      <c r="M42" s="934">
        <v>14</v>
      </c>
      <c r="N42" s="934">
        <v>1.17</v>
      </c>
      <c r="O42" s="934" t="b">
        <v>0</v>
      </c>
      <c r="P42" s="934" t="s">
        <v>2798</v>
      </c>
      <c r="Q42" s="934" t="s">
        <v>2312</v>
      </c>
      <c r="R42" s="934" t="s">
        <v>2313</v>
      </c>
      <c r="S42" s="934">
        <v>107</v>
      </c>
      <c r="T42" s="934">
        <v>26</v>
      </c>
      <c r="U42" s="934">
        <v>14.03</v>
      </c>
      <c r="V42" s="934">
        <v>14.03</v>
      </c>
      <c r="W42" s="934" t="s">
        <v>141</v>
      </c>
    </row>
    <row r="43" spans="1:23" s="934" customFormat="1">
      <c r="A43" s="934" t="s">
        <v>2263</v>
      </c>
      <c r="B43" s="934">
        <v>16</v>
      </c>
      <c r="C43" s="934" t="s">
        <v>928</v>
      </c>
      <c r="D43" s="934" t="s">
        <v>2799</v>
      </c>
      <c r="E43" s="934" t="s">
        <v>141</v>
      </c>
      <c r="F43" s="934" t="s">
        <v>2800</v>
      </c>
      <c r="G43" s="934" t="s">
        <v>931</v>
      </c>
      <c r="H43" s="934" t="s">
        <v>13</v>
      </c>
      <c r="I43" s="935">
        <v>42369</v>
      </c>
      <c r="J43" s="934">
        <v>41.3</v>
      </c>
      <c r="K43" s="935">
        <v>42808</v>
      </c>
      <c r="L43" s="934">
        <v>14.47</v>
      </c>
      <c r="M43" s="934">
        <v>14</v>
      </c>
      <c r="N43" s="934">
        <v>1.21</v>
      </c>
      <c r="O43" s="934" t="b">
        <v>0</v>
      </c>
      <c r="P43" s="934" t="s">
        <v>2801</v>
      </c>
      <c r="Q43" s="934" t="s">
        <v>2342</v>
      </c>
      <c r="R43" s="934" t="s">
        <v>2343</v>
      </c>
      <c r="S43" s="934">
        <v>106</v>
      </c>
      <c r="T43" s="934">
        <v>27</v>
      </c>
      <c r="V43" s="934">
        <v>14.47</v>
      </c>
      <c r="W43" s="934" t="s">
        <v>141</v>
      </c>
    </row>
    <row r="44" spans="1:23" s="934" customFormat="1">
      <c r="A44" s="934" t="s">
        <v>2263</v>
      </c>
      <c r="B44" s="934">
        <v>17</v>
      </c>
      <c r="C44" s="934" t="s">
        <v>928</v>
      </c>
      <c r="D44" s="934" t="s">
        <v>2802</v>
      </c>
      <c r="E44" s="934" t="s">
        <v>141</v>
      </c>
      <c r="F44" s="934" t="s">
        <v>2803</v>
      </c>
      <c r="G44" s="934" t="s">
        <v>931</v>
      </c>
      <c r="H44" s="934" t="s">
        <v>13</v>
      </c>
      <c r="I44" s="935">
        <v>42369</v>
      </c>
      <c r="J44" s="934">
        <v>44.3</v>
      </c>
      <c r="K44" s="935">
        <v>42808</v>
      </c>
      <c r="L44" s="934">
        <v>14.47</v>
      </c>
      <c r="M44" s="934">
        <v>14</v>
      </c>
      <c r="N44" s="934">
        <v>1.21</v>
      </c>
      <c r="O44" s="934" t="b">
        <v>0</v>
      </c>
      <c r="P44" s="934" t="s">
        <v>2804</v>
      </c>
      <c r="Q44" s="934" t="s">
        <v>2347</v>
      </c>
      <c r="R44" s="934" t="s">
        <v>2348</v>
      </c>
      <c r="S44" s="934">
        <v>109</v>
      </c>
      <c r="T44" s="934">
        <v>27</v>
      </c>
      <c r="V44" s="934">
        <v>14.47</v>
      </c>
      <c r="W44" s="934" t="s">
        <v>141</v>
      </c>
    </row>
    <row r="45" spans="1:23" s="934" customFormat="1">
      <c r="A45" s="934" t="s">
        <v>2263</v>
      </c>
      <c r="B45" s="934">
        <v>19</v>
      </c>
      <c r="C45" s="934" t="s">
        <v>928</v>
      </c>
      <c r="D45" s="934" t="s">
        <v>2805</v>
      </c>
      <c r="E45" s="934" t="s">
        <v>141</v>
      </c>
      <c r="F45" s="934" t="s">
        <v>2806</v>
      </c>
      <c r="G45" s="934" t="s">
        <v>931</v>
      </c>
      <c r="H45" s="934" t="s">
        <v>13</v>
      </c>
      <c r="I45" s="935">
        <v>42370</v>
      </c>
      <c r="J45" s="934">
        <v>46.9</v>
      </c>
      <c r="K45" s="935">
        <v>42808</v>
      </c>
      <c r="L45" s="934">
        <v>14.43</v>
      </c>
      <c r="M45" s="934">
        <v>14</v>
      </c>
      <c r="N45" s="934">
        <v>1.2</v>
      </c>
      <c r="O45" s="934" t="b">
        <v>0</v>
      </c>
      <c r="P45" s="934" t="s">
        <v>2807</v>
      </c>
      <c r="Q45" s="934" t="s">
        <v>2358</v>
      </c>
      <c r="R45" s="934" t="s">
        <v>2359</v>
      </c>
      <c r="S45" s="934">
        <v>106</v>
      </c>
      <c r="T45" s="934">
        <v>27</v>
      </c>
      <c r="V45" s="934">
        <v>14.43</v>
      </c>
      <c r="W45" s="934" t="s">
        <v>141</v>
      </c>
    </row>
    <row r="46" spans="1:23" s="934" customFormat="1">
      <c r="A46" s="934" t="s">
        <v>2263</v>
      </c>
      <c r="B46" s="934">
        <v>20</v>
      </c>
      <c r="C46" s="934" t="s">
        <v>928</v>
      </c>
      <c r="D46" s="934" t="s">
        <v>2808</v>
      </c>
      <c r="E46" s="934" t="s">
        <v>141</v>
      </c>
      <c r="F46" s="934" t="s">
        <v>2809</v>
      </c>
      <c r="G46" s="934" t="s">
        <v>931</v>
      </c>
      <c r="H46" s="934" t="s">
        <v>13</v>
      </c>
      <c r="I46" s="935">
        <v>42370</v>
      </c>
      <c r="J46" s="934">
        <v>33.799999999999997</v>
      </c>
      <c r="K46" s="935">
        <v>42809</v>
      </c>
      <c r="L46" s="934">
        <v>14.47</v>
      </c>
      <c r="M46" s="934">
        <v>14</v>
      </c>
      <c r="N46" s="934">
        <v>1.21</v>
      </c>
      <c r="O46" s="934" t="b">
        <v>0</v>
      </c>
      <c r="P46" s="934" t="s">
        <v>2810</v>
      </c>
      <c r="Q46" s="934" t="s">
        <v>2363</v>
      </c>
      <c r="S46" s="934">
        <v>104</v>
      </c>
      <c r="T46" s="934">
        <v>27</v>
      </c>
      <c r="U46" s="934" t="s">
        <v>2354</v>
      </c>
      <c r="V46" s="934">
        <v>14.47</v>
      </c>
      <c r="W46" s="934" t="s">
        <v>141</v>
      </c>
    </row>
    <row r="47" spans="1:23" s="934" customFormat="1">
      <c r="A47" s="934" t="s">
        <v>2263</v>
      </c>
      <c r="B47" s="934">
        <v>18</v>
      </c>
      <c r="C47" s="934" t="s">
        <v>928</v>
      </c>
      <c r="D47" s="934" t="s">
        <v>2811</v>
      </c>
      <c r="E47" s="934" t="s">
        <v>141</v>
      </c>
      <c r="F47" s="934" t="s">
        <v>2812</v>
      </c>
      <c r="G47" s="934" t="s">
        <v>931</v>
      </c>
      <c r="H47" s="934" t="s">
        <v>13</v>
      </c>
      <c r="I47" s="935">
        <v>42370</v>
      </c>
      <c r="J47" s="934">
        <v>40.299999999999997</v>
      </c>
      <c r="K47" s="935">
        <v>42808</v>
      </c>
      <c r="L47" s="934">
        <v>14.43</v>
      </c>
      <c r="M47" s="934">
        <v>14</v>
      </c>
      <c r="N47" s="934">
        <v>1.2</v>
      </c>
      <c r="O47" s="934" t="b">
        <v>0</v>
      </c>
      <c r="P47" s="934" t="s">
        <v>2813</v>
      </c>
      <c r="Q47" s="934" t="s">
        <v>2352</v>
      </c>
      <c r="R47" s="934" t="s">
        <v>2353</v>
      </c>
      <c r="S47" s="934">
        <v>104</v>
      </c>
      <c r="T47" s="934">
        <v>24</v>
      </c>
      <c r="U47" s="934" t="s">
        <v>2354</v>
      </c>
      <c r="V47" s="934">
        <v>14.43</v>
      </c>
      <c r="W47" s="934" t="s">
        <v>141</v>
      </c>
    </row>
    <row r="48" spans="1:23">
      <c r="A48" t="s">
        <v>933</v>
      </c>
      <c r="B48">
        <v>32</v>
      </c>
      <c r="C48" t="s">
        <v>928</v>
      </c>
      <c r="D48" t="s">
        <v>2814</v>
      </c>
      <c r="E48" t="s">
        <v>141</v>
      </c>
      <c r="F48" t="s">
        <v>1032</v>
      </c>
      <c r="G48" t="s">
        <v>931</v>
      </c>
      <c r="H48" t="s">
        <v>230</v>
      </c>
      <c r="I48" s="6">
        <v>42645</v>
      </c>
      <c r="J48">
        <v>46.6</v>
      </c>
      <c r="K48" s="6">
        <v>43069</v>
      </c>
      <c r="L48">
        <v>14.13</v>
      </c>
      <c r="M48">
        <v>14</v>
      </c>
      <c r="P48" t="s">
        <v>2815</v>
      </c>
      <c r="V48">
        <v>14.13</v>
      </c>
      <c r="W48" t="s">
        <v>141</v>
      </c>
    </row>
    <row r="49" spans="1:23">
      <c r="A49" t="s">
        <v>933</v>
      </c>
      <c r="B49">
        <v>33</v>
      </c>
      <c r="C49" t="s">
        <v>928</v>
      </c>
      <c r="D49" t="s">
        <v>2816</v>
      </c>
      <c r="E49" t="s">
        <v>141</v>
      </c>
      <c r="F49" t="s">
        <v>1046</v>
      </c>
      <c r="G49" t="s">
        <v>931</v>
      </c>
      <c r="H49" t="s">
        <v>2817</v>
      </c>
      <c r="I49" s="6">
        <v>42657</v>
      </c>
      <c r="J49">
        <v>42.6</v>
      </c>
      <c r="K49" s="6">
        <v>43069</v>
      </c>
      <c r="L49">
        <v>13.73</v>
      </c>
      <c r="M49">
        <v>14</v>
      </c>
      <c r="P49" t="s">
        <v>2818</v>
      </c>
      <c r="V49">
        <v>13.73</v>
      </c>
      <c r="W49" t="s">
        <v>141</v>
      </c>
    </row>
    <row r="52" spans="1:23">
      <c r="A52" t="s">
        <v>2819</v>
      </c>
    </row>
    <row r="53" spans="1:23" ht="15.95">
      <c r="A53" s="942" t="s">
        <v>2395</v>
      </c>
      <c r="B53" s="942">
        <v>2</v>
      </c>
      <c r="C53" s="942" t="s">
        <v>928</v>
      </c>
      <c r="D53" s="942" t="s">
        <v>446</v>
      </c>
      <c r="E53" s="942" t="s">
        <v>387</v>
      </c>
      <c r="F53" s="942" t="s">
        <v>447</v>
      </c>
      <c r="G53" s="942" t="s">
        <v>931</v>
      </c>
      <c r="H53" s="942" t="s">
        <v>13</v>
      </c>
      <c r="I53" s="943">
        <v>42370</v>
      </c>
      <c r="J53" s="942">
        <v>34.6</v>
      </c>
      <c r="K53" s="943">
        <v>42894</v>
      </c>
      <c r="L53" s="942">
        <v>17.23</v>
      </c>
      <c r="M53" s="942">
        <v>17</v>
      </c>
      <c r="N53" s="942">
        <v>1.44</v>
      </c>
      <c r="O53" s="942" t="b">
        <v>1</v>
      </c>
      <c r="P53" s="942" t="s">
        <v>2820</v>
      </c>
      <c r="Q53" s="942"/>
      <c r="R53" s="942"/>
      <c r="S53" s="942"/>
      <c r="T53" s="942"/>
      <c r="U53" s="942"/>
      <c r="V53" s="942">
        <v>17.23</v>
      </c>
      <c r="W53" s="942" t="s">
        <v>387</v>
      </c>
    </row>
    <row r="54" spans="1:23" ht="15.95">
      <c r="A54" s="942" t="s">
        <v>2395</v>
      </c>
      <c r="B54" s="942">
        <v>3</v>
      </c>
      <c r="C54" s="942" t="s">
        <v>928</v>
      </c>
      <c r="D54" s="942" t="s">
        <v>448</v>
      </c>
      <c r="E54" s="942" t="s">
        <v>387</v>
      </c>
      <c r="F54" s="942" t="s">
        <v>449</v>
      </c>
      <c r="G54" s="942" t="s">
        <v>931</v>
      </c>
      <c r="H54" s="942" t="s">
        <v>13</v>
      </c>
      <c r="I54" s="943">
        <v>42370</v>
      </c>
      <c r="J54" s="942">
        <v>33.6</v>
      </c>
      <c r="K54" s="943">
        <v>42894</v>
      </c>
      <c r="L54" s="942">
        <v>17.23</v>
      </c>
      <c r="M54" s="942">
        <v>17</v>
      </c>
      <c r="N54" s="942">
        <v>1.44</v>
      </c>
      <c r="O54" s="942" t="b">
        <v>1</v>
      </c>
      <c r="P54" s="942" t="s">
        <v>2821</v>
      </c>
      <c r="Q54" s="942"/>
      <c r="R54" s="942"/>
      <c r="S54" s="942"/>
      <c r="T54" s="942"/>
      <c r="U54" s="942"/>
      <c r="V54" s="942">
        <v>17.23</v>
      </c>
      <c r="W54" s="942" t="s">
        <v>387</v>
      </c>
    </row>
    <row r="55" spans="1:23" ht="15.95">
      <c r="A55" s="942" t="s">
        <v>2395</v>
      </c>
      <c r="B55" s="942">
        <v>4</v>
      </c>
      <c r="C55" s="942" t="s">
        <v>928</v>
      </c>
      <c r="D55" s="942" t="s">
        <v>450</v>
      </c>
      <c r="E55" s="942" t="s">
        <v>387</v>
      </c>
      <c r="F55" s="942" t="s">
        <v>451</v>
      </c>
      <c r="G55" s="942" t="s">
        <v>931</v>
      </c>
      <c r="H55" s="942" t="s">
        <v>13</v>
      </c>
      <c r="I55" s="943">
        <v>42370</v>
      </c>
      <c r="J55" s="942">
        <v>28.5</v>
      </c>
      <c r="K55" s="943">
        <v>42894</v>
      </c>
      <c r="L55" s="942">
        <v>17.23</v>
      </c>
      <c r="M55" s="942">
        <v>17</v>
      </c>
      <c r="N55" s="942">
        <v>1.44</v>
      </c>
      <c r="O55" s="942" t="b">
        <v>1</v>
      </c>
      <c r="P55" s="942" t="s">
        <v>2822</v>
      </c>
      <c r="Q55" s="942"/>
      <c r="R55" s="942"/>
      <c r="S55" s="942"/>
      <c r="T55" s="942"/>
      <c r="U55" s="942"/>
      <c r="V55" s="942">
        <v>17.23</v>
      </c>
      <c r="W55" s="942" t="s">
        <v>387</v>
      </c>
    </row>
    <row r="58" spans="1:23" ht="15.95">
      <c r="A58" s="942" t="s">
        <v>2210</v>
      </c>
      <c r="B58" s="942">
        <v>12</v>
      </c>
      <c r="C58" s="942" t="s">
        <v>928</v>
      </c>
      <c r="D58" s="942" t="s">
        <v>543</v>
      </c>
      <c r="E58" s="942" t="s">
        <v>387</v>
      </c>
      <c r="F58" s="942" t="s">
        <v>544</v>
      </c>
      <c r="G58" s="942" t="s">
        <v>931</v>
      </c>
      <c r="H58" s="942" t="s">
        <v>13</v>
      </c>
      <c r="I58" s="943">
        <v>42315</v>
      </c>
      <c r="J58" s="942">
        <v>30.5</v>
      </c>
      <c r="K58" s="943">
        <v>42909</v>
      </c>
      <c r="L58" s="942">
        <v>19.2</v>
      </c>
      <c r="M58" s="942">
        <v>19</v>
      </c>
      <c r="N58" s="942">
        <v>1.6</v>
      </c>
      <c r="O58" s="942"/>
      <c r="P58" s="942" t="s">
        <v>2823</v>
      </c>
      <c r="Q58" s="942"/>
      <c r="R58" s="942"/>
      <c r="S58" s="942"/>
      <c r="T58" s="942"/>
      <c r="U58" s="942" t="s">
        <v>2230</v>
      </c>
      <c r="V58" s="942" t="e">
        <v>#VALUE!</v>
      </c>
      <c r="W58" s="942" t="s">
        <v>387</v>
      </c>
    </row>
    <row r="59" spans="1:23" ht="15.95">
      <c r="A59" s="942" t="s">
        <v>2210</v>
      </c>
      <c r="B59" s="942">
        <v>13</v>
      </c>
      <c r="C59" s="942" t="s">
        <v>928</v>
      </c>
      <c r="D59" s="942" t="s">
        <v>545</v>
      </c>
      <c r="E59" s="942" t="s">
        <v>387</v>
      </c>
      <c r="F59" s="942" t="s">
        <v>546</v>
      </c>
      <c r="G59" s="942" t="s">
        <v>931</v>
      </c>
      <c r="H59" s="942" t="s">
        <v>13</v>
      </c>
      <c r="I59" s="943">
        <v>42315</v>
      </c>
      <c r="J59" s="942">
        <v>27.7</v>
      </c>
      <c r="K59" s="943">
        <v>42909</v>
      </c>
      <c r="L59" s="942">
        <v>19.2</v>
      </c>
      <c r="M59" s="942">
        <v>19</v>
      </c>
      <c r="N59" s="942">
        <v>1.6</v>
      </c>
      <c r="O59" s="942"/>
      <c r="P59" s="942" t="s">
        <v>2824</v>
      </c>
      <c r="Q59" s="942"/>
      <c r="R59" s="942"/>
      <c r="S59" s="942"/>
      <c r="T59" s="942"/>
      <c r="U59" s="942" t="s">
        <v>2232</v>
      </c>
      <c r="V59" s="942" t="e">
        <v>#VALUE!</v>
      </c>
      <c r="W59" s="942" t="s">
        <v>387</v>
      </c>
    </row>
    <row r="60" spans="1:23" ht="15.95">
      <c r="A60" s="942" t="s">
        <v>2210</v>
      </c>
      <c r="B60" s="942">
        <v>15</v>
      </c>
      <c r="C60" s="942" t="s">
        <v>928</v>
      </c>
      <c r="D60" s="942" t="s">
        <v>549</v>
      </c>
      <c r="E60" s="942" t="s">
        <v>387</v>
      </c>
      <c r="F60" s="942" t="s">
        <v>550</v>
      </c>
      <c r="G60" s="942" t="s">
        <v>931</v>
      </c>
      <c r="H60" s="942" t="s">
        <v>13</v>
      </c>
      <c r="I60" s="943">
        <v>42315</v>
      </c>
      <c r="J60" s="942">
        <v>30.1</v>
      </c>
      <c r="K60" s="943">
        <v>42909</v>
      </c>
      <c r="L60" s="942">
        <v>19.2</v>
      </c>
      <c r="M60" s="942">
        <v>19</v>
      </c>
      <c r="N60" s="942">
        <v>1.6</v>
      </c>
      <c r="O60" s="942"/>
      <c r="P60" s="942" t="s">
        <v>2825</v>
      </c>
      <c r="Q60" s="942"/>
      <c r="R60" s="942"/>
      <c r="S60" s="942"/>
      <c r="T60" s="942"/>
      <c r="U60" s="942" t="s">
        <v>2235</v>
      </c>
      <c r="V60" s="942" t="e">
        <v>#VALUE!</v>
      </c>
      <c r="W60" s="942" t="s">
        <v>387</v>
      </c>
    </row>
    <row r="61" spans="1:23" ht="15.95">
      <c r="A61" s="942" t="s">
        <v>2210</v>
      </c>
      <c r="B61" s="942">
        <v>16</v>
      </c>
      <c r="C61" s="942" t="s">
        <v>928</v>
      </c>
      <c r="D61" s="942" t="s">
        <v>551</v>
      </c>
      <c r="E61" s="942" t="s">
        <v>387</v>
      </c>
      <c r="F61" s="942" t="s">
        <v>552</v>
      </c>
      <c r="G61" s="942" t="s">
        <v>931</v>
      </c>
      <c r="H61" s="942" t="s">
        <v>13</v>
      </c>
      <c r="I61" s="943">
        <v>42192</v>
      </c>
      <c r="J61" s="942">
        <v>35.1</v>
      </c>
      <c r="K61" s="943">
        <v>42909</v>
      </c>
      <c r="L61" s="942">
        <v>19.2</v>
      </c>
      <c r="M61" s="942">
        <v>19</v>
      </c>
      <c r="N61" s="942">
        <v>1.6</v>
      </c>
      <c r="O61" s="942"/>
      <c r="P61" s="942" t="s">
        <v>2826</v>
      </c>
      <c r="Q61" s="942" t="s">
        <v>2237</v>
      </c>
      <c r="R61" s="942"/>
      <c r="S61" s="942"/>
      <c r="T61" s="942"/>
      <c r="U61" s="942" t="s">
        <v>2238</v>
      </c>
      <c r="V61" s="942" t="e">
        <v>#VALUE!</v>
      </c>
      <c r="W61" s="942" t="s">
        <v>387</v>
      </c>
    </row>
    <row r="62" spans="1:23" ht="15.95">
      <c r="A62" s="942" t="s">
        <v>2210</v>
      </c>
      <c r="B62" s="942">
        <v>11</v>
      </c>
      <c r="C62" s="942" t="s">
        <v>928</v>
      </c>
      <c r="D62" s="942" t="s">
        <v>541</v>
      </c>
      <c r="E62" s="942" t="s">
        <v>387</v>
      </c>
      <c r="F62" s="942" t="s">
        <v>542</v>
      </c>
      <c r="G62" s="942" t="s">
        <v>931</v>
      </c>
      <c r="H62" s="942" t="s">
        <v>13</v>
      </c>
      <c r="I62" s="943">
        <v>42315</v>
      </c>
      <c r="J62" s="942">
        <v>30.7</v>
      </c>
      <c r="K62" s="943">
        <v>42916</v>
      </c>
      <c r="L62" s="942">
        <v>19.77</v>
      </c>
      <c r="M62" s="942">
        <v>20</v>
      </c>
      <c r="N62" s="942">
        <v>1.65</v>
      </c>
      <c r="O62" s="942" t="b">
        <v>1</v>
      </c>
      <c r="P62" s="942" t="s">
        <v>2827</v>
      </c>
      <c r="Q62" s="942"/>
      <c r="R62" s="942"/>
      <c r="S62" s="942"/>
      <c r="T62" s="942"/>
      <c r="U62" s="942"/>
      <c r="V62" s="942">
        <v>19.77</v>
      </c>
      <c r="W62" s="942" t="s">
        <v>387</v>
      </c>
    </row>
    <row r="63" spans="1:23" ht="15.95">
      <c r="A63" s="942" t="s">
        <v>2210</v>
      </c>
      <c r="B63" s="942">
        <v>14</v>
      </c>
      <c r="C63" s="942" t="s">
        <v>928</v>
      </c>
      <c r="D63" s="942" t="s">
        <v>547</v>
      </c>
      <c r="E63" s="942" t="s">
        <v>387</v>
      </c>
      <c r="F63" s="942" t="s">
        <v>548</v>
      </c>
      <c r="G63" s="942" t="s">
        <v>931</v>
      </c>
      <c r="H63" s="942" t="s">
        <v>13</v>
      </c>
      <c r="I63" s="943">
        <v>42315</v>
      </c>
      <c r="J63" s="942">
        <v>36.5</v>
      </c>
      <c r="K63" s="943">
        <v>42916</v>
      </c>
      <c r="L63" s="942">
        <v>19.77</v>
      </c>
      <c r="M63" s="942">
        <v>20</v>
      </c>
      <c r="N63" s="942">
        <v>1.65</v>
      </c>
      <c r="O63" s="942" t="b">
        <v>1</v>
      </c>
      <c r="P63" s="942" t="s">
        <v>2828</v>
      </c>
      <c r="Q63" s="942"/>
      <c r="R63" s="942"/>
      <c r="S63" s="942"/>
      <c r="T63" s="942"/>
      <c r="U63" s="942"/>
      <c r="V63" s="942">
        <v>19.77</v>
      </c>
      <c r="W63" s="942" t="s">
        <v>387</v>
      </c>
    </row>
    <row r="64" spans="1:23" ht="15.95">
      <c r="A64" s="942" t="s">
        <v>2210</v>
      </c>
      <c r="B64" s="942">
        <v>7</v>
      </c>
      <c r="C64" s="942" t="s">
        <v>928</v>
      </c>
      <c r="D64" s="942" t="s">
        <v>532</v>
      </c>
      <c r="E64" s="942" t="s">
        <v>387</v>
      </c>
      <c r="F64" s="942" t="s">
        <v>533</v>
      </c>
      <c r="G64" s="942" t="s">
        <v>931</v>
      </c>
      <c r="H64" s="942" t="s">
        <v>13</v>
      </c>
      <c r="I64" s="943">
        <v>42309</v>
      </c>
      <c r="J64" s="942">
        <v>27.5</v>
      </c>
      <c r="K64" s="943">
        <v>42916</v>
      </c>
      <c r="L64" s="942">
        <v>19.97</v>
      </c>
      <c r="M64" s="942">
        <v>20</v>
      </c>
      <c r="N64" s="942">
        <v>1.66</v>
      </c>
      <c r="O64" s="942" t="b">
        <v>1</v>
      </c>
      <c r="P64" s="942" t="s">
        <v>2829</v>
      </c>
      <c r="Q64" s="942"/>
      <c r="R64" s="942"/>
      <c r="S64" s="942"/>
      <c r="T64" s="942"/>
      <c r="U64" s="942"/>
      <c r="V64" s="942">
        <v>19.97</v>
      </c>
      <c r="W64" s="942" t="s">
        <v>387</v>
      </c>
    </row>
    <row r="65" spans="1:29" ht="15.95">
      <c r="A65" s="942" t="s">
        <v>2210</v>
      </c>
      <c r="B65" s="942">
        <v>8</v>
      </c>
      <c r="C65" s="942" t="s">
        <v>928</v>
      </c>
      <c r="D65" s="942" t="s">
        <v>534</v>
      </c>
      <c r="E65" s="942" t="s">
        <v>387</v>
      </c>
      <c r="F65" s="942" t="s">
        <v>535</v>
      </c>
      <c r="G65" s="942" t="s">
        <v>931</v>
      </c>
      <c r="H65" s="942" t="s">
        <v>13</v>
      </c>
      <c r="I65" s="943">
        <v>42309</v>
      </c>
      <c r="J65" s="942">
        <v>32.1</v>
      </c>
      <c r="K65" s="943">
        <v>42916</v>
      </c>
      <c r="L65" s="942">
        <v>19.97</v>
      </c>
      <c r="M65" s="942">
        <v>20</v>
      </c>
      <c r="N65" s="942">
        <v>1.66</v>
      </c>
      <c r="O65" s="942" t="b">
        <v>1</v>
      </c>
      <c r="P65" s="942" t="s">
        <v>2830</v>
      </c>
      <c r="Q65" s="942"/>
      <c r="R65" s="942"/>
      <c r="S65" s="942"/>
      <c r="T65" s="942"/>
      <c r="U65" s="942"/>
      <c r="V65" s="942">
        <v>19.97</v>
      </c>
      <c r="W65" s="942" t="s">
        <v>387</v>
      </c>
    </row>
    <row r="66" spans="1:29" ht="15.95">
      <c r="A66" s="942" t="s">
        <v>2210</v>
      </c>
      <c r="B66" s="942">
        <v>9</v>
      </c>
      <c r="C66" s="942" t="s">
        <v>928</v>
      </c>
      <c r="D66" s="942" t="s">
        <v>536</v>
      </c>
      <c r="E66" s="942" t="s">
        <v>387</v>
      </c>
      <c r="F66" s="942" t="s">
        <v>537</v>
      </c>
      <c r="G66" s="942" t="s">
        <v>931</v>
      </c>
      <c r="H66" s="942" t="s">
        <v>13</v>
      </c>
      <c r="I66" s="943">
        <v>42309</v>
      </c>
      <c r="J66" s="942">
        <v>30.3</v>
      </c>
      <c r="K66" s="943">
        <v>42916</v>
      </c>
      <c r="L66" s="942">
        <v>19.97</v>
      </c>
      <c r="M66" s="942">
        <v>20</v>
      </c>
      <c r="N66" s="942">
        <v>1.66</v>
      </c>
      <c r="O66" s="942" t="b">
        <v>1</v>
      </c>
      <c r="P66" s="942" t="s">
        <v>2831</v>
      </c>
      <c r="Q66" s="942"/>
      <c r="R66" s="942"/>
      <c r="S66" s="942"/>
      <c r="T66" s="942"/>
      <c r="U66" s="942"/>
      <c r="V66" s="942">
        <v>19.97</v>
      </c>
      <c r="W66" s="942" t="s">
        <v>387</v>
      </c>
    </row>
    <row r="67" spans="1:29" ht="15.95">
      <c r="A67" s="942" t="s">
        <v>2210</v>
      </c>
      <c r="B67" s="942">
        <v>10</v>
      </c>
      <c r="C67" s="942" t="s">
        <v>928</v>
      </c>
      <c r="D67" s="942" t="s">
        <v>539</v>
      </c>
      <c r="E67" s="942" t="s">
        <v>387</v>
      </c>
      <c r="F67" s="942" t="s">
        <v>540</v>
      </c>
      <c r="G67" s="942" t="s">
        <v>931</v>
      </c>
      <c r="H67" s="942" t="s">
        <v>13</v>
      </c>
      <c r="I67" s="943">
        <v>42309</v>
      </c>
      <c r="J67" s="942">
        <v>30.6</v>
      </c>
      <c r="K67" s="943">
        <v>42916</v>
      </c>
      <c r="L67" s="942">
        <v>19.97</v>
      </c>
      <c r="M67" s="942">
        <v>20</v>
      </c>
      <c r="N67" s="942">
        <v>1.66</v>
      </c>
      <c r="O67" s="942" t="b">
        <v>1</v>
      </c>
      <c r="P67" s="942" t="s">
        <v>2832</v>
      </c>
      <c r="Q67" s="942"/>
      <c r="R67" s="942"/>
      <c r="S67" s="942"/>
      <c r="T67" s="942"/>
      <c r="U67" s="942"/>
      <c r="V67" s="942">
        <v>19.97</v>
      </c>
      <c r="W67" s="942" t="s">
        <v>387</v>
      </c>
    </row>
    <row r="70" spans="1:29">
      <c r="A70" t="s">
        <v>2210</v>
      </c>
      <c r="B70">
        <v>4</v>
      </c>
      <c r="C70" t="s">
        <v>928</v>
      </c>
      <c r="D70" t="s">
        <v>526</v>
      </c>
      <c r="E70" t="s">
        <v>387</v>
      </c>
      <c r="F70" t="s">
        <v>527</v>
      </c>
      <c r="G70" t="s">
        <v>931</v>
      </c>
      <c r="H70" t="s">
        <v>949</v>
      </c>
      <c r="I70" s="6">
        <v>42309</v>
      </c>
      <c r="J70">
        <v>31.3</v>
      </c>
      <c r="K70" s="6">
        <v>42916</v>
      </c>
      <c r="L70">
        <v>19.97</v>
      </c>
      <c r="M70">
        <v>20</v>
      </c>
      <c r="N70">
        <v>1.66</v>
      </c>
      <c r="O70" t="b">
        <v>1</v>
      </c>
      <c r="P70" t="s">
        <v>2833</v>
      </c>
      <c r="V70">
        <v>19.97</v>
      </c>
      <c r="W70" t="s">
        <v>387</v>
      </c>
    </row>
    <row r="71" spans="1:29">
      <c r="A71" t="s">
        <v>2210</v>
      </c>
      <c r="B71">
        <v>5</v>
      </c>
      <c r="C71" t="s">
        <v>928</v>
      </c>
      <c r="D71" t="s">
        <v>528</v>
      </c>
      <c r="E71" t="s">
        <v>387</v>
      </c>
      <c r="F71" t="s">
        <v>529</v>
      </c>
      <c r="G71" t="s">
        <v>931</v>
      </c>
      <c r="H71" t="s">
        <v>949</v>
      </c>
      <c r="I71" s="6">
        <v>42309</v>
      </c>
      <c r="J71">
        <v>33.299999999999997</v>
      </c>
      <c r="K71" s="6">
        <v>42916</v>
      </c>
      <c r="L71">
        <v>19.97</v>
      </c>
      <c r="M71">
        <v>20</v>
      </c>
      <c r="N71">
        <v>1.66</v>
      </c>
      <c r="O71" t="b">
        <v>1</v>
      </c>
      <c r="P71" t="s">
        <v>2834</v>
      </c>
      <c r="V71">
        <v>19.97</v>
      </c>
      <c r="W71" t="s">
        <v>387</v>
      </c>
    </row>
    <row r="72" spans="1:29">
      <c r="A72" t="s">
        <v>2210</v>
      </c>
      <c r="B72">
        <v>6</v>
      </c>
      <c r="C72" t="s">
        <v>928</v>
      </c>
      <c r="D72" t="s">
        <v>530</v>
      </c>
      <c r="E72" t="s">
        <v>387</v>
      </c>
      <c r="F72" t="s">
        <v>531</v>
      </c>
      <c r="G72" t="s">
        <v>931</v>
      </c>
      <c r="H72" t="s">
        <v>949</v>
      </c>
      <c r="I72" s="6">
        <v>42309</v>
      </c>
      <c r="J72">
        <v>32.9</v>
      </c>
      <c r="K72" s="6">
        <v>42916</v>
      </c>
      <c r="L72">
        <v>19.97</v>
      </c>
      <c r="M72">
        <v>20</v>
      </c>
      <c r="N72">
        <v>1.66</v>
      </c>
      <c r="O72" t="b">
        <v>1</v>
      </c>
      <c r="P72" t="s">
        <v>2835</v>
      </c>
      <c r="V72">
        <v>19.97</v>
      </c>
      <c r="W72" t="s">
        <v>387</v>
      </c>
    </row>
    <row r="73" spans="1:29">
      <c r="A73" t="s">
        <v>2210</v>
      </c>
      <c r="B73">
        <v>1</v>
      </c>
      <c r="C73" t="s">
        <v>928</v>
      </c>
      <c r="D73" t="s">
        <v>520</v>
      </c>
      <c r="E73" t="s">
        <v>387</v>
      </c>
      <c r="F73" t="s">
        <v>2212</v>
      </c>
      <c r="G73" t="s">
        <v>931</v>
      </c>
      <c r="H73" t="s">
        <v>949</v>
      </c>
      <c r="I73" s="6">
        <v>42289</v>
      </c>
      <c r="J73">
        <v>33.5</v>
      </c>
      <c r="K73" s="6">
        <v>42916</v>
      </c>
      <c r="L73">
        <v>20.6</v>
      </c>
      <c r="M73">
        <v>21</v>
      </c>
      <c r="N73">
        <v>1.72</v>
      </c>
      <c r="O73" t="b">
        <v>1</v>
      </c>
      <c r="P73" t="s">
        <v>2836</v>
      </c>
      <c r="V73">
        <v>20.6</v>
      </c>
      <c r="W73" t="s">
        <v>387</v>
      </c>
    </row>
    <row r="74" spans="1:29">
      <c r="A74" t="s">
        <v>2210</v>
      </c>
      <c r="B74">
        <v>2</v>
      </c>
      <c r="C74" t="s">
        <v>928</v>
      </c>
      <c r="D74" t="s">
        <v>522</v>
      </c>
      <c r="E74" t="s">
        <v>387</v>
      </c>
      <c r="F74" t="s">
        <v>2214</v>
      </c>
      <c r="G74" t="s">
        <v>931</v>
      </c>
      <c r="H74" t="s">
        <v>949</v>
      </c>
      <c r="I74" s="6">
        <v>42289</v>
      </c>
      <c r="J74">
        <v>39</v>
      </c>
      <c r="K74" s="6">
        <v>42916</v>
      </c>
      <c r="L74">
        <v>20.6</v>
      </c>
      <c r="M74">
        <v>21</v>
      </c>
      <c r="N74">
        <v>1.72</v>
      </c>
      <c r="O74" t="b">
        <v>1</v>
      </c>
      <c r="P74" t="s">
        <v>2837</v>
      </c>
      <c r="V74">
        <v>20.6</v>
      </c>
      <c r="W74" t="s">
        <v>387</v>
      </c>
    </row>
    <row r="75" spans="1:29">
      <c r="A75" t="s">
        <v>2210</v>
      </c>
      <c r="B75">
        <v>3</v>
      </c>
      <c r="C75" t="s">
        <v>928</v>
      </c>
      <c r="D75" t="s">
        <v>524</v>
      </c>
      <c r="E75" t="s">
        <v>387</v>
      </c>
      <c r="F75" t="s">
        <v>525</v>
      </c>
      <c r="G75" t="s">
        <v>931</v>
      </c>
      <c r="H75" t="s">
        <v>949</v>
      </c>
      <c r="I75" s="6">
        <v>42289</v>
      </c>
      <c r="J75">
        <v>40.299999999999997</v>
      </c>
      <c r="K75" s="6">
        <v>42916</v>
      </c>
      <c r="L75">
        <v>20.6</v>
      </c>
      <c r="M75">
        <v>21</v>
      </c>
      <c r="N75">
        <v>1.72</v>
      </c>
      <c r="O75" t="b">
        <v>1</v>
      </c>
      <c r="P75" t="s">
        <v>2838</v>
      </c>
      <c r="V75">
        <v>20.6</v>
      </c>
      <c r="W75" t="s">
        <v>387</v>
      </c>
    </row>
    <row r="77" spans="1:29" ht="39.950000000000003">
      <c r="A77" t="s">
        <v>2839</v>
      </c>
      <c r="C77" s="1642">
        <v>16</v>
      </c>
      <c r="D77" s="1869">
        <v>216</v>
      </c>
      <c r="E77" s="1870">
        <v>208</v>
      </c>
      <c r="F77" s="1870">
        <v>26</v>
      </c>
      <c r="G77" s="1870" t="s">
        <v>928</v>
      </c>
      <c r="H77" s="1870" t="s">
        <v>1068</v>
      </c>
      <c r="I77" s="1870" t="s">
        <v>1015</v>
      </c>
      <c r="J77" s="1871" t="s">
        <v>2840</v>
      </c>
      <c r="K77" s="1871" t="s">
        <v>2841</v>
      </c>
      <c r="L77" s="1870">
        <v>37.1</v>
      </c>
      <c r="M77" s="1872" t="s">
        <v>2842</v>
      </c>
      <c r="N77" s="1873" t="s">
        <v>2742</v>
      </c>
      <c r="O77" s="1874" t="s">
        <v>1018</v>
      </c>
      <c r="P77" s="1874" t="s">
        <v>1019</v>
      </c>
      <c r="Q77" s="1874">
        <v>103</v>
      </c>
      <c r="R77" s="1874">
        <v>26</v>
      </c>
      <c r="S77" s="1643"/>
      <c r="T77" s="1643"/>
      <c r="U77" s="1643"/>
      <c r="V77" s="1643"/>
      <c r="W77" s="1643"/>
      <c r="X77" s="1643"/>
      <c r="Y77" s="1643"/>
      <c r="Z77" s="1643"/>
      <c r="AA77" s="1643"/>
      <c r="AB77" s="1643"/>
      <c r="AC77" s="1643"/>
    </row>
    <row r="78" spans="1:29" ht="39.950000000000003">
      <c r="C78" s="1642">
        <v>217</v>
      </c>
      <c r="D78" s="1869">
        <v>217</v>
      </c>
      <c r="E78" s="1870">
        <v>209</v>
      </c>
      <c r="F78" s="1870">
        <v>27</v>
      </c>
      <c r="G78" s="1870" t="s">
        <v>928</v>
      </c>
      <c r="H78" s="1870" t="s">
        <v>2743</v>
      </c>
      <c r="I78" s="1870" t="s">
        <v>1020</v>
      </c>
      <c r="J78" s="1871" t="s">
        <v>2840</v>
      </c>
      <c r="K78" s="1871" t="s">
        <v>2841</v>
      </c>
      <c r="L78" s="1870">
        <v>36.299999999999997</v>
      </c>
      <c r="M78" s="1872" t="s">
        <v>2842</v>
      </c>
      <c r="N78" s="1873" t="s">
        <v>2744</v>
      </c>
      <c r="O78" s="1874" t="s">
        <v>1022</v>
      </c>
      <c r="P78" s="1874" t="s">
        <v>1023</v>
      </c>
      <c r="Q78" s="1874">
        <v>97</v>
      </c>
      <c r="R78" s="1874">
        <v>23</v>
      </c>
      <c r="S78" s="1643"/>
      <c r="T78" s="1643"/>
      <c r="U78" s="1643"/>
      <c r="V78" s="1643"/>
      <c r="W78" s="1643"/>
      <c r="X78" s="1643"/>
      <c r="Y78" s="1643"/>
      <c r="Z78" s="1643"/>
      <c r="AA78" s="1643"/>
      <c r="AB78" s="1643"/>
      <c r="AC78" s="1643"/>
    </row>
    <row r="79" spans="1:29" ht="39.950000000000003">
      <c r="C79" s="1642">
        <v>218</v>
      </c>
      <c r="D79" s="1869">
        <v>218</v>
      </c>
      <c r="E79" s="1870">
        <v>210</v>
      </c>
      <c r="F79" s="1870">
        <v>28</v>
      </c>
      <c r="G79" s="1870" t="s">
        <v>928</v>
      </c>
      <c r="H79" s="1870" t="s">
        <v>2737</v>
      </c>
      <c r="I79" s="1870" t="s">
        <v>1024</v>
      </c>
      <c r="J79" s="1871" t="s">
        <v>2840</v>
      </c>
      <c r="K79" s="1871" t="s">
        <v>2843</v>
      </c>
      <c r="L79" s="1870">
        <v>37.200000000000003</v>
      </c>
      <c r="M79" s="1872" t="s">
        <v>2842</v>
      </c>
      <c r="N79" s="1873" t="s">
        <v>2738</v>
      </c>
      <c r="O79" s="1874" t="s">
        <v>2739</v>
      </c>
      <c r="P79" s="1874" t="s">
        <v>2740</v>
      </c>
      <c r="Q79" s="1874">
        <v>83</v>
      </c>
      <c r="R79" s="1874">
        <v>21</v>
      </c>
      <c r="S79" s="1643"/>
      <c r="T79" s="1643"/>
      <c r="U79" s="1643"/>
      <c r="V79" s="1643"/>
      <c r="W79" s="1643"/>
      <c r="X79" s="1643"/>
      <c r="Y79" s="1643"/>
      <c r="Z79" s="1643"/>
      <c r="AA79" s="1643"/>
      <c r="AB79" s="1643"/>
      <c r="AC79" s="1643"/>
    </row>
    <row r="80" spans="1:29">
      <c r="C80" s="164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7ACB-56F6-47CE-A930-C1E31E1B9F68}">
  <dimension ref="A2:W53"/>
  <sheetViews>
    <sheetView topLeftCell="A12" workbookViewId="0">
      <selection activeCell="D1" sqref="D1:D1048576"/>
    </sheetView>
  </sheetViews>
  <sheetFormatPr defaultColWidth="12.42578125" defaultRowHeight="15"/>
  <sheetData>
    <row r="2" spans="1:23" s="934" customFormat="1">
      <c r="A2" s="934" t="s">
        <v>2395</v>
      </c>
      <c r="B2" s="934">
        <v>9</v>
      </c>
      <c r="C2" s="934" t="s">
        <v>928</v>
      </c>
      <c r="D2" s="934" t="s">
        <v>461</v>
      </c>
      <c r="E2" s="934" t="s">
        <v>387</v>
      </c>
      <c r="F2" s="934" t="s">
        <v>462</v>
      </c>
      <c r="G2" s="934" t="s">
        <v>994</v>
      </c>
      <c r="H2" s="934" t="s">
        <v>13</v>
      </c>
      <c r="I2" s="935">
        <v>42432</v>
      </c>
      <c r="J2" s="934">
        <v>24.9</v>
      </c>
      <c r="K2" s="935">
        <v>42888</v>
      </c>
      <c r="L2" s="934">
        <v>14.97</v>
      </c>
      <c r="M2" s="934">
        <v>15</v>
      </c>
      <c r="N2" s="934">
        <v>1.25</v>
      </c>
      <c r="O2" s="934" t="b">
        <v>0</v>
      </c>
      <c r="P2" s="934" t="s">
        <v>2844</v>
      </c>
      <c r="Q2" s="934" t="s">
        <v>2407</v>
      </c>
      <c r="R2" s="934" t="s">
        <v>2408</v>
      </c>
      <c r="S2" s="934">
        <v>107</v>
      </c>
      <c r="T2" s="934">
        <v>26</v>
      </c>
      <c r="U2" s="934" t="s">
        <v>2354</v>
      </c>
      <c r="V2" s="934">
        <v>14.97</v>
      </c>
      <c r="W2" s="934" t="s">
        <v>387</v>
      </c>
    </row>
    <row r="3" spans="1:23" s="934" customFormat="1">
      <c r="A3" s="934" t="s">
        <v>2395</v>
      </c>
      <c r="B3" s="934">
        <v>8</v>
      </c>
      <c r="C3" s="934" t="s">
        <v>928</v>
      </c>
      <c r="D3" s="934" t="s">
        <v>459</v>
      </c>
      <c r="E3" s="934" t="s">
        <v>387</v>
      </c>
      <c r="F3" s="934" t="s">
        <v>460</v>
      </c>
      <c r="G3" s="934" t="s">
        <v>994</v>
      </c>
      <c r="H3" s="934" t="s">
        <v>13</v>
      </c>
      <c r="I3" s="935">
        <v>42432</v>
      </c>
      <c r="J3" s="934">
        <v>25.6</v>
      </c>
      <c r="K3" s="935">
        <v>42888</v>
      </c>
      <c r="L3" s="934">
        <v>14.97</v>
      </c>
      <c r="M3" s="934">
        <v>15</v>
      </c>
      <c r="N3" s="934">
        <v>1.25</v>
      </c>
      <c r="O3" s="934" t="b">
        <v>0</v>
      </c>
      <c r="P3" s="934" t="s">
        <v>2845</v>
      </c>
      <c r="Q3" s="934" t="s">
        <v>2405</v>
      </c>
      <c r="R3" s="934" t="s">
        <v>2406</v>
      </c>
      <c r="S3" s="934">
        <v>113</v>
      </c>
      <c r="T3" s="934">
        <v>25</v>
      </c>
      <c r="U3" s="934" t="s">
        <v>2404</v>
      </c>
      <c r="V3" s="934">
        <v>14.97</v>
      </c>
      <c r="W3" s="934" t="s">
        <v>387</v>
      </c>
    </row>
    <row r="4" spans="1:23" s="934" customFormat="1">
      <c r="A4" s="934" t="s">
        <v>2395</v>
      </c>
      <c r="B4" s="934">
        <v>7</v>
      </c>
      <c r="C4" s="934" t="s">
        <v>928</v>
      </c>
      <c r="D4" s="934" t="s">
        <v>457</v>
      </c>
      <c r="E4" s="934" t="s">
        <v>387</v>
      </c>
      <c r="F4" s="934" t="s">
        <v>458</v>
      </c>
      <c r="G4" s="934" t="s">
        <v>994</v>
      </c>
      <c r="H4" s="934" t="s">
        <v>13</v>
      </c>
      <c r="I4" s="935">
        <v>42432</v>
      </c>
      <c r="J4" s="934">
        <v>25.2</v>
      </c>
      <c r="K4" s="935">
        <v>42888</v>
      </c>
      <c r="L4" s="934">
        <v>14.97</v>
      </c>
      <c r="M4" s="934">
        <v>15</v>
      </c>
      <c r="N4" s="934">
        <v>1.25</v>
      </c>
      <c r="O4" s="934" t="b">
        <v>0</v>
      </c>
      <c r="P4" s="934" t="s">
        <v>2846</v>
      </c>
      <c r="Q4" s="934" t="s">
        <v>2402</v>
      </c>
      <c r="R4" s="934" t="s">
        <v>2403</v>
      </c>
      <c r="S4" s="934">
        <v>113</v>
      </c>
      <c r="T4" s="934">
        <v>25</v>
      </c>
      <c r="U4" s="934" t="s">
        <v>2404</v>
      </c>
      <c r="V4" s="934">
        <v>14.97</v>
      </c>
      <c r="W4" s="934" t="s">
        <v>387</v>
      </c>
    </row>
    <row r="5" spans="1:23" s="934" customFormat="1">
      <c r="A5" s="934" t="s">
        <v>2395</v>
      </c>
      <c r="B5" s="934">
        <v>5</v>
      </c>
      <c r="C5" s="934" t="s">
        <v>928</v>
      </c>
      <c r="D5" s="934" t="s">
        <v>452</v>
      </c>
      <c r="E5" s="934" t="s">
        <v>387</v>
      </c>
      <c r="F5" s="934" t="s">
        <v>453</v>
      </c>
      <c r="G5" s="934" t="s">
        <v>994</v>
      </c>
      <c r="H5" s="934" t="s">
        <v>13</v>
      </c>
      <c r="I5" s="935">
        <v>42432</v>
      </c>
      <c r="J5" s="934">
        <v>26.3</v>
      </c>
      <c r="K5" s="935">
        <v>42888</v>
      </c>
      <c r="L5" s="934">
        <v>14.97</v>
      </c>
      <c r="M5" s="934">
        <v>15</v>
      </c>
      <c r="N5" s="934">
        <v>1.25</v>
      </c>
      <c r="O5" s="934" t="b">
        <v>0</v>
      </c>
      <c r="P5" s="934" t="s">
        <v>2847</v>
      </c>
      <c r="Q5" s="934" t="s">
        <v>2398</v>
      </c>
      <c r="R5" s="934" t="s">
        <v>2399</v>
      </c>
      <c r="S5" s="934">
        <v>112</v>
      </c>
      <c r="T5" s="934">
        <v>26</v>
      </c>
      <c r="V5" s="934">
        <v>14.97</v>
      </c>
      <c r="W5" s="934" t="s">
        <v>387</v>
      </c>
    </row>
    <row r="6" spans="1:23" s="934" customFormat="1">
      <c r="A6" s="934" t="s">
        <v>2395</v>
      </c>
      <c r="B6" s="934">
        <v>6</v>
      </c>
      <c r="C6" s="934" t="s">
        <v>928</v>
      </c>
      <c r="D6" s="934" t="s">
        <v>455</v>
      </c>
      <c r="E6" s="934" t="s">
        <v>387</v>
      </c>
      <c r="F6" s="934" t="s">
        <v>456</v>
      </c>
      <c r="G6" s="934" t="s">
        <v>994</v>
      </c>
      <c r="H6" s="934" t="s">
        <v>13</v>
      </c>
      <c r="I6" s="935">
        <v>42432</v>
      </c>
      <c r="J6" s="934">
        <v>25.7</v>
      </c>
      <c r="K6" s="935">
        <v>42888</v>
      </c>
      <c r="L6" s="934">
        <v>14.97</v>
      </c>
      <c r="M6" s="934">
        <v>15</v>
      </c>
      <c r="N6" s="934">
        <v>1.25</v>
      </c>
      <c r="O6" s="934" t="b">
        <v>0</v>
      </c>
      <c r="P6" s="934" t="s">
        <v>2848</v>
      </c>
      <c r="Q6" s="934" t="s">
        <v>2400</v>
      </c>
      <c r="R6" s="934" t="s">
        <v>2401</v>
      </c>
      <c r="S6" s="934">
        <v>110</v>
      </c>
      <c r="T6" s="934">
        <v>25</v>
      </c>
      <c r="V6" s="934">
        <v>14.97</v>
      </c>
      <c r="W6" s="934" t="s">
        <v>387</v>
      </c>
    </row>
    <row r="7" spans="1:23" s="934" customFormat="1">
      <c r="A7" s="934">
        <v>2</v>
      </c>
      <c r="B7" s="934" t="s">
        <v>1903</v>
      </c>
      <c r="C7" s="934" t="s">
        <v>928</v>
      </c>
      <c r="D7" s="934" t="s">
        <v>2849</v>
      </c>
      <c r="E7" s="934" t="s">
        <v>387</v>
      </c>
      <c r="F7" s="934" t="s">
        <v>1909</v>
      </c>
      <c r="G7" s="934" t="s">
        <v>994</v>
      </c>
      <c r="H7" s="934" t="s">
        <v>13</v>
      </c>
      <c r="I7" s="935">
        <v>41731</v>
      </c>
      <c r="J7" s="934">
        <v>25.6</v>
      </c>
      <c r="K7" s="935">
        <v>42224</v>
      </c>
      <c r="L7" s="934">
        <v>16.2</v>
      </c>
      <c r="M7" s="934">
        <v>16</v>
      </c>
      <c r="N7" s="934">
        <v>1.35</v>
      </c>
      <c r="P7" s="934" t="s">
        <v>2849</v>
      </c>
      <c r="Q7" s="934" t="s">
        <v>2850</v>
      </c>
      <c r="R7" s="934" t="s">
        <v>1912</v>
      </c>
      <c r="S7" s="934">
        <v>140</v>
      </c>
      <c r="T7" s="934">
        <v>28</v>
      </c>
      <c r="V7" s="934">
        <v>16.2</v>
      </c>
      <c r="W7" s="934" t="s">
        <v>387</v>
      </c>
    </row>
    <row r="8" spans="1:23" s="934" customFormat="1">
      <c r="A8" s="934">
        <v>4</v>
      </c>
      <c r="B8" s="934" t="s">
        <v>1903</v>
      </c>
      <c r="C8" s="934" t="s">
        <v>928</v>
      </c>
      <c r="D8" s="934" t="s">
        <v>2851</v>
      </c>
      <c r="E8" s="934" t="s">
        <v>387</v>
      </c>
      <c r="F8" s="934" t="s">
        <v>1919</v>
      </c>
      <c r="G8" s="934" t="s">
        <v>994</v>
      </c>
      <c r="H8" s="934" t="s">
        <v>13</v>
      </c>
      <c r="I8" s="935">
        <v>41731</v>
      </c>
      <c r="J8" s="934">
        <v>28.7</v>
      </c>
      <c r="K8" s="935">
        <v>42224</v>
      </c>
      <c r="L8" s="934">
        <v>16.2</v>
      </c>
      <c r="M8" s="934">
        <v>16</v>
      </c>
      <c r="N8" s="934">
        <v>1.35</v>
      </c>
      <c r="P8" s="934" t="s">
        <v>2851</v>
      </c>
      <c r="Q8" s="934" t="s">
        <v>1917</v>
      </c>
      <c r="R8" s="934" t="s">
        <v>1922</v>
      </c>
      <c r="S8" s="934">
        <v>115</v>
      </c>
      <c r="T8" s="934">
        <v>26</v>
      </c>
      <c r="V8" s="934">
        <v>16.2</v>
      </c>
      <c r="W8" s="934" t="s">
        <v>387</v>
      </c>
    </row>
    <row r="9" spans="1:23" s="934" customFormat="1">
      <c r="A9" s="934">
        <v>6</v>
      </c>
      <c r="B9" s="934" t="s">
        <v>1903</v>
      </c>
      <c r="C9" s="934" t="s">
        <v>928</v>
      </c>
      <c r="D9" s="934" t="s">
        <v>2852</v>
      </c>
      <c r="E9" s="934" t="s">
        <v>387</v>
      </c>
      <c r="F9" s="934" t="s">
        <v>1929</v>
      </c>
      <c r="G9" s="934" t="s">
        <v>994</v>
      </c>
      <c r="H9" s="934" t="s">
        <v>13</v>
      </c>
      <c r="I9" s="935">
        <v>41731</v>
      </c>
      <c r="J9" s="934">
        <v>25.7</v>
      </c>
      <c r="K9" s="935">
        <v>42224</v>
      </c>
      <c r="L9" s="934">
        <v>16.2</v>
      </c>
      <c r="M9" s="934">
        <v>16</v>
      </c>
      <c r="N9" s="934">
        <v>1.35</v>
      </c>
      <c r="P9" s="934" t="s">
        <v>2852</v>
      </c>
      <c r="Q9" s="934" t="s">
        <v>1928</v>
      </c>
      <c r="R9" s="934" t="s">
        <v>1931</v>
      </c>
      <c r="S9" s="934">
        <v>117</v>
      </c>
      <c r="T9" s="934">
        <v>28</v>
      </c>
      <c r="V9" s="934">
        <v>16.2</v>
      </c>
      <c r="W9" s="934" t="s">
        <v>387</v>
      </c>
    </row>
    <row r="10" spans="1:23" s="934" customFormat="1">
      <c r="A10" s="934">
        <v>13</v>
      </c>
      <c r="B10" s="934" t="s">
        <v>1903</v>
      </c>
      <c r="C10" s="934" t="s">
        <v>928</v>
      </c>
      <c r="D10" s="934" t="s">
        <v>2853</v>
      </c>
      <c r="E10" s="934" t="s">
        <v>387</v>
      </c>
      <c r="F10" s="934" t="s">
        <v>1963</v>
      </c>
      <c r="G10" s="934" t="s">
        <v>994</v>
      </c>
      <c r="H10" s="934" t="s">
        <v>13</v>
      </c>
      <c r="I10" s="935">
        <v>41731</v>
      </c>
      <c r="J10" s="934">
        <v>24.6</v>
      </c>
      <c r="K10" s="935">
        <v>42224</v>
      </c>
      <c r="L10" s="934">
        <v>16.2</v>
      </c>
      <c r="M10" s="934">
        <v>16</v>
      </c>
      <c r="N10" s="934">
        <v>1.35</v>
      </c>
      <c r="P10" s="934" t="s">
        <v>2853</v>
      </c>
      <c r="Q10" s="934" t="s">
        <v>2854</v>
      </c>
      <c r="R10" s="934" t="s">
        <v>2855</v>
      </c>
      <c r="S10" s="934">
        <v>114</v>
      </c>
      <c r="T10" s="934">
        <v>28</v>
      </c>
      <c r="V10" s="934">
        <v>16.2</v>
      </c>
      <c r="W10" s="934" t="s">
        <v>387</v>
      </c>
    </row>
    <row r="11" spans="1:23" s="934" customFormat="1">
      <c r="A11" s="934">
        <v>15</v>
      </c>
      <c r="B11" s="934" t="s">
        <v>1903</v>
      </c>
      <c r="C11" s="934" t="s">
        <v>928</v>
      </c>
      <c r="D11" s="934" t="s">
        <v>2856</v>
      </c>
      <c r="E11" s="934" t="s">
        <v>387</v>
      </c>
      <c r="F11" s="934" t="s">
        <v>1973</v>
      </c>
      <c r="G11" s="934" t="s">
        <v>994</v>
      </c>
      <c r="H11" s="934" t="s">
        <v>13</v>
      </c>
      <c r="I11" s="935">
        <v>41731</v>
      </c>
      <c r="J11" s="934">
        <v>29.6</v>
      </c>
      <c r="K11" s="935">
        <v>42224</v>
      </c>
      <c r="L11" s="934">
        <v>16.2</v>
      </c>
      <c r="M11" s="934">
        <v>16</v>
      </c>
      <c r="N11" s="934">
        <v>1.35</v>
      </c>
      <c r="P11" s="934" t="s">
        <v>2856</v>
      </c>
      <c r="Q11" s="934" t="s">
        <v>2857</v>
      </c>
      <c r="R11" s="934" t="s">
        <v>2858</v>
      </c>
      <c r="S11" s="934">
        <v>111</v>
      </c>
      <c r="T11" s="934">
        <v>26</v>
      </c>
      <c r="V11" s="934">
        <v>16.2</v>
      </c>
      <c r="W11" s="934" t="s">
        <v>387</v>
      </c>
    </row>
    <row r="13" spans="1:23">
      <c r="A13" t="s">
        <v>900</v>
      </c>
      <c r="B13" t="s">
        <v>901</v>
      </c>
      <c r="C13" t="s">
        <v>902</v>
      </c>
      <c r="D13" t="s">
        <v>267</v>
      </c>
      <c r="E13" t="s">
        <v>908</v>
      </c>
      <c r="F13" t="s">
        <v>909</v>
      </c>
      <c r="G13" t="s">
        <v>222</v>
      </c>
      <c r="H13" t="s">
        <v>219</v>
      </c>
      <c r="I13" t="s">
        <v>218</v>
      </c>
      <c r="J13" t="s">
        <v>911</v>
      </c>
      <c r="K13" t="s">
        <v>912</v>
      </c>
      <c r="L13" t="s">
        <v>913</v>
      </c>
      <c r="M13" t="s">
        <v>914</v>
      </c>
      <c r="N13" t="s">
        <v>915</v>
      </c>
      <c r="O13" t="s">
        <v>916</v>
      </c>
      <c r="P13" t="s">
        <v>917</v>
      </c>
      <c r="Q13" t="s">
        <v>9</v>
      </c>
      <c r="R13" t="s">
        <v>918</v>
      </c>
      <c r="S13" t="s">
        <v>919</v>
      </c>
      <c r="T13" t="s">
        <v>920</v>
      </c>
      <c r="U13" t="s">
        <v>921</v>
      </c>
      <c r="V13" t="s">
        <v>922</v>
      </c>
      <c r="W13" t="s">
        <v>221</v>
      </c>
    </row>
    <row r="14" spans="1:23" s="931" customFormat="1">
      <c r="A14" s="931" t="s">
        <v>2395</v>
      </c>
      <c r="B14" s="931">
        <v>11</v>
      </c>
      <c r="C14" s="931" t="s">
        <v>928</v>
      </c>
      <c r="D14" s="931" t="s">
        <v>466</v>
      </c>
      <c r="E14" s="931" t="s">
        <v>387</v>
      </c>
      <c r="F14" s="931" t="s">
        <v>467</v>
      </c>
      <c r="G14" s="931" t="s">
        <v>994</v>
      </c>
      <c r="H14" s="931" t="s">
        <v>949</v>
      </c>
      <c r="I14" s="932">
        <v>42446</v>
      </c>
      <c r="J14" s="931">
        <v>30.9</v>
      </c>
      <c r="K14" s="932">
        <v>42881</v>
      </c>
      <c r="L14" s="931">
        <v>14.3</v>
      </c>
      <c r="M14" s="931">
        <v>14</v>
      </c>
      <c r="N14" s="931">
        <v>1.19</v>
      </c>
      <c r="O14" s="931" t="b">
        <v>0</v>
      </c>
      <c r="P14" s="931" t="s">
        <v>2859</v>
      </c>
      <c r="Q14" s="931" t="s">
        <v>2412</v>
      </c>
      <c r="R14" s="931" t="s">
        <v>2413</v>
      </c>
      <c r="S14" s="931">
        <v>107</v>
      </c>
      <c r="T14" s="931">
        <v>25</v>
      </c>
      <c r="U14" s="931" t="s">
        <v>2411</v>
      </c>
      <c r="V14" s="931">
        <v>14.3</v>
      </c>
      <c r="W14" s="931" t="s">
        <v>387</v>
      </c>
    </row>
    <row r="15" spans="1:23" s="931" customFormat="1">
      <c r="A15" s="931" t="s">
        <v>2395</v>
      </c>
      <c r="B15" s="931">
        <v>10</v>
      </c>
      <c r="C15" s="931" t="s">
        <v>928</v>
      </c>
      <c r="D15" s="931" t="s">
        <v>463</v>
      </c>
      <c r="E15" s="931" t="s">
        <v>387</v>
      </c>
      <c r="F15" s="931" t="s">
        <v>464</v>
      </c>
      <c r="G15" s="931" t="s">
        <v>994</v>
      </c>
      <c r="H15" s="931" t="s">
        <v>949</v>
      </c>
      <c r="I15" s="932">
        <v>42446</v>
      </c>
      <c r="J15" s="931">
        <v>29.2</v>
      </c>
      <c r="K15" s="932">
        <v>42881</v>
      </c>
      <c r="L15" s="931">
        <v>14.3</v>
      </c>
      <c r="M15" s="931">
        <v>14</v>
      </c>
      <c r="N15" s="931">
        <v>1.19</v>
      </c>
      <c r="O15" s="931" t="b">
        <v>0</v>
      </c>
      <c r="P15" s="931" t="s">
        <v>2860</v>
      </c>
      <c r="Q15" s="931" t="s">
        <v>2409</v>
      </c>
      <c r="R15" s="931" t="s">
        <v>2410</v>
      </c>
      <c r="S15" s="931">
        <v>104</v>
      </c>
      <c r="T15" s="931">
        <v>24</v>
      </c>
      <c r="U15" s="931" t="s">
        <v>2411</v>
      </c>
      <c r="V15" s="931">
        <v>14.3</v>
      </c>
      <c r="W15" s="931" t="s">
        <v>387</v>
      </c>
    </row>
    <row r="16" spans="1:23" s="931" customFormat="1">
      <c r="A16" s="931" t="s">
        <v>2395</v>
      </c>
      <c r="B16" s="931">
        <v>12</v>
      </c>
      <c r="C16" s="931" t="s">
        <v>928</v>
      </c>
      <c r="D16" s="931" t="s">
        <v>468</v>
      </c>
      <c r="E16" s="931" t="s">
        <v>387</v>
      </c>
      <c r="F16" s="931" t="s">
        <v>469</v>
      </c>
      <c r="G16" s="931" t="s">
        <v>994</v>
      </c>
      <c r="H16" s="931" t="s">
        <v>949</v>
      </c>
      <c r="I16" s="932">
        <v>42446</v>
      </c>
      <c r="J16" s="931">
        <v>27.9</v>
      </c>
      <c r="K16" s="932">
        <v>42881</v>
      </c>
      <c r="L16" s="931">
        <v>14.3</v>
      </c>
      <c r="M16" s="931">
        <v>14</v>
      </c>
      <c r="N16" s="931">
        <v>1.19</v>
      </c>
      <c r="O16" s="931" t="b">
        <v>0</v>
      </c>
      <c r="P16" s="931" t="s">
        <v>2861</v>
      </c>
      <c r="Q16" s="931" t="s">
        <v>2862</v>
      </c>
      <c r="R16" s="931" t="s">
        <v>2415</v>
      </c>
      <c r="V16" s="931">
        <v>14.3</v>
      </c>
      <c r="W16" s="931" t="s">
        <v>387</v>
      </c>
    </row>
    <row r="17" spans="1:23" s="931" customFormat="1">
      <c r="A17" s="931" t="s">
        <v>2395</v>
      </c>
      <c r="B17" s="931">
        <v>14</v>
      </c>
      <c r="C17" s="931" t="s">
        <v>928</v>
      </c>
      <c r="D17" s="931" t="s">
        <v>473</v>
      </c>
      <c r="E17" s="931" t="s">
        <v>387</v>
      </c>
      <c r="F17" s="931" t="s">
        <v>474</v>
      </c>
      <c r="G17" s="931" t="s">
        <v>994</v>
      </c>
      <c r="H17" s="931" t="s">
        <v>949</v>
      </c>
      <c r="I17" s="932">
        <v>42432</v>
      </c>
      <c r="J17" s="931">
        <v>31.2</v>
      </c>
      <c r="K17" s="932">
        <v>42881</v>
      </c>
      <c r="L17" s="931">
        <v>14.77</v>
      </c>
      <c r="M17" s="931">
        <v>15</v>
      </c>
      <c r="N17" s="931">
        <v>1.23</v>
      </c>
      <c r="O17" s="931" t="b">
        <v>0</v>
      </c>
      <c r="P17" s="931" t="s">
        <v>2863</v>
      </c>
      <c r="Q17" s="931" t="s">
        <v>2416</v>
      </c>
      <c r="R17" s="931" t="s">
        <v>2417</v>
      </c>
      <c r="S17" s="931">
        <v>93</v>
      </c>
      <c r="T17" s="931">
        <v>25</v>
      </c>
      <c r="U17" s="931" t="s">
        <v>2411</v>
      </c>
      <c r="V17" s="931">
        <v>14.77</v>
      </c>
      <c r="W17" s="931" t="s">
        <v>387</v>
      </c>
    </row>
    <row r="18" spans="1:23" s="931" customFormat="1">
      <c r="A18" s="931" t="s">
        <v>2395</v>
      </c>
      <c r="B18" s="931">
        <v>15</v>
      </c>
      <c r="C18" s="931" t="s">
        <v>928</v>
      </c>
      <c r="D18" s="931" t="s">
        <v>475</v>
      </c>
      <c r="E18" s="931" t="s">
        <v>387</v>
      </c>
      <c r="F18" s="931" t="s">
        <v>476</v>
      </c>
      <c r="G18" s="931" t="s">
        <v>994</v>
      </c>
      <c r="H18" s="931" t="s">
        <v>949</v>
      </c>
      <c r="I18" s="932">
        <v>42432</v>
      </c>
      <c r="J18" s="931">
        <v>34.1</v>
      </c>
      <c r="K18" s="932">
        <v>42881</v>
      </c>
      <c r="L18" s="931">
        <v>14.77</v>
      </c>
      <c r="M18" s="931">
        <v>15</v>
      </c>
      <c r="N18" s="931">
        <v>1.23</v>
      </c>
      <c r="O18" s="931" t="b">
        <v>0</v>
      </c>
      <c r="P18" s="931" t="s">
        <v>2864</v>
      </c>
      <c r="Q18" s="931" t="s">
        <v>2418</v>
      </c>
      <c r="R18" s="931" t="s">
        <v>2419</v>
      </c>
      <c r="S18" s="931">
        <v>102</v>
      </c>
      <c r="T18" s="931">
        <v>25</v>
      </c>
      <c r="U18" s="931" t="s">
        <v>2411</v>
      </c>
      <c r="V18" s="931">
        <v>14.77</v>
      </c>
      <c r="W18" s="931" t="s">
        <v>387</v>
      </c>
    </row>
    <row r="19" spans="1:23">
      <c r="A19" t="s">
        <v>2395</v>
      </c>
      <c r="B19">
        <v>13</v>
      </c>
      <c r="C19" t="s">
        <v>928</v>
      </c>
      <c r="D19" t="s">
        <v>470</v>
      </c>
      <c r="E19" t="s">
        <v>387</v>
      </c>
      <c r="F19" t="s">
        <v>471</v>
      </c>
      <c r="G19" t="s">
        <v>994</v>
      </c>
      <c r="H19" t="s">
        <v>949</v>
      </c>
      <c r="I19" s="6">
        <v>42432</v>
      </c>
      <c r="J19">
        <v>30.3</v>
      </c>
      <c r="K19" s="6">
        <v>42881</v>
      </c>
      <c r="L19">
        <v>14.77</v>
      </c>
      <c r="M19">
        <v>15</v>
      </c>
      <c r="N19">
        <v>1.23</v>
      </c>
      <c r="O19" t="b">
        <v>0</v>
      </c>
      <c r="P19" t="s">
        <v>2865</v>
      </c>
      <c r="V19">
        <v>14.77</v>
      </c>
      <c r="W19" t="s">
        <v>387</v>
      </c>
    </row>
    <row r="20" spans="1:23" s="931" customFormat="1">
      <c r="B20" s="931" t="s">
        <v>1903</v>
      </c>
      <c r="C20" s="931" t="s">
        <v>928</v>
      </c>
      <c r="D20" s="931" t="s">
        <v>2866</v>
      </c>
      <c r="E20" s="931" t="s">
        <v>387</v>
      </c>
      <c r="F20" s="931" t="s">
        <v>1904</v>
      </c>
      <c r="G20" s="931" t="s">
        <v>994</v>
      </c>
      <c r="H20" s="931" t="s">
        <v>949</v>
      </c>
      <c r="I20" s="932">
        <v>41731</v>
      </c>
      <c r="J20" s="931">
        <v>30.7</v>
      </c>
      <c r="K20" s="932">
        <v>42224</v>
      </c>
      <c r="L20" s="931">
        <v>16.2</v>
      </c>
      <c r="M20" s="931">
        <v>16</v>
      </c>
      <c r="N20" s="931">
        <v>1.35</v>
      </c>
      <c r="P20" s="931" t="s">
        <v>2866</v>
      </c>
      <c r="Q20" s="931" t="s">
        <v>1907</v>
      </c>
      <c r="R20" s="931" t="s">
        <v>1908</v>
      </c>
      <c r="V20" s="931">
        <v>16.2</v>
      </c>
      <c r="W20" s="931" t="s">
        <v>387</v>
      </c>
    </row>
    <row r="21" spans="1:23" s="931" customFormat="1">
      <c r="A21" s="931">
        <v>3</v>
      </c>
      <c r="B21" s="931" t="s">
        <v>1903</v>
      </c>
      <c r="C21" s="931" t="s">
        <v>928</v>
      </c>
      <c r="D21" s="931" t="s">
        <v>2867</v>
      </c>
      <c r="E21" s="931" t="s">
        <v>387</v>
      </c>
      <c r="F21" s="931" t="s">
        <v>1914</v>
      </c>
      <c r="G21" s="931" t="s">
        <v>994</v>
      </c>
      <c r="H21" s="931" t="s">
        <v>949</v>
      </c>
      <c r="I21" s="932">
        <v>41731</v>
      </c>
      <c r="J21" s="931">
        <v>32.1</v>
      </c>
      <c r="K21" s="932">
        <v>42224</v>
      </c>
      <c r="L21" s="931">
        <v>16.2</v>
      </c>
      <c r="M21" s="931">
        <v>16</v>
      </c>
      <c r="N21" s="931">
        <v>1.35</v>
      </c>
      <c r="P21" s="931" t="s">
        <v>2867</v>
      </c>
      <c r="Q21" s="931" t="s">
        <v>2868</v>
      </c>
      <c r="R21" s="931" t="s">
        <v>1918</v>
      </c>
      <c r="S21" s="931">
        <v>140</v>
      </c>
      <c r="T21" s="931">
        <v>25</v>
      </c>
      <c r="V21" s="931">
        <v>16.2</v>
      </c>
      <c r="W21" s="931" t="s">
        <v>387</v>
      </c>
    </row>
    <row r="22" spans="1:23" s="931" customFormat="1">
      <c r="A22" s="931">
        <v>5</v>
      </c>
      <c r="B22" s="931" t="s">
        <v>1903</v>
      </c>
      <c r="C22" s="931" t="s">
        <v>928</v>
      </c>
      <c r="D22" s="931" t="s">
        <v>2869</v>
      </c>
      <c r="E22" s="931" t="s">
        <v>387</v>
      </c>
      <c r="F22" s="931" t="s">
        <v>1924</v>
      </c>
      <c r="G22" s="931" t="s">
        <v>994</v>
      </c>
      <c r="H22" s="931" t="s">
        <v>949</v>
      </c>
      <c r="I22" s="932">
        <v>41731</v>
      </c>
      <c r="J22" s="931">
        <v>31.6</v>
      </c>
      <c r="K22" s="932">
        <v>42224</v>
      </c>
      <c r="L22" s="931">
        <v>16.2</v>
      </c>
      <c r="M22" s="931">
        <v>16</v>
      </c>
      <c r="N22" s="931">
        <v>1.35</v>
      </c>
      <c r="P22" s="931" t="s">
        <v>2869</v>
      </c>
      <c r="Q22" s="931" t="s">
        <v>1923</v>
      </c>
      <c r="R22" s="931" t="s">
        <v>1927</v>
      </c>
      <c r="S22" s="931">
        <v>115</v>
      </c>
      <c r="T22" s="931">
        <v>26</v>
      </c>
      <c r="V22" s="931">
        <v>16.2</v>
      </c>
      <c r="W22" s="931" t="s">
        <v>387</v>
      </c>
    </row>
    <row r="23" spans="1:23" s="931" customFormat="1">
      <c r="A23" s="931">
        <v>12</v>
      </c>
      <c r="B23" s="931" t="s">
        <v>1903</v>
      </c>
      <c r="C23" s="931" t="s">
        <v>928</v>
      </c>
      <c r="D23" s="931" t="s">
        <v>2870</v>
      </c>
      <c r="E23" s="931" t="s">
        <v>387</v>
      </c>
      <c r="F23" s="931" t="s">
        <v>1958</v>
      </c>
      <c r="G23" s="931" t="s">
        <v>994</v>
      </c>
      <c r="H23" s="931" t="s">
        <v>949</v>
      </c>
      <c r="I23" s="932">
        <v>41731</v>
      </c>
      <c r="J23" s="931">
        <v>30.6</v>
      </c>
      <c r="K23" s="932">
        <v>42224</v>
      </c>
      <c r="L23" s="931">
        <v>16.2</v>
      </c>
      <c r="M23" s="931">
        <v>16</v>
      </c>
      <c r="N23" s="931">
        <v>1.35</v>
      </c>
      <c r="P23" s="931" t="s">
        <v>2870</v>
      </c>
      <c r="Q23" s="931" t="s">
        <v>2871</v>
      </c>
      <c r="R23" s="931" t="s">
        <v>2872</v>
      </c>
      <c r="S23" s="931">
        <v>114</v>
      </c>
      <c r="T23" s="931">
        <v>26</v>
      </c>
      <c r="V23" s="931">
        <v>16.2</v>
      </c>
      <c r="W23" s="931" t="s">
        <v>387</v>
      </c>
    </row>
    <row r="24" spans="1:23" s="931" customFormat="1">
      <c r="A24" s="931">
        <v>14</v>
      </c>
      <c r="B24" s="931" t="s">
        <v>1903</v>
      </c>
      <c r="C24" s="931" t="s">
        <v>928</v>
      </c>
      <c r="D24" s="931" t="s">
        <v>2873</v>
      </c>
      <c r="E24" s="931" t="s">
        <v>387</v>
      </c>
      <c r="F24" s="931" t="s">
        <v>1968</v>
      </c>
      <c r="G24" s="931" t="s">
        <v>994</v>
      </c>
      <c r="H24" s="931" t="s">
        <v>949</v>
      </c>
      <c r="I24" s="932">
        <v>41731</v>
      </c>
      <c r="J24" s="931">
        <v>32.200000000000003</v>
      </c>
      <c r="K24" s="932">
        <v>42224</v>
      </c>
      <c r="L24" s="931">
        <v>16.2</v>
      </c>
      <c r="M24" s="931">
        <v>16</v>
      </c>
      <c r="N24" s="931">
        <v>1.35</v>
      </c>
      <c r="P24" s="931" t="s">
        <v>2873</v>
      </c>
      <c r="Q24" s="931" t="s">
        <v>2874</v>
      </c>
      <c r="R24" s="931" t="s">
        <v>2875</v>
      </c>
      <c r="S24" s="931">
        <v>111</v>
      </c>
      <c r="T24" s="931">
        <v>26</v>
      </c>
      <c r="V24" s="931">
        <v>16.2</v>
      </c>
      <c r="W24" s="931" t="s">
        <v>387</v>
      </c>
    </row>
    <row r="25" spans="1:23" s="931" customFormat="1">
      <c r="I25" s="932"/>
      <c r="K25" s="932"/>
    </row>
    <row r="27" spans="1:23" s="936" customFormat="1">
      <c r="A27" s="936" t="s">
        <v>2063</v>
      </c>
      <c r="B27" s="936">
        <v>3</v>
      </c>
      <c r="C27" s="936" t="s">
        <v>928</v>
      </c>
      <c r="D27" s="936" t="s">
        <v>2876</v>
      </c>
      <c r="E27" s="936" t="s">
        <v>387</v>
      </c>
      <c r="F27" s="936">
        <v>26</v>
      </c>
      <c r="G27" s="936" t="s">
        <v>994</v>
      </c>
      <c r="H27" s="936" t="s">
        <v>949</v>
      </c>
      <c r="I27" s="937">
        <v>41948</v>
      </c>
      <c r="J27" s="936">
        <v>33.4</v>
      </c>
      <c r="K27" s="937">
        <v>42483</v>
      </c>
      <c r="L27" s="936">
        <v>17.600000000000001</v>
      </c>
      <c r="M27" s="936">
        <v>18</v>
      </c>
      <c r="N27" s="936">
        <v>1.47</v>
      </c>
      <c r="O27" s="936" t="b">
        <v>1</v>
      </c>
      <c r="P27" s="936" t="s">
        <v>2877</v>
      </c>
      <c r="Q27" s="936" t="s">
        <v>2077</v>
      </c>
      <c r="R27" s="936" t="s">
        <v>2078</v>
      </c>
      <c r="S27" s="936">
        <v>119</v>
      </c>
      <c r="T27" s="936">
        <v>26</v>
      </c>
      <c r="V27" s="936">
        <v>17.600000000000001</v>
      </c>
      <c r="W27" s="936" t="s">
        <v>387</v>
      </c>
    </row>
    <row r="28" spans="1:23" s="936" customFormat="1">
      <c r="A28" s="936" t="s">
        <v>2063</v>
      </c>
      <c r="B28" s="936">
        <v>1</v>
      </c>
      <c r="C28" s="936" t="s">
        <v>928</v>
      </c>
      <c r="D28" s="936" t="s">
        <v>2878</v>
      </c>
      <c r="E28" s="936" t="s">
        <v>387</v>
      </c>
      <c r="F28" s="936">
        <v>24</v>
      </c>
      <c r="G28" s="936" t="s">
        <v>994</v>
      </c>
      <c r="H28" s="936" t="s">
        <v>949</v>
      </c>
      <c r="I28" s="937">
        <v>41893</v>
      </c>
      <c r="J28" s="936">
        <v>32.200000000000003</v>
      </c>
      <c r="K28" s="937">
        <v>42483</v>
      </c>
      <c r="L28" s="936">
        <v>19.399999999999999</v>
      </c>
      <c r="M28" s="936">
        <v>19</v>
      </c>
      <c r="N28" s="936">
        <v>1.62</v>
      </c>
      <c r="O28" s="936" t="b">
        <v>1</v>
      </c>
      <c r="P28" s="936" t="s">
        <v>2879</v>
      </c>
      <c r="Q28" s="936" t="s">
        <v>2067</v>
      </c>
      <c r="R28" s="936" t="s">
        <v>2068</v>
      </c>
      <c r="S28" s="936">
        <v>115</v>
      </c>
      <c r="T28" s="936">
        <v>26</v>
      </c>
      <c r="V28" s="936">
        <v>19.399999999999999</v>
      </c>
      <c r="W28" s="936" t="s">
        <v>387</v>
      </c>
    </row>
    <row r="29" spans="1:23" s="931" customFormat="1">
      <c r="A29" s="931" t="s">
        <v>2395</v>
      </c>
      <c r="B29" s="931">
        <v>16</v>
      </c>
      <c r="C29" s="931" t="s">
        <v>928</v>
      </c>
      <c r="D29" s="931" t="s">
        <v>477</v>
      </c>
      <c r="E29" s="931" t="s">
        <v>387</v>
      </c>
      <c r="F29" s="931" t="s">
        <v>478</v>
      </c>
      <c r="G29" s="931" t="s">
        <v>994</v>
      </c>
      <c r="H29" s="931" t="s">
        <v>949</v>
      </c>
      <c r="I29" s="932">
        <v>42376</v>
      </c>
      <c r="J29" s="931">
        <v>32.799999999999997</v>
      </c>
      <c r="K29" s="932">
        <v>42888</v>
      </c>
      <c r="L29" s="931">
        <v>16.829999999999998</v>
      </c>
      <c r="M29" s="931">
        <v>17</v>
      </c>
      <c r="N29" s="931">
        <v>1.4</v>
      </c>
      <c r="O29" s="931" t="b">
        <v>1</v>
      </c>
      <c r="P29" s="931" t="s">
        <v>2880</v>
      </c>
      <c r="Q29" s="931" t="s">
        <v>2420</v>
      </c>
      <c r="R29" s="931" t="s">
        <v>2421</v>
      </c>
      <c r="S29" s="931">
        <v>109</v>
      </c>
      <c r="T29" s="931">
        <v>27</v>
      </c>
      <c r="U29" s="931" t="s">
        <v>2404</v>
      </c>
      <c r="V29" s="931">
        <v>16.829999999999998</v>
      </c>
      <c r="W29" s="931" t="s">
        <v>387</v>
      </c>
    </row>
    <row r="30" spans="1:23" s="936" customFormat="1">
      <c r="A30" s="936" t="s">
        <v>2063</v>
      </c>
      <c r="B30" s="936">
        <v>2</v>
      </c>
      <c r="C30" s="936" t="s">
        <v>928</v>
      </c>
      <c r="D30" s="936" t="s">
        <v>2881</v>
      </c>
      <c r="E30" s="936" t="s">
        <v>387</v>
      </c>
      <c r="F30" s="936">
        <v>25</v>
      </c>
      <c r="G30" s="936" t="s">
        <v>994</v>
      </c>
      <c r="H30" s="936" t="s">
        <v>949</v>
      </c>
      <c r="I30" s="937">
        <v>41893</v>
      </c>
      <c r="J30" s="936">
        <v>34.1</v>
      </c>
      <c r="K30" s="937">
        <v>42483</v>
      </c>
      <c r="L30" s="936">
        <v>19.399999999999999</v>
      </c>
      <c r="M30" s="936">
        <v>19</v>
      </c>
      <c r="N30" s="936">
        <v>1.62</v>
      </c>
      <c r="O30" s="936" t="b">
        <v>1</v>
      </c>
      <c r="P30" s="936" t="s">
        <v>2882</v>
      </c>
      <c r="Q30" s="936" t="s">
        <v>2072</v>
      </c>
      <c r="R30" s="936" t="s">
        <v>2073</v>
      </c>
      <c r="S30" s="936">
        <v>126</v>
      </c>
      <c r="T30" s="936">
        <v>25</v>
      </c>
      <c r="V30" s="936">
        <v>19.399999999999999</v>
      </c>
      <c r="W30" s="936" t="s">
        <v>387</v>
      </c>
    </row>
    <row r="31" spans="1:23" s="936" customFormat="1">
      <c r="A31" s="936" t="s">
        <v>2063</v>
      </c>
      <c r="B31" s="936">
        <v>5</v>
      </c>
      <c r="C31" s="936" t="s">
        <v>928</v>
      </c>
      <c r="D31" s="936" t="s">
        <v>2883</v>
      </c>
      <c r="E31" s="936" t="s">
        <v>387</v>
      </c>
      <c r="F31" s="936">
        <v>28</v>
      </c>
      <c r="G31" s="936" t="s">
        <v>994</v>
      </c>
      <c r="H31" s="936" t="s">
        <v>949</v>
      </c>
      <c r="I31" s="937">
        <v>41893</v>
      </c>
      <c r="J31" s="936">
        <v>32.200000000000003</v>
      </c>
      <c r="K31" s="937">
        <v>42483</v>
      </c>
      <c r="L31" s="936">
        <v>19.399999999999999</v>
      </c>
      <c r="M31" s="936">
        <v>19</v>
      </c>
      <c r="N31" s="936">
        <v>1.62</v>
      </c>
      <c r="O31" s="936" t="b">
        <v>1</v>
      </c>
      <c r="P31" s="936" t="s">
        <v>2884</v>
      </c>
      <c r="Q31" s="936" t="s">
        <v>2087</v>
      </c>
      <c r="R31" s="936" t="s">
        <v>2088</v>
      </c>
      <c r="S31" s="936">
        <v>110</v>
      </c>
      <c r="T31" s="936">
        <v>26</v>
      </c>
      <c r="V31" s="936">
        <v>19.399999999999999</v>
      </c>
      <c r="W31" s="936" t="s">
        <v>387</v>
      </c>
    </row>
    <row r="32" spans="1:23" s="936" customFormat="1">
      <c r="A32" s="936" t="s">
        <v>2063</v>
      </c>
      <c r="B32" s="936">
        <v>6</v>
      </c>
      <c r="C32" s="936" t="s">
        <v>928</v>
      </c>
      <c r="D32" s="936" t="s">
        <v>2885</v>
      </c>
      <c r="E32" s="936" t="s">
        <v>387</v>
      </c>
      <c r="F32" s="936">
        <v>30</v>
      </c>
      <c r="G32" s="936" t="s">
        <v>994</v>
      </c>
      <c r="H32" s="936" t="s">
        <v>949</v>
      </c>
      <c r="I32" s="937">
        <v>41893</v>
      </c>
      <c r="J32" s="936">
        <v>31.9</v>
      </c>
      <c r="K32" s="937">
        <v>42483</v>
      </c>
      <c r="L32" s="936">
        <v>19.399999999999999</v>
      </c>
      <c r="M32" s="936">
        <v>19</v>
      </c>
      <c r="N32" s="936">
        <v>1.62</v>
      </c>
      <c r="O32" s="936" t="b">
        <v>1</v>
      </c>
      <c r="P32" s="936" t="s">
        <v>2886</v>
      </c>
      <c r="Q32" s="936" t="s">
        <v>2092</v>
      </c>
      <c r="R32" s="936" t="s">
        <v>2093</v>
      </c>
      <c r="S32" s="936">
        <v>109</v>
      </c>
      <c r="T32" s="936">
        <v>27</v>
      </c>
      <c r="V32" s="936">
        <v>19.399999999999999</v>
      </c>
      <c r="W32" s="936" t="s">
        <v>387</v>
      </c>
    </row>
    <row r="33" spans="1:23" s="327" customFormat="1">
      <c r="A33" s="327" t="s">
        <v>933</v>
      </c>
      <c r="B33" s="327">
        <v>30</v>
      </c>
      <c r="C33" s="327" t="s">
        <v>928</v>
      </c>
      <c r="D33" s="327" t="s">
        <v>2887</v>
      </c>
      <c r="E33" s="327" t="s">
        <v>387</v>
      </c>
      <c r="F33" s="327" t="s">
        <v>1035</v>
      </c>
      <c r="G33" s="327" t="s">
        <v>994</v>
      </c>
      <c r="H33" s="327" t="s">
        <v>13</v>
      </c>
      <c r="I33" s="929">
        <v>42465</v>
      </c>
      <c r="J33" s="327">
        <v>29.3</v>
      </c>
      <c r="K33" s="929">
        <v>43055</v>
      </c>
      <c r="L33" s="327">
        <v>19.670000000000002</v>
      </c>
      <c r="M33" s="327">
        <v>20</v>
      </c>
      <c r="P33" s="327" t="s">
        <v>2888</v>
      </c>
      <c r="V33" s="327">
        <v>19.670000000000002</v>
      </c>
      <c r="W33" s="327" t="s">
        <v>387</v>
      </c>
    </row>
    <row r="34" spans="1:23">
      <c r="A34" t="s">
        <v>933</v>
      </c>
      <c r="B34">
        <v>29</v>
      </c>
      <c r="C34" t="s">
        <v>928</v>
      </c>
      <c r="D34" t="s">
        <v>2889</v>
      </c>
      <c r="E34" t="s">
        <v>387</v>
      </c>
      <c r="F34" t="s">
        <v>1031</v>
      </c>
      <c r="G34" t="s">
        <v>994</v>
      </c>
      <c r="H34" t="s">
        <v>949</v>
      </c>
      <c r="I34" s="6">
        <v>42465</v>
      </c>
      <c r="J34">
        <v>31</v>
      </c>
      <c r="K34" s="6">
        <v>43055</v>
      </c>
      <c r="L34">
        <v>19.670000000000002</v>
      </c>
      <c r="M34">
        <v>20</v>
      </c>
      <c r="P34" t="s">
        <v>2890</v>
      </c>
      <c r="V34">
        <v>19.670000000000002</v>
      </c>
      <c r="W34" t="s">
        <v>387</v>
      </c>
    </row>
    <row r="35" spans="1:23" s="931" customFormat="1">
      <c r="A35" s="931" t="s">
        <v>2063</v>
      </c>
      <c r="B35" s="931">
        <v>4</v>
      </c>
      <c r="C35" s="931" t="s">
        <v>928</v>
      </c>
      <c r="D35" s="931" t="s">
        <v>2891</v>
      </c>
      <c r="E35" s="931" t="s">
        <v>387</v>
      </c>
      <c r="F35" s="931">
        <v>27</v>
      </c>
      <c r="G35" s="931" t="s">
        <v>994</v>
      </c>
      <c r="H35" s="931" t="s">
        <v>13</v>
      </c>
      <c r="I35" s="932">
        <v>41893</v>
      </c>
      <c r="J35" s="931">
        <v>25.7</v>
      </c>
      <c r="K35" s="932">
        <v>42483</v>
      </c>
      <c r="L35" s="931">
        <v>19.399999999999999</v>
      </c>
      <c r="M35" s="931">
        <v>19</v>
      </c>
      <c r="N35" s="931">
        <v>1.62</v>
      </c>
      <c r="O35" s="931" t="b">
        <v>1</v>
      </c>
      <c r="P35" s="931" t="s">
        <v>2892</v>
      </c>
      <c r="Q35" s="931" t="s">
        <v>2082</v>
      </c>
      <c r="R35" s="931" t="s">
        <v>2083</v>
      </c>
      <c r="S35" s="931">
        <v>110</v>
      </c>
      <c r="T35" s="931">
        <v>24</v>
      </c>
      <c r="V35" s="931">
        <v>19.399999999999999</v>
      </c>
      <c r="W35" s="931" t="s">
        <v>387</v>
      </c>
    </row>
    <row r="36" spans="1:23">
      <c r="A36" t="s">
        <v>2395</v>
      </c>
      <c r="B36">
        <v>17</v>
      </c>
      <c r="C36" t="s">
        <v>928</v>
      </c>
      <c r="D36" t="s">
        <v>480</v>
      </c>
      <c r="E36" t="s">
        <v>387</v>
      </c>
      <c r="F36" t="s">
        <v>481</v>
      </c>
      <c r="G36" t="s">
        <v>994</v>
      </c>
      <c r="H36" t="s">
        <v>949</v>
      </c>
      <c r="I36" s="6">
        <v>42376</v>
      </c>
      <c r="J36">
        <v>30.6</v>
      </c>
      <c r="K36" s="6">
        <v>42888</v>
      </c>
      <c r="L36">
        <v>16.829999999999998</v>
      </c>
      <c r="M36">
        <v>17</v>
      </c>
      <c r="N36">
        <v>1.4</v>
      </c>
      <c r="O36" t="b">
        <v>1</v>
      </c>
      <c r="P36" t="s">
        <v>2893</v>
      </c>
      <c r="V36">
        <v>16.829999999999998</v>
      </c>
      <c r="W36" t="s">
        <v>387</v>
      </c>
    </row>
    <row r="38" spans="1:23">
      <c r="A38" t="s">
        <v>900</v>
      </c>
      <c r="B38" t="s">
        <v>901</v>
      </c>
      <c r="C38" t="s">
        <v>902</v>
      </c>
      <c r="D38" t="s">
        <v>267</v>
      </c>
      <c r="E38" t="s">
        <v>908</v>
      </c>
      <c r="F38" t="s">
        <v>909</v>
      </c>
      <c r="G38" t="s">
        <v>222</v>
      </c>
      <c r="H38" t="s">
        <v>219</v>
      </c>
      <c r="I38" t="s">
        <v>218</v>
      </c>
      <c r="J38" t="s">
        <v>911</v>
      </c>
      <c r="K38" t="s">
        <v>912</v>
      </c>
      <c r="L38" t="s">
        <v>913</v>
      </c>
      <c r="M38" t="s">
        <v>914</v>
      </c>
      <c r="N38" t="s">
        <v>915</v>
      </c>
      <c r="O38" t="s">
        <v>916</v>
      </c>
      <c r="P38" t="s">
        <v>917</v>
      </c>
      <c r="Q38" t="s">
        <v>9</v>
      </c>
      <c r="R38" t="s">
        <v>918</v>
      </c>
      <c r="S38" t="s">
        <v>919</v>
      </c>
      <c r="T38" t="s">
        <v>920</v>
      </c>
      <c r="U38" t="s">
        <v>921</v>
      </c>
      <c r="V38" t="s">
        <v>922</v>
      </c>
      <c r="W38" t="s">
        <v>221</v>
      </c>
    </row>
    <row r="39" spans="1:23">
      <c r="A39" t="s">
        <v>2472</v>
      </c>
      <c r="B39">
        <v>20</v>
      </c>
      <c r="C39" t="s">
        <v>928</v>
      </c>
      <c r="D39" t="s">
        <v>408</v>
      </c>
      <c r="E39" t="s">
        <v>141</v>
      </c>
      <c r="F39" t="s">
        <v>436</v>
      </c>
      <c r="G39" t="s">
        <v>994</v>
      </c>
      <c r="H39" t="s">
        <v>13</v>
      </c>
      <c r="I39" s="6">
        <v>42465</v>
      </c>
      <c r="J39">
        <v>50.7</v>
      </c>
      <c r="K39" s="6">
        <v>42964</v>
      </c>
      <c r="L39">
        <v>16.399999999999999</v>
      </c>
      <c r="M39">
        <v>16</v>
      </c>
      <c r="N39">
        <v>1.37</v>
      </c>
      <c r="O39" t="b">
        <v>1</v>
      </c>
      <c r="P39" t="s">
        <v>2894</v>
      </c>
      <c r="V39">
        <v>16.399999999999999</v>
      </c>
      <c r="W39" t="s">
        <v>141</v>
      </c>
    </row>
    <row r="40" spans="1:23">
      <c r="A40" t="s">
        <v>2472</v>
      </c>
      <c r="B40">
        <v>21</v>
      </c>
      <c r="C40" t="s">
        <v>928</v>
      </c>
      <c r="D40" t="s">
        <v>438</v>
      </c>
      <c r="E40" t="s">
        <v>141</v>
      </c>
      <c r="F40" t="s">
        <v>439</v>
      </c>
      <c r="G40" t="s">
        <v>994</v>
      </c>
      <c r="H40" t="s">
        <v>13</v>
      </c>
      <c r="I40" s="6">
        <v>42465</v>
      </c>
      <c r="J40">
        <v>45.1</v>
      </c>
      <c r="K40" s="6">
        <v>42964</v>
      </c>
      <c r="L40">
        <v>16.399999999999999</v>
      </c>
      <c r="M40">
        <v>16</v>
      </c>
      <c r="N40">
        <v>1.37</v>
      </c>
      <c r="O40" t="b">
        <v>1</v>
      </c>
      <c r="P40" t="s">
        <v>2895</v>
      </c>
      <c r="V40">
        <v>16.399999999999999</v>
      </c>
      <c r="W40" t="s">
        <v>141</v>
      </c>
    </row>
    <row r="41" spans="1:23">
      <c r="A41" t="s">
        <v>2472</v>
      </c>
      <c r="B41">
        <v>22</v>
      </c>
      <c r="C41" t="s">
        <v>928</v>
      </c>
      <c r="D41" t="s">
        <v>440</v>
      </c>
      <c r="E41" t="s">
        <v>141</v>
      </c>
      <c r="F41" t="s">
        <v>441</v>
      </c>
      <c r="G41" t="s">
        <v>994</v>
      </c>
      <c r="H41" t="s">
        <v>13</v>
      </c>
      <c r="I41" s="6">
        <v>42475</v>
      </c>
      <c r="J41">
        <v>34.6</v>
      </c>
      <c r="K41" s="6">
        <v>42964</v>
      </c>
      <c r="L41">
        <v>16.07</v>
      </c>
      <c r="M41">
        <v>16</v>
      </c>
      <c r="N41">
        <v>1.34</v>
      </c>
      <c r="O41" t="b">
        <v>1</v>
      </c>
      <c r="P41" t="s">
        <v>2896</v>
      </c>
      <c r="V41">
        <v>16.07</v>
      </c>
      <c r="W41" t="s">
        <v>141</v>
      </c>
    </row>
    <row r="42" spans="1:23">
      <c r="A42" t="s">
        <v>933</v>
      </c>
      <c r="B42">
        <v>19</v>
      </c>
      <c r="C42" t="s">
        <v>928</v>
      </c>
      <c r="D42" t="s">
        <v>2897</v>
      </c>
      <c r="E42" t="s">
        <v>141</v>
      </c>
      <c r="F42" t="s">
        <v>1000</v>
      </c>
      <c r="G42" t="s">
        <v>994</v>
      </c>
      <c r="H42" t="s">
        <v>230</v>
      </c>
      <c r="I42" s="6">
        <v>42620</v>
      </c>
      <c r="J42">
        <v>36.299999999999997</v>
      </c>
      <c r="K42" s="6">
        <v>43055</v>
      </c>
      <c r="L42">
        <v>14.5</v>
      </c>
      <c r="M42">
        <v>15</v>
      </c>
      <c r="P42" t="s">
        <v>2898</v>
      </c>
      <c r="V42">
        <v>14.5</v>
      </c>
      <c r="W42" t="s">
        <v>141</v>
      </c>
    </row>
    <row r="43" spans="1:23">
      <c r="A43" t="s">
        <v>933</v>
      </c>
      <c r="B43">
        <v>20</v>
      </c>
      <c r="C43" t="s">
        <v>928</v>
      </c>
      <c r="D43" t="s">
        <v>2899</v>
      </c>
      <c r="E43" t="s">
        <v>141</v>
      </c>
      <c r="F43" t="s">
        <v>1002</v>
      </c>
      <c r="G43" t="s">
        <v>994</v>
      </c>
      <c r="H43" t="s">
        <v>230</v>
      </c>
      <c r="I43" s="6">
        <v>42620</v>
      </c>
      <c r="J43">
        <v>33</v>
      </c>
      <c r="K43" s="6">
        <v>43055</v>
      </c>
      <c r="L43">
        <v>14.5</v>
      </c>
      <c r="M43">
        <v>15</v>
      </c>
      <c r="P43" t="s">
        <v>2900</v>
      </c>
      <c r="V43">
        <v>14.5</v>
      </c>
      <c r="W43" t="s">
        <v>141</v>
      </c>
    </row>
    <row r="44" spans="1:23">
      <c r="A44" t="s">
        <v>933</v>
      </c>
      <c r="B44">
        <v>21</v>
      </c>
      <c r="C44" t="s">
        <v>928</v>
      </c>
      <c r="D44" t="s">
        <v>2901</v>
      </c>
      <c r="E44" t="s">
        <v>141</v>
      </c>
      <c r="F44" t="s">
        <v>1005</v>
      </c>
      <c r="G44" t="s">
        <v>994</v>
      </c>
      <c r="H44" t="s">
        <v>230</v>
      </c>
      <c r="I44" s="6">
        <v>42645</v>
      </c>
      <c r="J44">
        <v>28.2</v>
      </c>
      <c r="K44" s="6">
        <v>43055</v>
      </c>
      <c r="L44">
        <v>13.67</v>
      </c>
      <c r="M44">
        <v>14</v>
      </c>
      <c r="P44" t="s">
        <v>2902</v>
      </c>
      <c r="V44">
        <v>13.67</v>
      </c>
      <c r="W44" t="s">
        <v>141</v>
      </c>
    </row>
    <row r="45" spans="1:23">
      <c r="A45" t="s">
        <v>933</v>
      </c>
      <c r="B45">
        <v>22</v>
      </c>
      <c r="C45" t="s">
        <v>928</v>
      </c>
      <c r="D45" t="s">
        <v>2903</v>
      </c>
      <c r="E45" t="s">
        <v>141</v>
      </c>
      <c r="F45" t="s">
        <v>1007</v>
      </c>
      <c r="G45" t="s">
        <v>994</v>
      </c>
      <c r="H45" t="s">
        <v>230</v>
      </c>
      <c r="I45" s="6">
        <v>42645</v>
      </c>
      <c r="J45">
        <v>35.200000000000003</v>
      </c>
      <c r="K45" s="6">
        <v>43056</v>
      </c>
      <c r="L45">
        <v>13.7</v>
      </c>
      <c r="M45">
        <v>14</v>
      </c>
      <c r="P45" t="s">
        <v>2904</v>
      </c>
      <c r="V45">
        <v>13.7</v>
      </c>
      <c r="W45" t="s">
        <v>141</v>
      </c>
    </row>
    <row r="46" spans="1:23">
      <c r="A46" t="s">
        <v>933</v>
      </c>
      <c r="B46">
        <v>24</v>
      </c>
      <c r="C46" t="s">
        <v>928</v>
      </c>
      <c r="D46" t="s">
        <v>2905</v>
      </c>
      <c r="E46" t="s">
        <v>141</v>
      </c>
      <c r="F46" t="s">
        <v>1011</v>
      </c>
      <c r="G46" t="s">
        <v>994</v>
      </c>
      <c r="H46" t="s">
        <v>230</v>
      </c>
      <c r="I46" s="6">
        <v>42645</v>
      </c>
      <c r="J46">
        <v>25.7</v>
      </c>
      <c r="K46" s="6">
        <v>43056</v>
      </c>
      <c r="L46">
        <v>13.7</v>
      </c>
      <c r="M46">
        <v>14</v>
      </c>
      <c r="P46" t="s">
        <v>2906</v>
      </c>
      <c r="V46">
        <v>13.7</v>
      </c>
      <c r="W46" t="s">
        <v>141</v>
      </c>
    </row>
    <row r="47" spans="1:23">
      <c r="A47" t="s">
        <v>933</v>
      </c>
      <c r="B47">
        <v>16</v>
      </c>
      <c r="C47" t="s">
        <v>928</v>
      </c>
      <c r="D47" t="s">
        <v>2907</v>
      </c>
      <c r="E47" t="s">
        <v>141</v>
      </c>
      <c r="F47" t="s">
        <v>992</v>
      </c>
      <c r="G47" t="s">
        <v>994</v>
      </c>
      <c r="H47" t="s">
        <v>2817</v>
      </c>
      <c r="I47" s="6">
        <v>42620</v>
      </c>
      <c r="J47">
        <v>37.299999999999997</v>
      </c>
      <c r="K47" s="6">
        <v>43055</v>
      </c>
      <c r="L47">
        <v>14.5</v>
      </c>
      <c r="M47">
        <v>15</v>
      </c>
      <c r="P47" t="s">
        <v>2908</v>
      </c>
      <c r="V47">
        <v>14.5</v>
      </c>
      <c r="W47" t="s">
        <v>141</v>
      </c>
    </row>
    <row r="48" spans="1:23">
      <c r="A48" t="s">
        <v>933</v>
      </c>
      <c r="B48">
        <v>17</v>
      </c>
      <c r="C48" t="s">
        <v>928</v>
      </c>
      <c r="D48" t="s">
        <v>2909</v>
      </c>
      <c r="E48" t="s">
        <v>141</v>
      </c>
      <c r="F48" t="s">
        <v>996</v>
      </c>
      <c r="G48" t="s">
        <v>994</v>
      </c>
      <c r="H48" t="s">
        <v>2817</v>
      </c>
      <c r="I48" s="6">
        <v>42620</v>
      </c>
      <c r="J48">
        <v>42.7</v>
      </c>
      <c r="K48" s="6">
        <v>43055</v>
      </c>
      <c r="L48">
        <v>14.5</v>
      </c>
      <c r="M48">
        <v>15</v>
      </c>
      <c r="P48" t="s">
        <v>2910</v>
      </c>
      <c r="V48">
        <v>14.5</v>
      </c>
      <c r="W48" t="s">
        <v>141</v>
      </c>
    </row>
    <row r="49" spans="1:23">
      <c r="A49" t="s">
        <v>933</v>
      </c>
      <c r="B49">
        <v>18</v>
      </c>
      <c r="C49" t="s">
        <v>928</v>
      </c>
      <c r="D49" t="s">
        <v>2911</v>
      </c>
      <c r="E49" t="s">
        <v>141</v>
      </c>
      <c r="F49" t="s">
        <v>998</v>
      </c>
      <c r="G49" t="s">
        <v>994</v>
      </c>
      <c r="H49" t="s">
        <v>2817</v>
      </c>
      <c r="I49" s="6">
        <v>42620</v>
      </c>
      <c r="J49">
        <v>29.4</v>
      </c>
      <c r="K49" s="6">
        <v>43055</v>
      </c>
      <c r="L49">
        <v>14.5</v>
      </c>
      <c r="M49">
        <v>15</v>
      </c>
      <c r="P49" t="s">
        <v>2912</v>
      </c>
      <c r="V49">
        <v>14.5</v>
      </c>
      <c r="W49" t="s">
        <v>141</v>
      </c>
    </row>
    <row r="50" spans="1:23">
      <c r="A50" t="s">
        <v>933</v>
      </c>
      <c r="B50">
        <v>23</v>
      </c>
      <c r="C50" t="s">
        <v>928</v>
      </c>
      <c r="D50" t="s">
        <v>2913</v>
      </c>
      <c r="E50" t="s">
        <v>141</v>
      </c>
      <c r="F50" t="s">
        <v>1009</v>
      </c>
      <c r="G50" t="s">
        <v>994</v>
      </c>
      <c r="H50" t="s">
        <v>2817</v>
      </c>
      <c r="I50" s="6">
        <v>42645</v>
      </c>
      <c r="J50">
        <v>33.5</v>
      </c>
      <c r="K50" s="6">
        <v>43056</v>
      </c>
      <c r="L50">
        <v>13.7</v>
      </c>
      <c r="M50">
        <v>14</v>
      </c>
      <c r="P50" t="s">
        <v>2914</v>
      </c>
      <c r="V50">
        <v>13.7</v>
      </c>
      <c r="W50" t="s">
        <v>141</v>
      </c>
    </row>
    <row r="51" spans="1:23">
      <c r="A51" t="s">
        <v>933</v>
      </c>
      <c r="B51">
        <v>25</v>
      </c>
      <c r="C51" t="s">
        <v>928</v>
      </c>
      <c r="D51" t="s">
        <v>2915</v>
      </c>
      <c r="E51" t="s">
        <v>141</v>
      </c>
      <c r="F51" t="s">
        <v>1013</v>
      </c>
      <c r="G51" t="s">
        <v>994</v>
      </c>
      <c r="H51" t="s">
        <v>2817</v>
      </c>
      <c r="I51" s="6">
        <v>42645</v>
      </c>
      <c r="J51">
        <v>34.5</v>
      </c>
      <c r="K51" s="6">
        <v>43056</v>
      </c>
      <c r="L51">
        <v>13.7</v>
      </c>
      <c r="M51">
        <v>14</v>
      </c>
      <c r="P51" t="s">
        <v>2916</v>
      </c>
      <c r="V51">
        <v>13.7</v>
      </c>
      <c r="W51" t="s">
        <v>141</v>
      </c>
    </row>
    <row r="52" spans="1:23">
      <c r="A52" t="s">
        <v>2472</v>
      </c>
      <c r="B52">
        <v>18</v>
      </c>
      <c r="C52" t="s">
        <v>928</v>
      </c>
      <c r="D52" t="s">
        <v>431</v>
      </c>
      <c r="E52" t="s">
        <v>141</v>
      </c>
      <c r="F52" t="s">
        <v>432</v>
      </c>
      <c r="G52" t="s">
        <v>994</v>
      </c>
      <c r="H52" t="s">
        <v>949</v>
      </c>
      <c r="I52" s="6">
        <v>42465</v>
      </c>
      <c r="J52">
        <v>51.2</v>
      </c>
      <c r="K52" s="6">
        <v>42964</v>
      </c>
      <c r="L52">
        <v>16.399999999999999</v>
      </c>
      <c r="M52">
        <v>16</v>
      </c>
      <c r="N52">
        <v>1.37</v>
      </c>
      <c r="O52" t="b">
        <v>1</v>
      </c>
      <c r="P52" t="s">
        <v>2917</v>
      </c>
      <c r="V52">
        <v>16.399999999999999</v>
      </c>
      <c r="W52" t="s">
        <v>141</v>
      </c>
    </row>
    <row r="53" spans="1:23">
      <c r="A53" t="s">
        <v>2472</v>
      </c>
      <c r="B53">
        <v>19</v>
      </c>
      <c r="C53" t="s">
        <v>928</v>
      </c>
      <c r="D53" t="s">
        <v>434</v>
      </c>
      <c r="E53" t="s">
        <v>141</v>
      </c>
      <c r="F53" t="s">
        <v>435</v>
      </c>
      <c r="G53" t="s">
        <v>994</v>
      </c>
      <c r="H53" t="s">
        <v>949</v>
      </c>
      <c r="I53" s="6">
        <v>42465</v>
      </c>
      <c r="J53">
        <v>50.3</v>
      </c>
      <c r="K53" s="6">
        <v>42965</v>
      </c>
      <c r="L53">
        <v>16.43</v>
      </c>
      <c r="M53">
        <v>16</v>
      </c>
      <c r="N53">
        <v>1.37</v>
      </c>
      <c r="O53" t="b">
        <v>1</v>
      </c>
      <c r="P53" t="s">
        <v>2918</v>
      </c>
      <c r="V53">
        <v>16.43</v>
      </c>
      <c r="W53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2021-01-04T15:59:41Z</dcterms:created>
  <dcterms:modified xsi:type="dcterms:W3CDTF">2023-09-08T14:41:32Z</dcterms:modified>
  <cp:category/>
  <cp:contentStatus/>
</cp:coreProperties>
</file>